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Dell_Owner\Desktop\Duke\Forecasting - Fuqua 614\Final Project\"/>
    </mc:Choice>
  </mc:AlternateContent>
  <xr:revisionPtr revIDLastSave="0" documentId="13_ncr:1_{6C98DE3A-0FA3-428B-8F73-DC1474DDF893}" xr6:coauthVersionLast="32" xr6:coauthVersionMax="32" xr10:uidLastSave="{00000000-0000-0000-0000-000000000000}"/>
  <bookViews>
    <workbookView xWindow="0" yWindow="0" windowWidth="23040" windowHeight="9072" activeTab="2" xr2:uid="{BA7A9A43-4EEA-4227-9087-7D588579E084}"/>
  </bookViews>
  <sheets>
    <sheet name="Sheet1" sheetId="1" r:id="rId1"/>
    <sheet name="Model 2" sheetId="13" r:id="rId2"/>
    <sheet name="Forecasts_Price and Ln.Price" sheetId="11" r:id="rId3"/>
    <sheet name="Model 1" sheetId="3" r:id="rId4"/>
    <sheet name="Model Summaries" sheetId="10" r:id="rId5"/>
  </sheets>
  <definedNames>
    <definedName name="___autoF" localSheetId="3" hidden="1">1</definedName>
    <definedName name="___autoF" localSheetId="1" hidden="1">1</definedName>
    <definedName name="___Coef___" localSheetId="3" hidden="1">1</definedName>
    <definedName name="___Coef___" localSheetId="1" hidden="1">1</definedName>
    <definedName name="___rsumm___Vendor.Eq.EnchantedDiamonds__bin_" localSheetId="4" hidden="1">'Model Summaries'!$A$3</definedName>
    <definedName name="__nSelect_" hidden="1">0</definedName>
    <definedName name="ActiveRegModel" hidden="1">"Model 2"</definedName>
    <definedName name="ASETIdealscopeAssetTest">Sheet1!$X$2:$X$447</definedName>
    <definedName name="CARAT">Sheet1!$L$2:$L$447</definedName>
    <definedName name="CLARITY">Sheet1!$S$2:$S$447</definedName>
    <definedName name="Clarity_FL_IF">Sheet1!$T$2:$T$447</definedName>
    <definedName name="Clarity_without_FL_IF">Sheet1!$U$2:$U$447</definedName>
    <definedName name="COLOR">Sheet1!$O$2:$O$447</definedName>
    <definedName name="Count">Sheet1!$AN$2:$AN$447</definedName>
    <definedName name="D">Sheet1!$P$2:$P$447</definedName>
    <definedName name="E_F">Sheet1!$Q$2:$Q$447</definedName>
    <definedName name="FirstForecastRow" localSheetId="3" hidden="1">88</definedName>
    <definedName name="FirstForecastRow" localSheetId="1" hidden="1">88</definedName>
    <definedName name="G_H">Sheet1!$R$2:$R$447</definedName>
    <definedName name="Girdle">Sheet1!$V$2:$V$447</definedName>
    <definedName name="HeartsXArrows">Sheet1!$W$2:$W$447</definedName>
    <definedName name="HxA_CrownAngle_34to35">Sheet1!$Z$2:$Z$447</definedName>
    <definedName name="HxA_LowerGirdle_76to78">Sheet1!$AB$2:$AB$447</definedName>
    <definedName name="HxA_PavillionAngle_406to409">Sheet1!$AA$2:$AA$447</definedName>
    <definedName name="HxA_StarFacets_45to50">Sheet1!$AD$2:$AD$447</definedName>
    <definedName name="HxA_TableSize_54to57">Sheet1!$AC$2:$AC$447</definedName>
    <definedName name="HxA_True">Sheet1!$AE$2:$AE$447</definedName>
    <definedName name="nRegMod" hidden="1">2</definedName>
    <definedName name="OKtoForecast" hidden="1">1</definedName>
    <definedName name="PRICE">Sheet1!$J$2:$J$447</definedName>
    <definedName name="PRICE.Ln">Sheet1!$K$2:$K$447</definedName>
    <definedName name="Super_Ideal_Diamonds">Sheet1!$AF$2:$AF$447</definedName>
    <definedName name="TableClarity">Sheet1!$Y$2:$Y$447</definedName>
    <definedName name="Vendor">Sheet1!$A$2:$A$447</definedName>
    <definedName name="Vendor.Eq.BlueNile">Sheet1!$B$2:$B$447</definedName>
    <definedName name="Vendor.Eq.BrianGavin">Sheet1!$C$2:$C$447</definedName>
    <definedName name="Vendor.Eq.CraftedByInfinity">Sheet1!$D$2:$D$447</definedName>
    <definedName name="Vendor.Eq.EnchantedDiamonds">Sheet1!$E$2:$E$447</definedName>
    <definedName name="Vendor.Eq.EnchantedDiamonds_Model_1_Predictions">Sheet1!$F$2:$F$447</definedName>
    <definedName name="Vendor.Eq.EnchantedDiamonds_Model_1_Residuals">Sheet1!$G$2:$G$447</definedName>
    <definedName name="Vendor.Eq.JamesAllen">Sheet1!$H$2:$H$447</definedName>
    <definedName name="Vendor.Eq.WhiteFlash">Sheet1!$I$2:$I$447</definedName>
    <definedName name="xCrownAngle">Sheet1!$AJ$2:$AJ$447</definedName>
    <definedName name="xCUT">Sheet1!$N$2:$N$447</definedName>
    <definedName name="xDEPTH">Sheet1!$AH$2:$AH$447</definedName>
    <definedName name="xGRADINGLAB">Sheet1!$AG$2:$AG$447</definedName>
    <definedName name="xLowerGirdleAngle">Sheet1!$AM$2:$AM$447</definedName>
    <definedName name="xPavillionAngle">Sheet1!$AK$2:$AK$447</definedName>
    <definedName name="xSHAPE">Sheet1!$M$2:$M$447</definedName>
    <definedName name="xStarAngle">Sheet1!$AL$2:$AL$447</definedName>
    <definedName name="xTABLE">Sheet1!$AI$2:$AI$447</definedName>
  </definedNames>
  <calcPr calcId="17901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11" l="1"/>
  <c r="D3" i="11"/>
  <c r="D4" i="11"/>
  <c r="D5" i="11"/>
  <c r="D6" i="11"/>
  <c r="D7" i="11"/>
  <c r="D8" i="11"/>
  <c r="D9" i="11"/>
  <c r="D10" i="11"/>
  <c r="D11" i="11"/>
  <c r="D12" i="11"/>
  <c r="D13" i="11"/>
  <c r="D14" i="11"/>
  <c r="D15" i="11"/>
  <c r="D16" i="11"/>
  <c r="D17" i="11"/>
  <c r="D18" i="11"/>
  <c r="D19" i="11"/>
  <c r="D20" i="11"/>
  <c r="D21" i="11"/>
  <c r="D22" i="11"/>
  <c r="D23" i="11"/>
  <c r="D24" i="11"/>
  <c r="D25" i="11"/>
  <c r="D26" i="11"/>
  <c r="D27" i="11"/>
  <c r="D28" i="11"/>
  <c r="D29" i="11"/>
  <c r="D30" i="11"/>
  <c r="D31" i="11"/>
  <c r="D32" i="11"/>
  <c r="D33" i="11"/>
  <c r="D34" i="11"/>
  <c r="D35" i="11"/>
  <c r="D36" i="11"/>
  <c r="D37" i="11"/>
  <c r="D38" i="11"/>
  <c r="D39" i="11"/>
  <c r="D40" i="11"/>
  <c r="D41" i="11"/>
  <c r="D42" i="11"/>
  <c r="D43" i="11"/>
  <c r="D44" i="11"/>
  <c r="D45" i="11"/>
  <c r="D46" i="11"/>
  <c r="D47" i="11"/>
  <c r="D48" i="11"/>
  <c r="D49" i="11"/>
  <c r="D50" i="11"/>
  <c r="D1" i="11"/>
  <c r="F183" i="13"/>
  <c r="EM187" i="13" s="1"/>
  <c r="F160" i="13"/>
  <c r="EN163" i="13" s="1"/>
  <c r="D47" i="13"/>
  <c r="C52" i="13" s="1"/>
  <c r="AR10" i="13"/>
  <c r="I11" i="13" s="1"/>
  <c r="EN187" i="13"/>
  <c r="AW187" i="13"/>
  <c r="BA187" i="13"/>
  <c r="BC187" i="13"/>
  <c r="BE187" i="13"/>
  <c r="BG187" i="13"/>
  <c r="BI187" i="13"/>
  <c r="BK187" i="13"/>
  <c r="BM187" i="13"/>
  <c r="BO187" i="13"/>
  <c r="BQ187" i="13"/>
  <c r="BS187" i="13"/>
  <c r="BU187" i="13"/>
  <c r="BW187" i="13"/>
  <c r="BY187" i="13"/>
  <c r="CA187" i="13"/>
  <c r="CC187" i="13"/>
  <c r="CE187" i="13"/>
  <c r="CG187" i="13"/>
  <c r="CI187" i="13"/>
  <c r="CK187" i="13"/>
  <c r="CM187" i="13"/>
  <c r="CO187" i="13"/>
  <c r="CQ187" i="13"/>
  <c r="CS187" i="13"/>
  <c r="CU187" i="13"/>
  <c r="CW187" i="13"/>
  <c r="CY187" i="13"/>
  <c r="DA187" i="13"/>
  <c r="DC187" i="13"/>
  <c r="DE187" i="13"/>
  <c r="DG187" i="13"/>
  <c r="DI187" i="13"/>
  <c r="DK187" i="13"/>
  <c r="DM187" i="13"/>
  <c r="DO187" i="13"/>
  <c r="DQ187" i="13"/>
  <c r="DS187" i="13"/>
  <c r="DU187" i="13"/>
  <c r="DW187" i="13"/>
  <c r="DY187" i="13"/>
  <c r="EA187" i="13"/>
  <c r="EC187" i="13"/>
  <c r="EE187" i="13"/>
  <c r="EG187" i="13"/>
  <c r="EI187" i="13"/>
  <c r="EK187" i="13"/>
  <c r="AT187" i="13"/>
  <c r="AR187" i="13"/>
  <c r="DC163" i="13"/>
  <c r="DK163" i="13"/>
  <c r="AW163" i="13"/>
  <c r="BA163" i="13"/>
  <c r="BB163" i="13"/>
  <c r="BE163" i="13"/>
  <c r="BI163" i="13"/>
  <c r="BJ163" i="13"/>
  <c r="BM163" i="13"/>
  <c r="BQ163" i="13"/>
  <c r="BR163" i="13"/>
  <c r="BU163" i="13"/>
  <c r="BY163" i="13"/>
  <c r="BZ163" i="13"/>
  <c r="CC163" i="13"/>
  <c r="CG163" i="13"/>
  <c r="CH163" i="13"/>
  <c r="CK163" i="13"/>
  <c r="CO163" i="13"/>
  <c r="CP163" i="13"/>
  <c r="CS163" i="13"/>
  <c r="CW163" i="13"/>
  <c r="CX163" i="13"/>
  <c r="DB163" i="13"/>
  <c r="DG163" i="13"/>
  <c r="DH163" i="13"/>
  <c r="DL163" i="13"/>
  <c r="DP163" i="13"/>
  <c r="DQ163" i="13"/>
  <c r="DT163" i="13"/>
  <c r="DX163" i="13"/>
  <c r="DY163" i="13"/>
  <c r="EB163" i="13"/>
  <c r="EF163" i="13"/>
  <c r="EG163" i="13"/>
  <c r="EJ163" i="13"/>
  <c r="AS163" i="13"/>
  <c r="AR163" i="13"/>
  <c r="C59" i="13"/>
  <c r="BB208" i="13"/>
  <c r="BC208" i="13"/>
  <c r="BD208" i="13"/>
  <c r="BB209" i="13"/>
  <c r="BC209" i="13"/>
  <c r="BD209" i="13"/>
  <c r="BB210" i="13"/>
  <c r="BC210" i="13"/>
  <c r="BD210" i="13"/>
  <c r="BB211" i="13"/>
  <c r="BC211" i="13"/>
  <c r="BD211" i="13"/>
  <c r="BB212" i="13"/>
  <c r="BC212" i="13"/>
  <c r="BD212" i="13"/>
  <c r="BB213" i="13"/>
  <c r="BC213" i="13"/>
  <c r="BD213" i="13"/>
  <c r="BB214" i="13"/>
  <c r="BC214" i="13"/>
  <c r="BD214" i="13"/>
  <c r="BB215" i="13"/>
  <c r="BC215" i="13"/>
  <c r="BD215" i="13"/>
  <c r="BB216" i="13"/>
  <c r="BC216" i="13"/>
  <c r="BD216" i="13"/>
  <c r="BB217" i="13"/>
  <c r="BC217" i="13"/>
  <c r="BD217" i="13"/>
  <c r="BB218" i="13"/>
  <c r="BC218" i="13"/>
  <c r="BD218" i="13"/>
  <c r="BB219" i="13"/>
  <c r="BC219" i="13"/>
  <c r="BD219" i="13"/>
  <c r="BB220" i="13"/>
  <c r="BC220" i="13"/>
  <c r="BD220" i="13"/>
  <c r="BB221" i="13"/>
  <c r="BC221" i="13"/>
  <c r="BD221" i="13"/>
  <c r="BB222" i="13"/>
  <c r="BC222" i="13"/>
  <c r="BD222" i="13"/>
  <c r="BB223" i="13"/>
  <c r="BC223" i="13"/>
  <c r="BD223" i="13"/>
  <c r="BB224" i="13"/>
  <c r="BC224" i="13"/>
  <c r="BD224" i="13"/>
  <c r="BB225" i="13"/>
  <c r="BC225" i="13"/>
  <c r="BD225" i="13"/>
  <c r="BB226" i="13"/>
  <c r="BC226" i="13"/>
  <c r="BD226" i="13"/>
  <c r="BB227" i="13"/>
  <c r="BC227" i="13"/>
  <c r="BD227" i="13"/>
  <c r="BB228" i="13"/>
  <c r="BC228" i="13"/>
  <c r="BD228" i="13"/>
  <c r="BB229" i="13"/>
  <c r="BC229" i="13"/>
  <c r="BD229" i="13"/>
  <c r="BB230" i="13"/>
  <c r="BC230" i="13"/>
  <c r="BD230" i="13"/>
  <c r="BB231" i="13"/>
  <c r="BC231" i="13"/>
  <c r="BD231" i="13"/>
  <c r="BB232" i="13"/>
  <c r="BC232" i="13"/>
  <c r="BD232" i="13"/>
  <c r="BB233" i="13"/>
  <c r="BC233" i="13"/>
  <c r="BD233" i="13"/>
  <c r="BB234" i="13"/>
  <c r="BC234" i="13"/>
  <c r="BD234" i="13"/>
  <c r="BB235" i="13"/>
  <c r="BC235" i="13"/>
  <c r="BD235" i="13"/>
  <c r="BB236" i="13"/>
  <c r="BC236" i="13"/>
  <c r="BD236" i="13"/>
  <c r="BB237" i="13"/>
  <c r="BC237" i="13"/>
  <c r="BD237" i="13"/>
  <c r="BB238" i="13"/>
  <c r="BC238" i="13"/>
  <c r="BD238" i="13"/>
  <c r="BB239" i="13"/>
  <c r="BC239" i="13"/>
  <c r="BD239" i="13"/>
  <c r="BB240" i="13"/>
  <c r="BC240" i="13"/>
  <c r="BD240" i="13"/>
  <c r="BB241" i="13"/>
  <c r="BC241" i="13"/>
  <c r="BD241" i="13"/>
  <c r="BB242" i="13"/>
  <c r="BC242" i="13"/>
  <c r="BD242" i="13"/>
  <c r="BB243" i="13"/>
  <c r="BC243" i="13"/>
  <c r="BD243" i="13"/>
  <c r="BB244" i="13"/>
  <c r="BC244" i="13"/>
  <c r="BD244" i="13"/>
  <c r="BB245" i="13"/>
  <c r="BC245" i="13"/>
  <c r="BD245" i="13"/>
  <c r="BB246" i="13"/>
  <c r="BC246" i="13"/>
  <c r="BD246" i="13"/>
  <c r="BB247" i="13"/>
  <c r="BC247" i="13"/>
  <c r="BD247" i="13"/>
  <c r="BB248" i="13"/>
  <c r="BC248" i="13"/>
  <c r="BD248" i="13"/>
  <c r="BB249" i="13"/>
  <c r="BC249" i="13"/>
  <c r="BD249" i="13"/>
  <c r="BB250" i="13"/>
  <c r="BC250" i="13"/>
  <c r="BD250" i="13"/>
  <c r="BB251" i="13"/>
  <c r="BC251" i="13"/>
  <c r="BD251" i="13"/>
  <c r="BB252" i="13"/>
  <c r="BC252" i="13"/>
  <c r="BD252" i="13"/>
  <c r="BB253" i="13"/>
  <c r="BC253" i="13"/>
  <c r="BD253" i="13"/>
  <c r="BB254" i="13"/>
  <c r="BC254" i="13"/>
  <c r="BD254" i="13"/>
  <c r="BB255" i="13"/>
  <c r="BC255" i="13"/>
  <c r="BD255" i="13"/>
  <c r="BB256" i="13"/>
  <c r="BC256" i="13"/>
  <c r="BD256" i="13"/>
  <c r="BB257" i="13"/>
  <c r="BC257" i="13"/>
  <c r="BD257" i="13"/>
  <c r="BB258" i="13"/>
  <c r="BC258" i="13"/>
  <c r="BD258" i="13"/>
  <c r="BB259" i="13"/>
  <c r="BC259" i="13"/>
  <c r="BD259" i="13"/>
  <c r="BB260" i="13"/>
  <c r="BC260" i="13"/>
  <c r="BD260" i="13"/>
  <c r="BB261" i="13"/>
  <c r="BC261" i="13"/>
  <c r="BD261" i="13"/>
  <c r="BB262" i="13"/>
  <c r="BC262" i="13"/>
  <c r="BD262" i="13"/>
  <c r="BB263" i="13"/>
  <c r="BC263" i="13"/>
  <c r="BD263" i="13"/>
  <c r="BB264" i="13"/>
  <c r="BC264" i="13"/>
  <c r="BD264" i="13"/>
  <c r="BB265" i="13"/>
  <c r="BC265" i="13"/>
  <c r="BD265" i="13"/>
  <c r="BB266" i="13"/>
  <c r="BC266" i="13"/>
  <c r="BD266" i="13"/>
  <c r="BB267" i="13"/>
  <c r="BC267" i="13"/>
  <c r="BD267" i="13"/>
  <c r="BB268" i="13"/>
  <c r="BC268" i="13"/>
  <c r="BD268" i="13"/>
  <c r="BB269" i="13"/>
  <c r="BC269" i="13"/>
  <c r="BD269" i="13"/>
  <c r="BB270" i="13"/>
  <c r="BC270" i="13"/>
  <c r="BD270" i="13"/>
  <c r="BB271" i="13"/>
  <c r="BC271" i="13"/>
  <c r="BD271" i="13"/>
  <c r="BB272" i="13"/>
  <c r="BC272" i="13"/>
  <c r="BD272" i="13"/>
  <c r="BB273" i="13"/>
  <c r="BC273" i="13"/>
  <c r="BD273" i="13"/>
  <c r="BB274" i="13"/>
  <c r="BC274" i="13"/>
  <c r="BD274" i="13"/>
  <c r="BB275" i="13"/>
  <c r="BC275" i="13"/>
  <c r="BD275" i="13"/>
  <c r="BB276" i="13"/>
  <c r="BC276" i="13"/>
  <c r="BD276" i="13"/>
  <c r="BB277" i="13"/>
  <c r="BC277" i="13"/>
  <c r="BD277" i="13"/>
  <c r="BB278" i="13"/>
  <c r="BC278" i="13"/>
  <c r="BD278" i="13"/>
  <c r="BB279" i="13"/>
  <c r="BC279" i="13"/>
  <c r="BD279" i="13"/>
  <c r="BB280" i="13"/>
  <c r="BC280" i="13"/>
  <c r="BD280" i="13"/>
  <c r="BB281" i="13"/>
  <c r="BC281" i="13"/>
  <c r="BD281" i="13"/>
  <c r="BB282" i="13"/>
  <c r="BC282" i="13"/>
  <c r="BD282" i="13"/>
  <c r="BB283" i="13"/>
  <c r="BC283" i="13"/>
  <c r="BD283" i="13"/>
  <c r="BB284" i="13"/>
  <c r="BC284" i="13"/>
  <c r="BD284" i="13"/>
  <c r="BB285" i="13"/>
  <c r="BC285" i="13"/>
  <c r="BD285" i="13"/>
  <c r="BB286" i="13"/>
  <c r="BC286" i="13"/>
  <c r="BD286" i="13"/>
  <c r="BB287" i="13"/>
  <c r="BC287" i="13"/>
  <c r="BD287" i="13"/>
  <c r="BB288" i="13"/>
  <c r="BC288" i="13"/>
  <c r="BD288" i="13"/>
  <c r="BB289" i="13"/>
  <c r="BC289" i="13"/>
  <c r="BD289" i="13"/>
  <c r="BB290" i="13"/>
  <c r="BC290" i="13"/>
  <c r="BD290" i="13"/>
  <c r="BB291" i="13"/>
  <c r="BC291" i="13"/>
  <c r="BD291" i="13"/>
  <c r="BB292" i="13"/>
  <c r="BC292" i="13"/>
  <c r="BD292" i="13"/>
  <c r="BB293" i="13"/>
  <c r="BC293" i="13"/>
  <c r="BD293" i="13"/>
  <c r="BB294" i="13"/>
  <c r="BC294" i="13"/>
  <c r="BD294" i="13"/>
  <c r="BB295" i="13"/>
  <c r="BC295" i="13"/>
  <c r="BD295" i="13"/>
  <c r="BB296" i="13"/>
  <c r="BC296" i="13"/>
  <c r="BD296" i="13"/>
  <c r="BB297" i="13"/>
  <c r="BC297" i="13"/>
  <c r="BD297" i="13"/>
  <c r="BB298" i="13"/>
  <c r="BC298" i="13"/>
  <c r="BD298" i="13"/>
  <c r="BB299" i="13"/>
  <c r="BC299" i="13"/>
  <c r="BD299" i="13"/>
  <c r="BB300" i="13"/>
  <c r="BC300" i="13"/>
  <c r="BD300" i="13"/>
  <c r="BB301" i="13"/>
  <c r="BC301" i="13"/>
  <c r="BD301" i="13"/>
  <c r="BB302" i="13"/>
  <c r="BC302" i="13"/>
  <c r="BD302" i="13"/>
  <c r="BB303" i="13"/>
  <c r="BC303" i="13"/>
  <c r="BD303" i="13"/>
  <c r="BB304" i="13"/>
  <c r="BC304" i="13"/>
  <c r="BD304" i="13"/>
  <c r="BB305" i="13"/>
  <c r="BC305" i="13"/>
  <c r="BD305" i="13"/>
  <c r="BB306" i="13"/>
  <c r="BC306" i="13"/>
  <c r="BD306" i="13"/>
  <c r="BB307" i="13"/>
  <c r="BC307" i="13"/>
  <c r="BD307" i="13"/>
  <c r="BB308" i="13"/>
  <c r="BC308" i="13"/>
  <c r="BD308" i="13"/>
  <c r="BB309" i="13"/>
  <c r="BC309" i="13"/>
  <c r="BD309" i="13"/>
  <c r="BB310" i="13"/>
  <c r="BC310" i="13"/>
  <c r="BD310" i="13"/>
  <c r="BB311" i="13"/>
  <c r="BC311" i="13"/>
  <c r="BD311" i="13"/>
  <c r="BB312" i="13"/>
  <c r="BC312" i="13"/>
  <c r="BD312" i="13"/>
  <c r="BB313" i="13"/>
  <c r="BC313" i="13"/>
  <c r="BD313" i="13"/>
  <c r="BB314" i="13"/>
  <c r="BC314" i="13"/>
  <c r="BD314" i="13"/>
  <c r="BB315" i="13"/>
  <c r="BC315" i="13"/>
  <c r="BD315" i="13"/>
  <c r="BB316" i="13"/>
  <c r="BC316" i="13"/>
  <c r="BD316" i="13"/>
  <c r="BB317" i="13"/>
  <c r="BC317" i="13"/>
  <c r="BD317" i="13"/>
  <c r="BB318" i="13"/>
  <c r="BC318" i="13"/>
  <c r="BD318" i="13"/>
  <c r="BB319" i="13"/>
  <c r="BC319" i="13"/>
  <c r="BD319" i="13"/>
  <c r="BB320" i="13"/>
  <c r="BC320" i="13"/>
  <c r="BD320" i="13"/>
  <c r="BB321" i="13"/>
  <c r="BC321" i="13"/>
  <c r="BD321" i="13"/>
  <c r="BB322" i="13"/>
  <c r="BC322" i="13"/>
  <c r="BD322" i="13"/>
  <c r="BB323" i="13"/>
  <c r="BC323" i="13"/>
  <c r="BD323" i="13"/>
  <c r="BB324" i="13"/>
  <c r="BC324" i="13"/>
  <c r="BD324" i="13"/>
  <c r="BB325" i="13"/>
  <c r="BC325" i="13"/>
  <c r="BD325" i="13"/>
  <c r="BB326" i="13"/>
  <c r="BC326" i="13"/>
  <c r="BD326" i="13"/>
  <c r="BB327" i="13"/>
  <c r="BC327" i="13"/>
  <c r="BD327" i="13"/>
  <c r="BB328" i="13"/>
  <c r="BC328" i="13"/>
  <c r="BD328" i="13"/>
  <c r="BB329" i="13"/>
  <c r="BC329" i="13"/>
  <c r="BD329" i="13"/>
  <c r="BB330" i="13"/>
  <c r="BC330" i="13"/>
  <c r="BD330" i="13"/>
  <c r="BB331" i="13"/>
  <c r="BC331" i="13"/>
  <c r="BD331" i="13"/>
  <c r="BB332" i="13"/>
  <c r="BC332" i="13"/>
  <c r="BD332" i="13"/>
  <c r="BB333" i="13"/>
  <c r="BC333" i="13"/>
  <c r="BD333" i="13"/>
  <c r="BB334" i="13"/>
  <c r="BC334" i="13"/>
  <c r="BD334" i="13"/>
  <c r="BB335" i="13"/>
  <c r="BC335" i="13"/>
  <c r="BD335" i="13"/>
  <c r="BB336" i="13"/>
  <c r="BC336" i="13"/>
  <c r="BD336" i="13"/>
  <c r="BB337" i="13"/>
  <c r="BC337" i="13"/>
  <c r="BD337" i="13"/>
  <c r="BB338" i="13"/>
  <c r="BC338" i="13"/>
  <c r="BD338" i="13"/>
  <c r="BB339" i="13"/>
  <c r="BC339" i="13"/>
  <c r="BD339" i="13"/>
  <c r="BB340" i="13"/>
  <c r="BC340" i="13"/>
  <c r="BD340" i="13"/>
  <c r="BB341" i="13"/>
  <c r="BC341" i="13"/>
  <c r="BD341" i="13"/>
  <c r="BB342" i="13"/>
  <c r="BC342" i="13"/>
  <c r="BD342" i="13"/>
  <c r="BB343" i="13"/>
  <c r="BC343" i="13"/>
  <c r="BD343" i="13"/>
  <c r="BB344" i="13"/>
  <c r="BC344" i="13"/>
  <c r="BD344" i="13"/>
  <c r="BB345" i="13"/>
  <c r="BC345" i="13"/>
  <c r="BD345" i="13"/>
  <c r="BB346" i="13"/>
  <c r="BC346" i="13"/>
  <c r="BD346" i="13"/>
  <c r="BB347" i="13"/>
  <c r="BC347" i="13"/>
  <c r="BD347" i="13"/>
  <c r="BB348" i="13"/>
  <c r="BC348" i="13"/>
  <c r="BD348" i="13"/>
  <c r="BB349" i="13"/>
  <c r="BC349" i="13"/>
  <c r="BD349" i="13"/>
  <c r="BB350" i="13"/>
  <c r="BC350" i="13"/>
  <c r="BD350" i="13"/>
  <c r="BB351" i="13"/>
  <c r="BC351" i="13"/>
  <c r="BD351" i="13"/>
  <c r="BB352" i="13"/>
  <c r="BC352" i="13"/>
  <c r="BD352" i="13"/>
  <c r="BB353" i="13"/>
  <c r="BC353" i="13"/>
  <c r="BD353" i="13"/>
  <c r="BB354" i="13"/>
  <c r="BC354" i="13"/>
  <c r="BD354" i="13"/>
  <c r="BB355" i="13"/>
  <c r="BC355" i="13"/>
  <c r="BD355" i="13"/>
  <c r="BB356" i="13"/>
  <c r="BC356" i="13"/>
  <c r="BD356" i="13"/>
  <c r="BB357" i="13"/>
  <c r="BC357" i="13"/>
  <c r="BD357" i="13"/>
  <c r="BB358" i="13"/>
  <c r="BC358" i="13"/>
  <c r="BD358" i="13"/>
  <c r="BB359" i="13"/>
  <c r="BC359" i="13"/>
  <c r="BD359" i="13"/>
  <c r="BB360" i="13"/>
  <c r="BC360" i="13"/>
  <c r="BD360" i="13"/>
  <c r="BB361" i="13"/>
  <c r="BC361" i="13"/>
  <c r="BD361" i="13"/>
  <c r="BB362" i="13"/>
  <c r="BC362" i="13"/>
  <c r="BD362" i="13"/>
  <c r="BB363" i="13"/>
  <c r="BC363" i="13"/>
  <c r="BD363" i="13"/>
  <c r="BB364" i="13"/>
  <c r="BC364" i="13"/>
  <c r="BD364" i="13"/>
  <c r="BB365" i="13"/>
  <c r="BC365" i="13"/>
  <c r="BD365" i="13"/>
  <c r="BB366" i="13"/>
  <c r="BC366" i="13"/>
  <c r="BD366" i="13"/>
  <c r="BB367" i="13"/>
  <c r="BC367" i="13"/>
  <c r="BD367" i="13"/>
  <c r="BB368" i="13"/>
  <c r="BC368" i="13"/>
  <c r="BD368" i="13"/>
  <c r="BB369" i="13"/>
  <c r="BC369" i="13"/>
  <c r="BD369" i="13"/>
  <c r="BB370" i="13"/>
  <c r="BC370" i="13"/>
  <c r="BD370" i="13"/>
  <c r="BB371" i="13"/>
  <c r="BC371" i="13"/>
  <c r="BD371" i="13"/>
  <c r="BB372" i="13"/>
  <c r="BC372" i="13"/>
  <c r="BD372" i="13"/>
  <c r="BB373" i="13"/>
  <c r="BC373" i="13"/>
  <c r="BD373" i="13"/>
  <c r="BB374" i="13"/>
  <c r="BC374" i="13"/>
  <c r="BD374" i="13"/>
  <c r="BB375" i="13"/>
  <c r="BC375" i="13"/>
  <c r="BD375" i="13"/>
  <c r="BB376" i="13"/>
  <c r="BC376" i="13"/>
  <c r="BD376" i="13"/>
  <c r="BB377" i="13"/>
  <c r="BC377" i="13"/>
  <c r="BD377" i="13"/>
  <c r="BB378" i="13"/>
  <c r="BC378" i="13"/>
  <c r="BD378" i="13"/>
  <c r="BB379" i="13"/>
  <c r="BC379" i="13"/>
  <c r="BD379" i="13"/>
  <c r="BB380" i="13"/>
  <c r="BC380" i="13"/>
  <c r="BD380" i="13"/>
  <c r="BB381" i="13"/>
  <c r="BC381" i="13"/>
  <c r="BD381" i="13"/>
  <c r="BB382" i="13"/>
  <c r="BC382" i="13"/>
  <c r="BD382" i="13"/>
  <c r="BB383" i="13"/>
  <c r="BC383" i="13"/>
  <c r="BD383" i="13"/>
  <c r="BB384" i="13"/>
  <c r="BC384" i="13"/>
  <c r="BD384" i="13"/>
  <c r="BB385" i="13"/>
  <c r="BC385" i="13"/>
  <c r="BD385" i="13"/>
  <c r="BB386" i="13"/>
  <c r="BC386" i="13"/>
  <c r="BD386" i="13"/>
  <c r="BB387" i="13"/>
  <c r="BC387" i="13"/>
  <c r="BD387" i="13"/>
  <c r="BB388" i="13"/>
  <c r="BC388" i="13"/>
  <c r="BD388" i="13"/>
  <c r="BB389" i="13"/>
  <c r="BC389" i="13"/>
  <c r="BD389" i="13"/>
  <c r="BB390" i="13"/>
  <c r="BC390" i="13"/>
  <c r="BD390" i="13"/>
  <c r="BB391" i="13"/>
  <c r="BC391" i="13"/>
  <c r="BD391" i="13"/>
  <c r="BB392" i="13"/>
  <c r="BC392" i="13"/>
  <c r="BD392" i="13"/>
  <c r="BB393" i="13"/>
  <c r="BC393" i="13"/>
  <c r="BD393" i="13"/>
  <c r="BB394" i="13"/>
  <c r="BC394" i="13"/>
  <c r="BD394" i="13"/>
  <c r="BB395" i="13"/>
  <c r="BC395" i="13"/>
  <c r="BD395" i="13"/>
  <c r="BB396" i="13"/>
  <c r="BC396" i="13"/>
  <c r="BD396" i="13"/>
  <c r="BB397" i="13"/>
  <c r="BC397" i="13"/>
  <c r="BD397" i="13"/>
  <c r="BB398" i="13"/>
  <c r="BC398" i="13"/>
  <c r="BD398" i="13"/>
  <c r="BB399" i="13"/>
  <c r="BC399" i="13"/>
  <c r="BD399" i="13"/>
  <c r="BB400" i="13"/>
  <c r="BC400" i="13"/>
  <c r="BD400" i="13"/>
  <c r="BB401" i="13"/>
  <c r="BC401" i="13"/>
  <c r="BD401" i="13"/>
  <c r="BB402" i="13"/>
  <c r="BC402" i="13"/>
  <c r="BD402" i="13"/>
  <c r="BB403" i="13"/>
  <c r="BC403" i="13"/>
  <c r="BD403" i="13"/>
  <c r="BB404" i="13"/>
  <c r="BC404" i="13"/>
  <c r="BD404" i="13"/>
  <c r="BB405" i="13"/>
  <c r="BC405" i="13"/>
  <c r="BD405" i="13"/>
  <c r="BB406" i="13"/>
  <c r="BC406" i="13"/>
  <c r="BD406" i="13"/>
  <c r="BB407" i="13"/>
  <c r="BC407" i="13"/>
  <c r="BD407" i="13"/>
  <c r="BB408" i="13"/>
  <c r="BC408" i="13"/>
  <c r="BD408" i="13"/>
  <c r="BB409" i="13"/>
  <c r="BC409" i="13"/>
  <c r="BD409" i="13"/>
  <c r="BB410" i="13"/>
  <c r="BC410" i="13"/>
  <c r="BD410" i="13"/>
  <c r="BB411" i="13"/>
  <c r="BC411" i="13"/>
  <c r="BD411" i="13"/>
  <c r="BB412" i="13"/>
  <c r="BC412" i="13"/>
  <c r="BD412" i="13"/>
  <c r="BB413" i="13"/>
  <c r="BC413" i="13"/>
  <c r="BD413" i="13"/>
  <c r="BB414" i="13"/>
  <c r="BC414" i="13"/>
  <c r="BD414" i="13"/>
  <c r="BB415" i="13"/>
  <c r="BC415" i="13"/>
  <c r="BD415" i="13"/>
  <c r="BB416" i="13"/>
  <c r="BC416" i="13"/>
  <c r="BD416" i="13"/>
  <c r="BB417" i="13"/>
  <c r="BC417" i="13"/>
  <c r="BD417" i="13"/>
  <c r="BB418" i="13"/>
  <c r="BC418" i="13"/>
  <c r="BD418" i="13"/>
  <c r="BB419" i="13"/>
  <c r="BC419" i="13"/>
  <c r="BD419" i="13"/>
  <c r="BB420" i="13"/>
  <c r="BC420" i="13"/>
  <c r="BD420" i="13"/>
  <c r="BB421" i="13"/>
  <c r="BC421" i="13"/>
  <c r="BD421" i="13"/>
  <c r="BB422" i="13"/>
  <c r="BC422" i="13"/>
  <c r="BD422" i="13"/>
  <c r="BB423" i="13"/>
  <c r="BC423" i="13"/>
  <c r="BD423" i="13"/>
  <c r="BB424" i="13"/>
  <c r="BC424" i="13"/>
  <c r="BD424" i="13"/>
  <c r="BB425" i="13"/>
  <c r="BC425" i="13"/>
  <c r="BD425" i="13"/>
  <c r="BB426" i="13"/>
  <c r="BC426" i="13"/>
  <c r="BD426" i="13"/>
  <c r="BB427" i="13"/>
  <c r="BC427" i="13"/>
  <c r="BD427" i="13"/>
  <c r="BB428" i="13"/>
  <c r="BC428" i="13"/>
  <c r="BD428" i="13"/>
  <c r="BB429" i="13"/>
  <c r="BC429" i="13"/>
  <c r="BD429" i="13"/>
  <c r="BB430" i="13"/>
  <c r="BC430" i="13"/>
  <c r="BD430" i="13"/>
  <c r="BB431" i="13"/>
  <c r="BC431" i="13"/>
  <c r="BD431" i="13"/>
  <c r="BB432" i="13"/>
  <c r="BC432" i="13"/>
  <c r="BD432" i="13"/>
  <c r="BB433" i="13"/>
  <c r="BC433" i="13"/>
  <c r="BD433" i="13"/>
  <c r="BB434" i="13"/>
  <c r="BC434" i="13"/>
  <c r="BD434" i="13"/>
  <c r="BB435" i="13"/>
  <c r="BC435" i="13"/>
  <c r="BD435" i="13"/>
  <c r="BB436" i="13"/>
  <c r="BC436" i="13"/>
  <c r="BD436" i="13"/>
  <c r="BB437" i="13"/>
  <c r="BC437" i="13"/>
  <c r="BD437" i="13"/>
  <c r="BB438" i="13"/>
  <c r="BC438" i="13"/>
  <c r="BD438" i="13"/>
  <c r="BB439" i="13"/>
  <c r="BC439" i="13"/>
  <c r="BD439" i="13"/>
  <c r="BB440" i="13"/>
  <c r="BC440" i="13"/>
  <c r="BD440" i="13"/>
  <c r="BB441" i="13"/>
  <c r="BC441" i="13"/>
  <c r="BD441" i="13"/>
  <c r="BB442" i="13"/>
  <c r="BC442" i="13"/>
  <c r="BD442" i="13"/>
  <c r="BB443" i="13"/>
  <c r="BC443" i="13"/>
  <c r="BD443" i="13"/>
  <c r="BB444" i="13"/>
  <c r="BC444" i="13"/>
  <c r="BD444" i="13"/>
  <c r="BB445" i="13"/>
  <c r="BC445" i="13"/>
  <c r="BD445" i="13"/>
  <c r="BB446" i="13"/>
  <c r="BC446" i="13"/>
  <c r="BD446" i="13"/>
  <c r="BB447" i="13"/>
  <c r="BC447" i="13"/>
  <c r="BD447" i="13"/>
  <c r="BB448" i="13"/>
  <c r="BC448" i="13"/>
  <c r="BD448" i="13"/>
  <c r="BB449" i="13"/>
  <c r="BC449" i="13"/>
  <c r="BD449" i="13"/>
  <c r="BB450" i="13"/>
  <c r="BC450" i="13"/>
  <c r="BD450" i="13"/>
  <c r="BB451" i="13"/>
  <c r="BC451" i="13"/>
  <c r="BD451" i="13"/>
  <c r="BB452" i="13"/>
  <c r="BC452" i="13"/>
  <c r="BD452" i="13"/>
  <c r="BB453" i="13"/>
  <c r="BC453" i="13"/>
  <c r="BD453" i="13"/>
  <c r="BB454" i="13"/>
  <c r="BC454" i="13"/>
  <c r="BD454" i="13"/>
  <c r="BB455" i="13"/>
  <c r="BC455" i="13"/>
  <c r="BD455" i="13"/>
  <c r="BB456" i="13"/>
  <c r="BC456" i="13"/>
  <c r="BD456" i="13"/>
  <c r="BB457" i="13"/>
  <c r="BC457" i="13"/>
  <c r="BD457" i="13"/>
  <c r="BB458" i="13"/>
  <c r="BC458" i="13"/>
  <c r="BD458" i="13"/>
  <c r="BB459" i="13"/>
  <c r="BC459" i="13"/>
  <c r="BD459" i="13"/>
  <c r="BB460" i="13"/>
  <c r="BC460" i="13"/>
  <c r="BD460" i="13"/>
  <c r="BB461" i="13"/>
  <c r="BC461" i="13"/>
  <c r="BD461" i="13"/>
  <c r="BB462" i="13"/>
  <c r="BC462" i="13"/>
  <c r="BD462" i="13"/>
  <c r="BB463" i="13"/>
  <c r="BC463" i="13"/>
  <c r="BD463" i="13"/>
  <c r="BB464" i="13"/>
  <c r="BC464" i="13"/>
  <c r="BD464" i="13"/>
  <c r="BB465" i="13"/>
  <c r="BC465" i="13"/>
  <c r="BD465" i="13"/>
  <c r="BB466" i="13"/>
  <c r="BC466" i="13"/>
  <c r="BD466" i="13"/>
  <c r="BB467" i="13"/>
  <c r="BC467" i="13"/>
  <c r="BD467" i="13"/>
  <c r="BB468" i="13"/>
  <c r="BC468" i="13"/>
  <c r="BD468" i="13"/>
  <c r="BB469" i="13"/>
  <c r="BC469" i="13"/>
  <c r="BD469" i="13"/>
  <c r="BB470" i="13"/>
  <c r="BC470" i="13"/>
  <c r="BD470" i="13"/>
  <c r="BB471" i="13"/>
  <c r="BC471" i="13"/>
  <c r="BD471" i="13"/>
  <c r="BB472" i="13"/>
  <c r="BC472" i="13"/>
  <c r="BD472" i="13"/>
  <c r="BB473" i="13"/>
  <c r="BC473" i="13"/>
  <c r="BD473" i="13"/>
  <c r="BB474" i="13"/>
  <c r="BC474" i="13"/>
  <c r="BD474" i="13"/>
  <c r="BB475" i="13"/>
  <c r="BC475" i="13"/>
  <c r="BD475" i="13"/>
  <c r="BB476" i="13"/>
  <c r="BC476" i="13"/>
  <c r="BD476" i="13"/>
  <c r="BB477" i="13"/>
  <c r="BC477" i="13"/>
  <c r="BD477" i="13"/>
  <c r="BB478" i="13"/>
  <c r="BC478" i="13"/>
  <c r="BD478" i="13"/>
  <c r="BB479" i="13"/>
  <c r="BC479" i="13"/>
  <c r="BD479" i="13"/>
  <c r="BB480" i="13"/>
  <c r="BC480" i="13"/>
  <c r="BD480" i="13"/>
  <c r="BB481" i="13"/>
  <c r="BC481" i="13"/>
  <c r="BD481" i="13"/>
  <c r="BB482" i="13"/>
  <c r="BC482" i="13"/>
  <c r="BD482" i="13"/>
  <c r="BB483" i="13"/>
  <c r="BC483" i="13"/>
  <c r="BD483" i="13"/>
  <c r="BB484" i="13"/>
  <c r="BC484" i="13"/>
  <c r="BD484" i="13"/>
  <c r="BB485" i="13"/>
  <c r="BC485" i="13"/>
  <c r="BD485" i="13"/>
  <c r="BB486" i="13"/>
  <c r="BC486" i="13"/>
  <c r="BD486" i="13"/>
  <c r="BB487" i="13"/>
  <c r="BC487" i="13"/>
  <c r="BD487" i="13"/>
  <c r="BB488" i="13"/>
  <c r="BC488" i="13"/>
  <c r="BD488" i="13"/>
  <c r="BB489" i="13"/>
  <c r="BC489" i="13"/>
  <c r="BD489" i="13"/>
  <c r="BB490" i="13"/>
  <c r="BC490" i="13"/>
  <c r="BD490" i="13"/>
  <c r="BB491" i="13"/>
  <c r="BC491" i="13"/>
  <c r="BD491" i="13"/>
  <c r="BB492" i="13"/>
  <c r="BC492" i="13"/>
  <c r="BD492" i="13"/>
  <c r="BB493" i="13"/>
  <c r="BC493" i="13"/>
  <c r="BD493" i="13"/>
  <c r="BB494" i="13"/>
  <c r="BC494" i="13"/>
  <c r="BD494" i="13"/>
  <c r="BB495" i="13"/>
  <c r="BC495" i="13"/>
  <c r="BD495" i="13"/>
  <c r="BB496" i="13"/>
  <c r="BC496" i="13"/>
  <c r="BD496" i="13"/>
  <c r="BB497" i="13"/>
  <c r="BC497" i="13"/>
  <c r="BD497" i="13"/>
  <c r="BB498" i="13"/>
  <c r="BC498" i="13"/>
  <c r="BD498" i="13"/>
  <c r="BB499" i="13"/>
  <c r="BC499" i="13"/>
  <c r="BD499" i="13"/>
  <c r="BB500" i="13"/>
  <c r="BC500" i="13"/>
  <c r="BD500" i="13"/>
  <c r="BB501" i="13"/>
  <c r="BC501" i="13"/>
  <c r="BD501" i="13"/>
  <c r="BB502" i="13"/>
  <c r="BC502" i="13"/>
  <c r="BD502" i="13"/>
  <c r="BB503" i="13"/>
  <c r="BC503" i="13"/>
  <c r="BD503" i="13"/>
  <c r="BB504" i="13"/>
  <c r="BC504" i="13"/>
  <c r="BD504" i="13"/>
  <c r="BB505" i="13"/>
  <c r="BC505" i="13"/>
  <c r="BD505" i="13"/>
  <c r="BB506" i="13"/>
  <c r="BC506" i="13"/>
  <c r="BD506" i="13"/>
  <c r="BB507" i="13"/>
  <c r="BC507" i="13"/>
  <c r="BD507" i="13"/>
  <c r="BB508" i="13"/>
  <c r="BC508" i="13"/>
  <c r="BD508" i="13"/>
  <c r="BB509" i="13"/>
  <c r="BC509" i="13"/>
  <c r="BD509" i="13"/>
  <c r="BB510" i="13"/>
  <c r="BC510" i="13"/>
  <c r="BD510" i="13"/>
  <c r="BB511" i="13"/>
  <c r="BC511" i="13"/>
  <c r="BD511" i="13"/>
  <c r="BB512" i="13"/>
  <c r="BC512" i="13"/>
  <c r="BD512" i="13"/>
  <c r="BB513" i="13"/>
  <c r="BC513" i="13"/>
  <c r="BD513" i="13"/>
  <c r="BB514" i="13"/>
  <c r="BC514" i="13"/>
  <c r="BD514" i="13"/>
  <c r="BB515" i="13"/>
  <c r="BC515" i="13"/>
  <c r="BD515" i="13"/>
  <c r="BB516" i="13"/>
  <c r="BC516" i="13"/>
  <c r="BD516" i="13"/>
  <c r="BB517" i="13"/>
  <c r="BC517" i="13"/>
  <c r="BD517" i="13"/>
  <c r="BB518" i="13"/>
  <c r="BC518" i="13"/>
  <c r="BD518" i="13"/>
  <c r="BB519" i="13"/>
  <c r="BC519" i="13"/>
  <c r="BD519" i="13"/>
  <c r="BB520" i="13"/>
  <c r="BC520" i="13"/>
  <c r="BD520" i="13"/>
  <c r="BB521" i="13"/>
  <c r="BC521" i="13"/>
  <c r="BD521" i="13"/>
  <c r="BB522" i="13"/>
  <c r="BC522" i="13"/>
  <c r="BD522" i="13"/>
  <c r="BB523" i="13"/>
  <c r="BC523" i="13"/>
  <c r="BD523" i="13"/>
  <c r="BB524" i="13"/>
  <c r="BC524" i="13"/>
  <c r="BD524" i="13"/>
  <c r="BB525" i="13"/>
  <c r="BC525" i="13"/>
  <c r="BD525" i="13"/>
  <c r="BB526" i="13"/>
  <c r="BC526" i="13"/>
  <c r="BD526" i="13"/>
  <c r="BB527" i="13"/>
  <c r="BC527" i="13"/>
  <c r="BD527" i="13"/>
  <c r="BB528" i="13"/>
  <c r="BC528" i="13"/>
  <c r="BD528" i="13"/>
  <c r="BB529" i="13"/>
  <c r="BC529" i="13"/>
  <c r="BD529" i="13"/>
  <c r="BB530" i="13"/>
  <c r="BC530" i="13"/>
  <c r="BD530" i="13"/>
  <c r="BB531" i="13"/>
  <c r="BC531" i="13"/>
  <c r="BD531" i="13"/>
  <c r="BB532" i="13"/>
  <c r="BC532" i="13"/>
  <c r="BD532" i="13"/>
  <c r="BB533" i="13"/>
  <c r="BC533" i="13"/>
  <c r="BD533" i="13"/>
  <c r="BB534" i="13"/>
  <c r="BC534" i="13"/>
  <c r="BD534" i="13"/>
  <c r="BB535" i="13"/>
  <c r="BC535" i="13"/>
  <c r="BD535" i="13"/>
  <c r="BB536" i="13"/>
  <c r="BC536" i="13"/>
  <c r="BD536" i="13"/>
  <c r="BB537" i="13"/>
  <c r="BC537" i="13"/>
  <c r="BD537" i="13"/>
  <c r="BB538" i="13"/>
  <c r="BC538" i="13"/>
  <c r="BD538" i="13"/>
  <c r="BB539" i="13"/>
  <c r="BC539" i="13"/>
  <c r="BD539" i="13"/>
  <c r="BB540" i="13"/>
  <c r="BC540" i="13"/>
  <c r="BD540" i="13"/>
  <c r="BB541" i="13"/>
  <c r="BC541" i="13"/>
  <c r="BD541" i="13"/>
  <c r="BB542" i="13"/>
  <c r="BC542" i="13"/>
  <c r="BD542" i="13"/>
  <c r="BB543" i="13"/>
  <c r="BC543" i="13"/>
  <c r="BD543" i="13"/>
  <c r="BB544" i="13"/>
  <c r="BC544" i="13"/>
  <c r="BD544" i="13"/>
  <c r="BB545" i="13"/>
  <c r="BC545" i="13"/>
  <c r="BD545" i="13"/>
  <c r="BB546" i="13"/>
  <c r="BC546" i="13"/>
  <c r="BD546" i="13"/>
  <c r="BB547" i="13"/>
  <c r="BC547" i="13"/>
  <c r="BD547" i="13"/>
  <c r="BB548" i="13"/>
  <c r="BC548" i="13"/>
  <c r="BD548" i="13"/>
  <c r="BB549" i="13"/>
  <c r="BC549" i="13"/>
  <c r="BD549" i="13"/>
  <c r="BB550" i="13"/>
  <c r="BC550" i="13"/>
  <c r="BD550" i="13"/>
  <c r="BB551" i="13"/>
  <c r="BC551" i="13"/>
  <c r="BD551" i="13"/>
  <c r="BB552" i="13"/>
  <c r="BC552" i="13"/>
  <c r="BD552" i="13"/>
  <c r="BB553" i="13"/>
  <c r="BC553" i="13"/>
  <c r="BD553" i="13"/>
  <c r="BB554" i="13"/>
  <c r="BC554" i="13"/>
  <c r="BD554" i="13"/>
  <c r="BB555" i="13"/>
  <c r="BC555" i="13"/>
  <c r="BD555" i="13"/>
  <c r="BB556" i="13"/>
  <c r="BC556" i="13"/>
  <c r="BD556" i="13"/>
  <c r="BB557" i="13"/>
  <c r="BC557" i="13"/>
  <c r="BD557" i="13"/>
  <c r="BB558" i="13"/>
  <c r="BC558" i="13"/>
  <c r="BD558" i="13"/>
  <c r="BB559" i="13"/>
  <c r="BC559" i="13"/>
  <c r="BD559" i="13"/>
  <c r="BB560" i="13"/>
  <c r="BC560" i="13"/>
  <c r="BD560" i="13"/>
  <c r="BB561" i="13"/>
  <c r="BC561" i="13"/>
  <c r="BD561" i="13"/>
  <c r="BB562" i="13"/>
  <c r="BC562" i="13"/>
  <c r="BD562" i="13"/>
  <c r="BB563" i="13"/>
  <c r="BC563" i="13"/>
  <c r="BD563" i="13"/>
  <c r="BB564" i="13"/>
  <c r="BC564" i="13"/>
  <c r="BD564" i="13"/>
  <c r="BB565" i="13"/>
  <c r="BC565" i="13"/>
  <c r="BD565" i="13"/>
  <c r="BB566" i="13"/>
  <c r="BC566" i="13"/>
  <c r="BD566" i="13"/>
  <c r="BB567" i="13"/>
  <c r="BC567" i="13"/>
  <c r="BD567" i="13"/>
  <c r="BB568" i="13"/>
  <c r="BC568" i="13"/>
  <c r="BD568" i="13"/>
  <c r="BB569" i="13"/>
  <c r="BC569" i="13"/>
  <c r="BD569" i="13"/>
  <c r="BB570" i="13"/>
  <c r="BC570" i="13"/>
  <c r="BD570" i="13"/>
  <c r="BB571" i="13"/>
  <c r="BC571" i="13"/>
  <c r="BD571" i="13"/>
  <c r="BB572" i="13"/>
  <c r="BC572" i="13"/>
  <c r="BD572" i="13"/>
  <c r="BB573" i="13"/>
  <c r="BC573" i="13"/>
  <c r="BD573" i="13"/>
  <c r="BB574" i="13"/>
  <c r="BC574" i="13"/>
  <c r="BD574" i="13"/>
  <c r="BB575" i="13"/>
  <c r="BC575" i="13"/>
  <c r="BD575" i="13"/>
  <c r="BB576" i="13"/>
  <c r="BC576" i="13"/>
  <c r="BD576" i="13"/>
  <c r="BB577" i="13"/>
  <c r="BC577" i="13"/>
  <c r="BD577" i="13"/>
  <c r="BB578" i="13"/>
  <c r="BC578" i="13"/>
  <c r="BD578" i="13"/>
  <c r="BB579" i="13"/>
  <c r="BC579" i="13"/>
  <c r="BD579" i="13"/>
  <c r="BB580" i="13"/>
  <c r="BC580" i="13"/>
  <c r="BD580" i="13"/>
  <c r="BB581" i="13"/>
  <c r="BC581" i="13"/>
  <c r="BD581" i="13"/>
  <c r="BB582" i="13"/>
  <c r="BC582" i="13"/>
  <c r="BD582" i="13"/>
  <c r="BB583" i="13"/>
  <c r="BC583" i="13"/>
  <c r="BD583" i="13"/>
  <c r="BB584" i="13"/>
  <c r="BC584" i="13"/>
  <c r="BD584" i="13"/>
  <c r="BB585" i="13"/>
  <c r="BC585" i="13"/>
  <c r="BD585" i="13"/>
  <c r="BB586" i="13"/>
  <c r="BC586" i="13"/>
  <c r="BD586" i="13"/>
  <c r="BB587" i="13"/>
  <c r="BC587" i="13"/>
  <c r="BD587" i="13"/>
  <c r="BB588" i="13"/>
  <c r="BC588" i="13"/>
  <c r="BD588" i="13"/>
  <c r="BB589" i="13"/>
  <c r="BC589" i="13"/>
  <c r="BD589" i="13"/>
  <c r="BB590" i="13"/>
  <c r="BC590" i="13"/>
  <c r="BD590" i="13"/>
  <c r="BB591" i="13"/>
  <c r="BC591" i="13"/>
  <c r="BD591" i="13"/>
  <c r="BB592" i="13"/>
  <c r="BC592" i="13"/>
  <c r="BD592" i="13"/>
  <c r="BB593" i="13"/>
  <c r="BC593" i="13"/>
  <c r="BD593" i="13"/>
  <c r="BB594" i="13"/>
  <c r="BC594" i="13"/>
  <c r="BD594" i="13"/>
  <c r="BB595" i="13"/>
  <c r="BC595" i="13"/>
  <c r="BD595" i="13"/>
  <c r="BB596" i="13"/>
  <c r="BC596" i="13"/>
  <c r="BD596" i="13"/>
  <c r="BB597" i="13"/>
  <c r="BC597" i="13"/>
  <c r="BD597" i="13"/>
  <c r="BB598" i="13"/>
  <c r="BC598" i="13"/>
  <c r="BD598" i="13"/>
  <c r="BB599" i="13"/>
  <c r="BC599" i="13"/>
  <c r="BD599" i="13"/>
  <c r="BB600" i="13"/>
  <c r="BC600" i="13"/>
  <c r="BD600" i="13"/>
  <c r="BB601" i="13"/>
  <c r="BC601" i="13"/>
  <c r="BD601" i="13"/>
  <c r="BB602" i="13"/>
  <c r="BC602" i="13"/>
  <c r="BD602" i="13"/>
  <c r="BB603" i="13"/>
  <c r="BC603" i="13"/>
  <c r="BD603" i="13"/>
  <c r="BB604" i="13"/>
  <c r="BC604" i="13"/>
  <c r="BD604" i="13"/>
  <c r="BB605" i="13"/>
  <c r="BC605" i="13"/>
  <c r="BD605" i="13"/>
  <c r="BB606" i="13"/>
  <c r="BC606" i="13"/>
  <c r="BD606" i="13"/>
  <c r="BB607" i="13"/>
  <c r="BC607" i="13"/>
  <c r="BD607" i="13"/>
  <c r="BB608" i="13"/>
  <c r="BC608" i="13"/>
  <c r="BD608" i="13"/>
  <c r="BB609" i="13"/>
  <c r="BC609" i="13"/>
  <c r="BD609" i="13"/>
  <c r="BB610" i="13"/>
  <c r="BC610" i="13"/>
  <c r="BD610" i="13"/>
  <c r="BB611" i="13"/>
  <c r="BC611" i="13"/>
  <c r="BD611" i="13"/>
  <c r="BB612" i="13"/>
  <c r="BC612" i="13"/>
  <c r="BD612" i="13"/>
  <c r="BB613" i="13"/>
  <c r="BC613" i="13"/>
  <c r="BD613" i="13"/>
  <c r="BB614" i="13"/>
  <c r="BC614" i="13"/>
  <c r="BD614" i="13"/>
  <c r="BB615" i="13"/>
  <c r="BC615" i="13"/>
  <c r="BD615" i="13"/>
  <c r="BB616" i="13"/>
  <c r="BC616" i="13"/>
  <c r="BD616" i="13"/>
  <c r="BB617" i="13"/>
  <c r="BC617" i="13"/>
  <c r="BD617" i="13"/>
  <c r="BB618" i="13"/>
  <c r="BC618" i="13"/>
  <c r="BD618" i="13"/>
  <c r="BB619" i="13"/>
  <c r="BC619" i="13"/>
  <c r="BD619" i="13"/>
  <c r="BB620" i="13"/>
  <c r="BC620" i="13"/>
  <c r="BD620" i="13"/>
  <c r="BB621" i="13"/>
  <c r="BC621" i="13"/>
  <c r="BD621" i="13"/>
  <c r="BB622" i="13"/>
  <c r="BC622" i="13"/>
  <c r="BD622" i="13"/>
  <c r="BB623" i="13"/>
  <c r="BC623" i="13"/>
  <c r="BD623" i="13"/>
  <c r="BB624" i="13"/>
  <c r="BC624" i="13"/>
  <c r="BD624" i="13"/>
  <c r="BB625" i="13"/>
  <c r="BC625" i="13"/>
  <c r="BD625" i="13"/>
  <c r="BB626" i="13"/>
  <c r="BC626" i="13"/>
  <c r="BD626" i="13"/>
  <c r="BB627" i="13"/>
  <c r="BC627" i="13"/>
  <c r="BD627" i="13"/>
  <c r="BB628" i="13"/>
  <c r="BC628" i="13"/>
  <c r="BD628" i="13"/>
  <c r="BB629" i="13"/>
  <c r="BC629" i="13"/>
  <c r="BD629" i="13"/>
  <c r="BB630" i="13"/>
  <c r="BC630" i="13"/>
  <c r="BD630" i="13"/>
  <c r="BB631" i="13"/>
  <c r="BC631" i="13"/>
  <c r="BD631" i="13"/>
  <c r="BB632" i="13"/>
  <c r="BC632" i="13"/>
  <c r="BD632" i="13"/>
  <c r="BB633" i="13"/>
  <c r="BC633" i="13"/>
  <c r="BD633" i="13"/>
  <c r="BB634" i="13"/>
  <c r="BC634" i="13"/>
  <c r="BD634" i="13"/>
  <c r="BB635" i="13"/>
  <c r="BC635" i="13"/>
  <c r="BD635" i="13"/>
  <c r="BB636" i="13"/>
  <c r="BC636" i="13"/>
  <c r="BD636" i="13"/>
  <c r="BB637" i="13"/>
  <c r="BC637" i="13"/>
  <c r="BD637" i="13"/>
  <c r="BB638" i="13"/>
  <c r="BC638" i="13"/>
  <c r="BD638" i="13"/>
  <c r="BB639" i="13"/>
  <c r="BC639" i="13"/>
  <c r="BD639" i="13"/>
  <c r="BB640" i="13"/>
  <c r="BC640" i="13"/>
  <c r="BD640" i="13"/>
  <c r="BB641" i="13"/>
  <c r="BC641" i="13"/>
  <c r="BD641" i="13"/>
  <c r="BB642" i="13"/>
  <c r="BC642" i="13"/>
  <c r="BD642" i="13"/>
  <c r="BB643" i="13"/>
  <c r="BC643" i="13"/>
  <c r="BD643" i="13"/>
  <c r="BB644" i="13"/>
  <c r="BC644" i="13"/>
  <c r="BD644" i="13"/>
  <c r="BB645" i="13"/>
  <c r="BC645" i="13"/>
  <c r="BD645" i="13"/>
  <c r="BB646" i="13"/>
  <c r="BC646" i="13"/>
  <c r="BD646" i="13"/>
  <c r="BB647" i="13"/>
  <c r="BC647" i="13"/>
  <c r="BD647" i="13"/>
  <c r="BB648" i="13"/>
  <c r="BC648" i="13"/>
  <c r="BD648" i="13"/>
  <c r="BB649" i="13"/>
  <c r="BC649" i="13"/>
  <c r="BD649" i="13"/>
  <c r="BB650" i="13"/>
  <c r="BC650" i="13"/>
  <c r="BD650" i="13"/>
  <c r="BB651" i="13"/>
  <c r="BC651" i="13"/>
  <c r="BD651" i="13"/>
  <c r="BB652" i="13"/>
  <c r="BC652" i="13"/>
  <c r="BD652" i="13"/>
  <c r="I229" i="13"/>
  <c r="D208" i="13"/>
  <c r="G208" i="13" s="1"/>
  <c r="I208" i="13" s="1"/>
  <c r="E208" i="13"/>
  <c r="D209" i="13"/>
  <c r="G209" i="13" s="1"/>
  <c r="J209" i="13" s="1"/>
  <c r="E209" i="13"/>
  <c r="F209" i="13" s="1"/>
  <c r="D210" i="13"/>
  <c r="G210" i="13" s="1"/>
  <c r="I210" i="13" s="1"/>
  <c r="E210" i="13"/>
  <c r="D211" i="13"/>
  <c r="G211" i="13" s="1"/>
  <c r="E211" i="13"/>
  <c r="F211" i="13" s="1"/>
  <c r="D212" i="13"/>
  <c r="G212" i="13" s="1"/>
  <c r="E212" i="13"/>
  <c r="D213" i="13"/>
  <c r="G213" i="13" s="1"/>
  <c r="J213" i="13" s="1"/>
  <c r="E213" i="13"/>
  <c r="F213" i="13" s="1"/>
  <c r="D214" i="13"/>
  <c r="G214" i="13" s="1"/>
  <c r="I214" i="13" s="1"/>
  <c r="E214" i="13"/>
  <c r="D215" i="13"/>
  <c r="G215" i="13" s="1"/>
  <c r="E215" i="13"/>
  <c r="F215" i="13" s="1"/>
  <c r="D216" i="13"/>
  <c r="G216" i="13" s="1"/>
  <c r="I216" i="13" s="1"/>
  <c r="E216" i="13"/>
  <c r="D217" i="13"/>
  <c r="G217" i="13" s="1"/>
  <c r="E217" i="13"/>
  <c r="F217" i="13" s="1"/>
  <c r="D218" i="13"/>
  <c r="G218" i="13" s="1"/>
  <c r="I218" i="13" s="1"/>
  <c r="E218" i="13"/>
  <c r="D219" i="13"/>
  <c r="G219" i="13" s="1"/>
  <c r="E219" i="13"/>
  <c r="F219" i="13" s="1"/>
  <c r="D220" i="13"/>
  <c r="G220" i="13" s="1"/>
  <c r="I220" i="13" s="1"/>
  <c r="E220" i="13"/>
  <c r="D221" i="13"/>
  <c r="G221" i="13" s="1"/>
  <c r="J221" i="13" s="1"/>
  <c r="E221" i="13"/>
  <c r="F221" i="13" s="1"/>
  <c r="D222" i="13"/>
  <c r="G222" i="13" s="1"/>
  <c r="E222" i="13"/>
  <c r="D223" i="13"/>
  <c r="G223" i="13" s="1"/>
  <c r="E223" i="13"/>
  <c r="F223" i="13" s="1"/>
  <c r="D224" i="13"/>
  <c r="G224" i="13" s="1"/>
  <c r="I224" i="13" s="1"/>
  <c r="E224" i="13"/>
  <c r="D225" i="13"/>
  <c r="G225" i="13" s="1"/>
  <c r="J225" i="13" s="1"/>
  <c r="E225" i="13"/>
  <c r="F225" i="13" s="1"/>
  <c r="D226" i="13"/>
  <c r="G226" i="13" s="1"/>
  <c r="I226" i="13" s="1"/>
  <c r="E226" i="13"/>
  <c r="D227" i="13"/>
  <c r="G227" i="13" s="1"/>
  <c r="E227" i="13"/>
  <c r="F227" i="13" s="1"/>
  <c r="D228" i="13"/>
  <c r="G228" i="13" s="1"/>
  <c r="E228" i="13"/>
  <c r="D229" i="13"/>
  <c r="G229" i="13" s="1"/>
  <c r="J229" i="13" s="1"/>
  <c r="E229" i="13"/>
  <c r="F229" i="13" s="1"/>
  <c r="D230" i="13"/>
  <c r="G230" i="13" s="1"/>
  <c r="I230" i="13" s="1"/>
  <c r="E230" i="13"/>
  <c r="D231" i="13"/>
  <c r="G231" i="13" s="1"/>
  <c r="E231" i="13"/>
  <c r="F231" i="13" s="1"/>
  <c r="D232" i="13"/>
  <c r="G232" i="13" s="1"/>
  <c r="I232" i="13" s="1"/>
  <c r="E232" i="13"/>
  <c r="D233" i="13"/>
  <c r="G233" i="13" s="1"/>
  <c r="E233" i="13"/>
  <c r="F233" i="13" s="1"/>
  <c r="D234" i="13"/>
  <c r="G234" i="13" s="1"/>
  <c r="I234" i="13" s="1"/>
  <c r="E234" i="13"/>
  <c r="D235" i="13"/>
  <c r="G235" i="13" s="1"/>
  <c r="E235" i="13"/>
  <c r="F235" i="13" s="1"/>
  <c r="D236" i="13"/>
  <c r="G236" i="13" s="1"/>
  <c r="I236" i="13" s="1"/>
  <c r="E236" i="13"/>
  <c r="D237" i="13"/>
  <c r="G237" i="13" s="1"/>
  <c r="J237" i="13" s="1"/>
  <c r="E237" i="13"/>
  <c r="F237" i="13" s="1"/>
  <c r="D238" i="13"/>
  <c r="G238" i="13" s="1"/>
  <c r="E238" i="13"/>
  <c r="D239" i="13"/>
  <c r="G239" i="13" s="1"/>
  <c r="E239" i="13"/>
  <c r="F239" i="13" s="1"/>
  <c r="D240" i="13"/>
  <c r="G240" i="13" s="1"/>
  <c r="I240" i="13" s="1"/>
  <c r="E240" i="13"/>
  <c r="D241" i="13"/>
  <c r="G241" i="13" s="1"/>
  <c r="J241" i="13" s="1"/>
  <c r="E241" i="13"/>
  <c r="F241" i="13" s="1"/>
  <c r="D242" i="13"/>
  <c r="G242" i="13" s="1"/>
  <c r="I242" i="13" s="1"/>
  <c r="E242" i="13"/>
  <c r="D243" i="13"/>
  <c r="G243" i="13" s="1"/>
  <c r="E243" i="13"/>
  <c r="F243" i="13" s="1"/>
  <c r="D244" i="13"/>
  <c r="G244" i="13" s="1"/>
  <c r="E244" i="13"/>
  <c r="D245" i="13"/>
  <c r="G245" i="13" s="1"/>
  <c r="J245" i="13" s="1"/>
  <c r="E245" i="13"/>
  <c r="F245" i="13" s="1"/>
  <c r="D246" i="13"/>
  <c r="G246" i="13" s="1"/>
  <c r="I246" i="13" s="1"/>
  <c r="E246" i="13"/>
  <c r="D247" i="13"/>
  <c r="G247" i="13" s="1"/>
  <c r="E247" i="13"/>
  <c r="F247" i="13" s="1"/>
  <c r="D248" i="13"/>
  <c r="G248" i="13" s="1"/>
  <c r="I248" i="13" s="1"/>
  <c r="E248" i="13"/>
  <c r="D249" i="13"/>
  <c r="G249" i="13" s="1"/>
  <c r="E249" i="13"/>
  <c r="F249" i="13" s="1"/>
  <c r="D250" i="13"/>
  <c r="G250" i="13" s="1"/>
  <c r="I250" i="13" s="1"/>
  <c r="E250" i="13"/>
  <c r="D251" i="13"/>
  <c r="G251" i="13" s="1"/>
  <c r="E251" i="13"/>
  <c r="F251" i="13" s="1"/>
  <c r="D252" i="13"/>
  <c r="G252" i="13" s="1"/>
  <c r="I252" i="13" s="1"/>
  <c r="E252" i="13"/>
  <c r="D253" i="13"/>
  <c r="G253" i="13" s="1"/>
  <c r="J253" i="13" s="1"/>
  <c r="E253" i="13"/>
  <c r="F253" i="13" s="1"/>
  <c r="D254" i="13"/>
  <c r="G254" i="13" s="1"/>
  <c r="E254" i="13"/>
  <c r="D255" i="13"/>
  <c r="G255" i="13" s="1"/>
  <c r="E255" i="13"/>
  <c r="F255" i="13" s="1"/>
  <c r="D256" i="13"/>
  <c r="G256" i="13" s="1"/>
  <c r="I256" i="13" s="1"/>
  <c r="E256" i="13"/>
  <c r="D257" i="13"/>
  <c r="G257" i="13" s="1"/>
  <c r="J257" i="13" s="1"/>
  <c r="E257" i="13"/>
  <c r="F257" i="13" s="1"/>
  <c r="D258" i="13"/>
  <c r="G258" i="13" s="1"/>
  <c r="E258" i="13"/>
  <c r="D259" i="13"/>
  <c r="G259" i="13" s="1"/>
  <c r="E259" i="13"/>
  <c r="F259" i="13" s="1"/>
  <c r="D260" i="13"/>
  <c r="G260" i="13" s="1"/>
  <c r="E260" i="13"/>
  <c r="D261" i="13"/>
  <c r="G261" i="13" s="1"/>
  <c r="J261" i="13" s="1"/>
  <c r="E261" i="13"/>
  <c r="F261" i="13" s="1"/>
  <c r="D262" i="13"/>
  <c r="G262" i="13" s="1"/>
  <c r="E262" i="13"/>
  <c r="D263" i="13"/>
  <c r="G263" i="13" s="1"/>
  <c r="E263" i="13"/>
  <c r="F263" i="13" s="1"/>
  <c r="D264" i="13"/>
  <c r="G264" i="13" s="1"/>
  <c r="I264" i="13" s="1"/>
  <c r="E264" i="13"/>
  <c r="D265" i="13"/>
  <c r="G265" i="13" s="1"/>
  <c r="E265" i="13"/>
  <c r="F265" i="13" s="1"/>
  <c r="D266" i="13"/>
  <c r="G266" i="13" s="1"/>
  <c r="E266" i="13"/>
  <c r="D267" i="13"/>
  <c r="G267" i="13" s="1"/>
  <c r="E267" i="13"/>
  <c r="F267" i="13" s="1"/>
  <c r="D268" i="13"/>
  <c r="G268" i="13" s="1"/>
  <c r="E268" i="13"/>
  <c r="D269" i="13"/>
  <c r="G269" i="13" s="1"/>
  <c r="J269" i="13" s="1"/>
  <c r="E269" i="13"/>
  <c r="F269" i="13" s="1"/>
  <c r="D270" i="13"/>
  <c r="G270" i="13" s="1"/>
  <c r="E270" i="13"/>
  <c r="D271" i="13"/>
  <c r="G271" i="13" s="1"/>
  <c r="E271" i="13"/>
  <c r="F271" i="13" s="1"/>
  <c r="D272" i="13"/>
  <c r="G272" i="13" s="1"/>
  <c r="I272" i="13" s="1"/>
  <c r="E272" i="13"/>
  <c r="D273" i="13"/>
  <c r="G273" i="13" s="1"/>
  <c r="J273" i="13" s="1"/>
  <c r="E273" i="13"/>
  <c r="F273" i="13" s="1"/>
  <c r="D274" i="13"/>
  <c r="G274" i="13" s="1"/>
  <c r="E274" i="13"/>
  <c r="D275" i="13"/>
  <c r="G275" i="13" s="1"/>
  <c r="E275" i="13"/>
  <c r="F275" i="13" s="1"/>
  <c r="D276" i="13"/>
  <c r="G276" i="13" s="1"/>
  <c r="E276" i="13"/>
  <c r="D277" i="13"/>
  <c r="G277" i="13" s="1"/>
  <c r="J277" i="13" s="1"/>
  <c r="E277" i="13"/>
  <c r="F277" i="13" s="1"/>
  <c r="D278" i="13"/>
  <c r="G278" i="13" s="1"/>
  <c r="I278" i="13" s="1"/>
  <c r="E278" i="13"/>
  <c r="D279" i="13"/>
  <c r="G279" i="13" s="1"/>
  <c r="E279" i="13"/>
  <c r="F279" i="13" s="1"/>
  <c r="D280" i="13"/>
  <c r="G280" i="13" s="1"/>
  <c r="E280" i="13"/>
  <c r="D281" i="13"/>
  <c r="G281" i="13" s="1"/>
  <c r="E281" i="13"/>
  <c r="F281" i="13" s="1"/>
  <c r="D282" i="13"/>
  <c r="G282" i="13" s="1"/>
  <c r="E282" i="13"/>
  <c r="D283" i="13"/>
  <c r="G283" i="13" s="1"/>
  <c r="E283" i="13"/>
  <c r="F283" i="13" s="1"/>
  <c r="D284" i="13"/>
  <c r="G284" i="13" s="1"/>
  <c r="E284" i="13"/>
  <c r="D285" i="13"/>
  <c r="G285" i="13" s="1"/>
  <c r="J285" i="13" s="1"/>
  <c r="E285" i="13"/>
  <c r="F285" i="13" s="1"/>
  <c r="D286" i="13"/>
  <c r="G286" i="13" s="1"/>
  <c r="E286" i="13"/>
  <c r="D287" i="13"/>
  <c r="G287" i="13" s="1"/>
  <c r="E287" i="13"/>
  <c r="F287" i="13" s="1"/>
  <c r="D288" i="13"/>
  <c r="G288" i="13" s="1"/>
  <c r="E288" i="13"/>
  <c r="D289" i="13"/>
  <c r="G289" i="13" s="1"/>
  <c r="E289" i="13"/>
  <c r="D290" i="13"/>
  <c r="G290" i="13" s="1"/>
  <c r="E290" i="13"/>
  <c r="D291" i="13"/>
  <c r="G291" i="13" s="1"/>
  <c r="E291" i="13"/>
  <c r="D292" i="13"/>
  <c r="G292" i="13" s="1"/>
  <c r="E292" i="13"/>
  <c r="D293" i="13"/>
  <c r="G293" i="13" s="1"/>
  <c r="J293" i="13" s="1"/>
  <c r="E293" i="13"/>
  <c r="D294" i="13"/>
  <c r="G294" i="13" s="1"/>
  <c r="E294" i="13"/>
  <c r="D295" i="13"/>
  <c r="G295" i="13" s="1"/>
  <c r="E295" i="13"/>
  <c r="D296" i="13"/>
  <c r="G296" i="13" s="1"/>
  <c r="E296" i="13"/>
  <c r="D297" i="13"/>
  <c r="G297" i="13" s="1"/>
  <c r="E297" i="13"/>
  <c r="D298" i="13"/>
  <c r="G298" i="13" s="1"/>
  <c r="E298" i="13"/>
  <c r="D299" i="13"/>
  <c r="G299" i="13" s="1"/>
  <c r="E299" i="13"/>
  <c r="D300" i="13"/>
  <c r="G300" i="13" s="1"/>
  <c r="I300" i="13" s="1"/>
  <c r="E300" i="13"/>
  <c r="D301" i="13"/>
  <c r="G301" i="13" s="1"/>
  <c r="E301" i="13"/>
  <c r="D302" i="13"/>
  <c r="G302" i="13" s="1"/>
  <c r="E302" i="13"/>
  <c r="D303" i="13"/>
  <c r="G303" i="13" s="1"/>
  <c r="E303" i="13"/>
  <c r="D304" i="13"/>
  <c r="E304" i="13"/>
  <c r="G304" i="13"/>
  <c r="D305" i="13"/>
  <c r="G305" i="13" s="1"/>
  <c r="E305" i="13"/>
  <c r="D306" i="13"/>
  <c r="G306" i="13" s="1"/>
  <c r="E306" i="13"/>
  <c r="D307" i="13"/>
  <c r="G307" i="13" s="1"/>
  <c r="E307" i="13"/>
  <c r="D308" i="13"/>
  <c r="G308" i="13" s="1"/>
  <c r="E308" i="13"/>
  <c r="F308" i="13" s="1"/>
  <c r="D309" i="13"/>
  <c r="G309" i="13" s="1"/>
  <c r="E309" i="13"/>
  <c r="D310" i="13"/>
  <c r="G310" i="13" s="1"/>
  <c r="E310" i="13"/>
  <c r="D311" i="13"/>
  <c r="G311" i="13" s="1"/>
  <c r="E311" i="13"/>
  <c r="D312" i="13"/>
  <c r="G312" i="13" s="1"/>
  <c r="J312" i="13" s="1"/>
  <c r="E312" i="13"/>
  <c r="D313" i="13"/>
  <c r="G313" i="13" s="1"/>
  <c r="E313" i="13"/>
  <c r="D314" i="13"/>
  <c r="G314" i="13" s="1"/>
  <c r="E314" i="13"/>
  <c r="D315" i="13"/>
  <c r="G315" i="13" s="1"/>
  <c r="E315" i="13"/>
  <c r="D316" i="13"/>
  <c r="G316" i="13" s="1"/>
  <c r="I316" i="13" s="1"/>
  <c r="E316" i="13"/>
  <c r="F316" i="13" s="1"/>
  <c r="D317" i="13"/>
  <c r="E317" i="13"/>
  <c r="G317" i="13"/>
  <c r="D318" i="13"/>
  <c r="G318" i="13" s="1"/>
  <c r="E318" i="13"/>
  <c r="D319" i="13"/>
  <c r="G319" i="13" s="1"/>
  <c r="E319" i="13"/>
  <c r="D320" i="13"/>
  <c r="G320" i="13" s="1"/>
  <c r="E320" i="13"/>
  <c r="D321" i="13"/>
  <c r="G321" i="13" s="1"/>
  <c r="J321" i="13" s="1"/>
  <c r="E321" i="13"/>
  <c r="D322" i="13"/>
  <c r="G322" i="13" s="1"/>
  <c r="E322" i="13"/>
  <c r="D323" i="13"/>
  <c r="G323" i="13" s="1"/>
  <c r="E323" i="13"/>
  <c r="D324" i="13"/>
  <c r="G324" i="13" s="1"/>
  <c r="E324" i="13"/>
  <c r="D325" i="13"/>
  <c r="G325" i="13" s="1"/>
  <c r="E325" i="13"/>
  <c r="D326" i="13"/>
  <c r="G326" i="13" s="1"/>
  <c r="E326" i="13"/>
  <c r="D327" i="13"/>
  <c r="G327" i="13" s="1"/>
  <c r="E327" i="13"/>
  <c r="D328" i="13"/>
  <c r="G328" i="13" s="1"/>
  <c r="E328" i="13"/>
  <c r="D329" i="13"/>
  <c r="G329" i="13" s="1"/>
  <c r="E329" i="13"/>
  <c r="D330" i="13"/>
  <c r="G330" i="13" s="1"/>
  <c r="E330" i="13"/>
  <c r="D331" i="13"/>
  <c r="G331" i="13" s="1"/>
  <c r="E331" i="13"/>
  <c r="D332" i="13"/>
  <c r="G332" i="13" s="1"/>
  <c r="E332" i="13"/>
  <c r="D333" i="13"/>
  <c r="G333" i="13" s="1"/>
  <c r="E333" i="13"/>
  <c r="D334" i="13"/>
  <c r="G334" i="13" s="1"/>
  <c r="E334" i="13"/>
  <c r="D335" i="13"/>
  <c r="G335" i="13" s="1"/>
  <c r="E335" i="13"/>
  <c r="D336" i="13"/>
  <c r="E336" i="13"/>
  <c r="G336" i="13"/>
  <c r="D337" i="13"/>
  <c r="G337" i="13" s="1"/>
  <c r="E337" i="13"/>
  <c r="D338" i="13"/>
  <c r="G338" i="13" s="1"/>
  <c r="E338" i="13"/>
  <c r="D339" i="13"/>
  <c r="G339" i="13" s="1"/>
  <c r="E339" i="13"/>
  <c r="D340" i="13"/>
  <c r="G340" i="13" s="1"/>
  <c r="I340" i="13" s="1"/>
  <c r="E340" i="13"/>
  <c r="F340" i="13" s="1"/>
  <c r="D341" i="13"/>
  <c r="G341" i="13" s="1"/>
  <c r="E341" i="13"/>
  <c r="D342" i="13"/>
  <c r="G342" i="13" s="1"/>
  <c r="E342" i="13"/>
  <c r="D343" i="13"/>
  <c r="G343" i="13" s="1"/>
  <c r="E343" i="13"/>
  <c r="D344" i="13"/>
  <c r="G344" i="13" s="1"/>
  <c r="E344" i="13"/>
  <c r="D345" i="13"/>
  <c r="G345" i="13" s="1"/>
  <c r="J345" i="13" s="1"/>
  <c r="E345" i="13"/>
  <c r="D346" i="13"/>
  <c r="G346" i="13" s="1"/>
  <c r="E346" i="13"/>
  <c r="D347" i="13"/>
  <c r="G347" i="13" s="1"/>
  <c r="E347" i="13"/>
  <c r="D348" i="13"/>
  <c r="G348" i="13" s="1"/>
  <c r="E348" i="13"/>
  <c r="F348" i="13" s="1"/>
  <c r="D349" i="13"/>
  <c r="E349" i="13"/>
  <c r="G349" i="13"/>
  <c r="J349" i="13" s="1"/>
  <c r="D350" i="13"/>
  <c r="G350" i="13" s="1"/>
  <c r="E350" i="13"/>
  <c r="D351" i="13"/>
  <c r="G351" i="13" s="1"/>
  <c r="E351" i="13"/>
  <c r="D352" i="13"/>
  <c r="G352" i="13" s="1"/>
  <c r="E352" i="13"/>
  <c r="D353" i="13"/>
  <c r="G353" i="13" s="1"/>
  <c r="E353" i="13"/>
  <c r="D354" i="13"/>
  <c r="G354" i="13" s="1"/>
  <c r="J354" i="13" s="1"/>
  <c r="E354" i="13"/>
  <c r="D355" i="13"/>
  <c r="G355" i="13" s="1"/>
  <c r="E355" i="13"/>
  <c r="D356" i="13"/>
  <c r="G356" i="13" s="1"/>
  <c r="E356" i="13"/>
  <c r="D357" i="13"/>
  <c r="G357" i="13" s="1"/>
  <c r="I357" i="13" s="1"/>
  <c r="E357" i="13"/>
  <c r="D358" i="13"/>
  <c r="G358" i="13" s="1"/>
  <c r="E358" i="13"/>
  <c r="D359" i="13"/>
  <c r="G359" i="13" s="1"/>
  <c r="E359" i="13"/>
  <c r="F359" i="13" s="1"/>
  <c r="D360" i="13"/>
  <c r="G360" i="13" s="1"/>
  <c r="E360" i="13"/>
  <c r="D361" i="13"/>
  <c r="G361" i="13" s="1"/>
  <c r="E361" i="13"/>
  <c r="D362" i="13"/>
  <c r="G362" i="13" s="1"/>
  <c r="E362" i="13"/>
  <c r="D363" i="13"/>
  <c r="G363" i="13" s="1"/>
  <c r="E363" i="13"/>
  <c r="D364" i="13"/>
  <c r="G364" i="13" s="1"/>
  <c r="E364" i="13"/>
  <c r="D365" i="13"/>
  <c r="G365" i="13" s="1"/>
  <c r="J365" i="13" s="1"/>
  <c r="E365" i="13"/>
  <c r="D366" i="13"/>
  <c r="G366" i="13" s="1"/>
  <c r="E366" i="13"/>
  <c r="D367" i="13"/>
  <c r="G367" i="13" s="1"/>
  <c r="E367" i="13"/>
  <c r="D368" i="13"/>
  <c r="G368" i="13" s="1"/>
  <c r="E368" i="13"/>
  <c r="D369" i="13"/>
  <c r="G369" i="13" s="1"/>
  <c r="E369" i="13"/>
  <c r="D370" i="13"/>
  <c r="G370" i="13" s="1"/>
  <c r="E370" i="13"/>
  <c r="D371" i="13"/>
  <c r="G371" i="13" s="1"/>
  <c r="I371" i="13" s="1"/>
  <c r="E371" i="13"/>
  <c r="D372" i="13"/>
  <c r="G372" i="13" s="1"/>
  <c r="E372" i="13"/>
  <c r="D373" i="13"/>
  <c r="G373" i="13" s="1"/>
  <c r="E373" i="13"/>
  <c r="D374" i="13"/>
  <c r="G374" i="13" s="1"/>
  <c r="E374" i="13"/>
  <c r="D375" i="13"/>
  <c r="G375" i="13" s="1"/>
  <c r="I375" i="13" s="1"/>
  <c r="E375" i="13"/>
  <c r="F375" i="13" s="1"/>
  <c r="D376" i="13"/>
  <c r="G376" i="13" s="1"/>
  <c r="E376" i="13"/>
  <c r="D377" i="13"/>
  <c r="G377" i="13" s="1"/>
  <c r="E377" i="13"/>
  <c r="D378" i="13"/>
  <c r="G378" i="13" s="1"/>
  <c r="E378" i="13"/>
  <c r="D379" i="13"/>
  <c r="G379" i="13" s="1"/>
  <c r="J379" i="13" s="1"/>
  <c r="E379" i="13"/>
  <c r="D380" i="13"/>
  <c r="E380" i="13"/>
  <c r="D381" i="13"/>
  <c r="E381" i="13"/>
  <c r="D382" i="13"/>
  <c r="E382" i="13"/>
  <c r="D383" i="13"/>
  <c r="E383" i="13"/>
  <c r="D384" i="13"/>
  <c r="E384" i="13"/>
  <c r="D385" i="13"/>
  <c r="G385" i="13" s="1"/>
  <c r="E385" i="13"/>
  <c r="D386" i="13"/>
  <c r="E386" i="13"/>
  <c r="G386" i="13"/>
  <c r="J386" i="13" s="1"/>
  <c r="D387" i="13"/>
  <c r="G387" i="13" s="1"/>
  <c r="E387" i="13"/>
  <c r="D388" i="13"/>
  <c r="G388" i="13" s="1"/>
  <c r="E388" i="13"/>
  <c r="D389" i="13"/>
  <c r="G389" i="13" s="1"/>
  <c r="I389" i="13" s="1"/>
  <c r="E389" i="13"/>
  <c r="D390" i="13"/>
  <c r="G390" i="13" s="1"/>
  <c r="E390" i="13"/>
  <c r="D391" i="13"/>
  <c r="G391" i="13" s="1"/>
  <c r="E391" i="13"/>
  <c r="D392" i="13"/>
  <c r="G392" i="13" s="1"/>
  <c r="E392" i="13"/>
  <c r="D393" i="13"/>
  <c r="G393" i="13" s="1"/>
  <c r="J393" i="13" s="1"/>
  <c r="E393" i="13"/>
  <c r="D394" i="13"/>
  <c r="G394" i="13" s="1"/>
  <c r="E394" i="13"/>
  <c r="F394" i="13" s="1"/>
  <c r="D395" i="13"/>
  <c r="G395" i="13" s="1"/>
  <c r="E395" i="13"/>
  <c r="D396" i="13"/>
  <c r="G396" i="13" s="1"/>
  <c r="E396" i="13"/>
  <c r="D397" i="13"/>
  <c r="G397" i="13" s="1"/>
  <c r="J397" i="13" s="1"/>
  <c r="E397" i="13"/>
  <c r="D398" i="13"/>
  <c r="G398" i="13" s="1"/>
  <c r="E398" i="13"/>
  <c r="D399" i="13"/>
  <c r="G399" i="13" s="1"/>
  <c r="E399" i="13"/>
  <c r="D400" i="13"/>
  <c r="G400" i="13" s="1"/>
  <c r="J400" i="13" s="1"/>
  <c r="E400" i="13"/>
  <c r="D401" i="13"/>
  <c r="G401" i="13" s="1"/>
  <c r="E401" i="13"/>
  <c r="D402" i="13"/>
  <c r="G402" i="13" s="1"/>
  <c r="E402" i="13"/>
  <c r="D403" i="13"/>
  <c r="G403" i="13" s="1"/>
  <c r="I403" i="13" s="1"/>
  <c r="E403" i="13"/>
  <c r="D404" i="13"/>
  <c r="G404" i="13" s="1"/>
  <c r="E404" i="13"/>
  <c r="D405" i="13"/>
  <c r="G405" i="13" s="1"/>
  <c r="E405" i="13"/>
  <c r="D406" i="13"/>
  <c r="G406" i="13" s="1"/>
  <c r="E406" i="13"/>
  <c r="D407" i="13"/>
  <c r="G407" i="13" s="1"/>
  <c r="E407" i="13"/>
  <c r="D408" i="13"/>
  <c r="G408" i="13" s="1"/>
  <c r="E408" i="13"/>
  <c r="D409" i="13"/>
  <c r="G409" i="13" s="1"/>
  <c r="E409" i="13"/>
  <c r="D410" i="13"/>
  <c r="G410" i="13" s="1"/>
  <c r="E410" i="13"/>
  <c r="F410" i="13" s="1"/>
  <c r="D411" i="13"/>
  <c r="E411" i="13"/>
  <c r="G411" i="13"/>
  <c r="J411" i="13" s="1"/>
  <c r="D412" i="13"/>
  <c r="G412" i="13" s="1"/>
  <c r="E412" i="13"/>
  <c r="D413" i="13"/>
  <c r="G413" i="13" s="1"/>
  <c r="E413" i="13"/>
  <c r="D414" i="13"/>
  <c r="G414" i="13" s="1"/>
  <c r="E414" i="13"/>
  <c r="D415" i="13"/>
  <c r="G415" i="13" s="1"/>
  <c r="E415" i="13"/>
  <c r="D416" i="13"/>
  <c r="G416" i="13" s="1"/>
  <c r="E416" i="13"/>
  <c r="D417" i="13"/>
  <c r="G417" i="13" s="1"/>
  <c r="E417" i="13"/>
  <c r="D418" i="13"/>
  <c r="G418" i="13" s="1"/>
  <c r="J418" i="13" s="1"/>
  <c r="E418" i="13"/>
  <c r="D419" i="13"/>
  <c r="G419" i="13" s="1"/>
  <c r="E419" i="13"/>
  <c r="D420" i="13"/>
  <c r="G420" i="13" s="1"/>
  <c r="E420" i="13"/>
  <c r="D421" i="13"/>
  <c r="G421" i="13" s="1"/>
  <c r="I421" i="13" s="1"/>
  <c r="E421" i="13"/>
  <c r="D422" i="13"/>
  <c r="G422" i="13" s="1"/>
  <c r="E422" i="13"/>
  <c r="D423" i="13"/>
  <c r="G423" i="13" s="1"/>
  <c r="E423" i="13"/>
  <c r="D424" i="13"/>
  <c r="G424" i="13" s="1"/>
  <c r="E424" i="13"/>
  <c r="D425" i="13"/>
  <c r="G425" i="13" s="1"/>
  <c r="J425" i="13" s="1"/>
  <c r="E425" i="13"/>
  <c r="D426" i="13"/>
  <c r="G426" i="13" s="1"/>
  <c r="E426" i="13"/>
  <c r="D427" i="13"/>
  <c r="G427" i="13" s="1"/>
  <c r="E427" i="13"/>
  <c r="D428" i="13"/>
  <c r="G428" i="13" s="1"/>
  <c r="E428" i="13"/>
  <c r="D429" i="13"/>
  <c r="G429" i="13" s="1"/>
  <c r="J429" i="13" s="1"/>
  <c r="E429" i="13"/>
  <c r="D430" i="13"/>
  <c r="G430" i="13" s="1"/>
  <c r="E430" i="13"/>
  <c r="D431" i="13"/>
  <c r="G431" i="13" s="1"/>
  <c r="E431" i="13"/>
  <c r="D432" i="13"/>
  <c r="G432" i="13" s="1"/>
  <c r="J432" i="13" s="1"/>
  <c r="E432" i="13"/>
  <c r="D433" i="13"/>
  <c r="G433" i="13" s="1"/>
  <c r="E433" i="13"/>
  <c r="D434" i="13"/>
  <c r="G434" i="13" s="1"/>
  <c r="E434" i="13"/>
  <c r="D435" i="13"/>
  <c r="G435" i="13" s="1"/>
  <c r="I435" i="13" s="1"/>
  <c r="E435" i="13"/>
  <c r="D436" i="13"/>
  <c r="G436" i="13" s="1"/>
  <c r="E436" i="13"/>
  <c r="D437" i="13"/>
  <c r="G437" i="13" s="1"/>
  <c r="E437" i="13"/>
  <c r="D438" i="13"/>
  <c r="G438" i="13" s="1"/>
  <c r="E438" i="13"/>
  <c r="D439" i="13"/>
  <c r="G439" i="13" s="1"/>
  <c r="E439" i="13"/>
  <c r="D440" i="13"/>
  <c r="G440" i="13" s="1"/>
  <c r="E440" i="13"/>
  <c r="D441" i="13"/>
  <c r="G441" i="13" s="1"/>
  <c r="E441" i="13"/>
  <c r="D442" i="13"/>
  <c r="G442" i="13" s="1"/>
  <c r="J442" i="13" s="1"/>
  <c r="E442" i="13"/>
  <c r="D443" i="13"/>
  <c r="G443" i="13" s="1"/>
  <c r="E443" i="13"/>
  <c r="D444" i="13"/>
  <c r="G444" i="13" s="1"/>
  <c r="I444" i="13" s="1"/>
  <c r="E444" i="13"/>
  <c r="D445" i="13"/>
  <c r="G445" i="13" s="1"/>
  <c r="E445" i="13"/>
  <c r="D446" i="13"/>
  <c r="G446" i="13" s="1"/>
  <c r="E446" i="13"/>
  <c r="D447" i="13"/>
  <c r="G447" i="13" s="1"/>
  <c r="E447" i="13"/>
  <c r="D448" i="13"/>
  <c r="G448" i="13" s="1"/>
  <c r="E448" i="13"/>
  <c r="D449" i="13"/>
  <c r="G449" i="13" s="1"/>
  <c r="E449" i="13"/>
  <c r="D450" i="13"/>
  <c r="E450" i="13"/>
  <c r="G450" i="13"/>
  <c r="J450" i="13" s="1"/>
  <c r="D451" i="13"/>
  <c r="G451" i="13" s="1"/>
  <c r="E451" i="13"/>
  <c r="D452" i="13"/>
  <c r="G452" i="13" s="1"/>
  <c r="I452" i="13" s="1"/>
  <c r="E452" i="13"/>
  <c r="D453" i="13"/>
  <c r="G453" i="13" s="1"/>
  <c r="E453" i="13"/>
  <c r="D454" i="13"/>
  <c r="G454" i="13" s="1"/>
  <c r="E454" i="13"/>
  <c r="D455" i="13"/>
  <c r="G455" i="13" s="1"/>
  <c r="E455" i="13"/>
  <c r="D456" i="13"/>
  <c r="G456" i="13" s="1"/>
  <c r="E456" i="13"/>
  <c r="D457" i="13"/>
  <c r="E457" i="13"/>
  <c r="D458" i="13"/>
  <c r="E458" i="13"/>
  <c r="D459" i="13"/>
  <c r="G459" i="13" s="1"/>
  <c r="E459" i="13"/>
  <c r="D460" i="13"/>
  <c r="E460" i="13"/>
  <c r="D461" i="13"/>
  <c r="E461" i="13"/>
  <c r="D462" i="13"/>
  <c r="E462" i="13"/>
  <c r="D463" i="13"/>
  <c r="E463" i="13"/>
  <c r="D464" i="13"/>
  <c r="G464" i="13" s="1"/>
  <c r="E464" i="13"/>
  <c r="D465" i="13"/>
  <c r="G465" i="13" s="1"/>
  <c r="E465" i="13"/>
  <c r="D466" i="13"/>
  <c r="G466" i="13" s="1"/>
  <c r="J466" i="13" s="1"/>
  <c r="E466" i="13"/>
  <c r="D467" i="13"/>
  <c r="G467" i="13" s="1"/>
  <c r="E467" i="13"/>
  <c r="D468" i="13"/>
  <c r="G468" i="13" s="1"/>
  <c r="E468" i="13"/>
  <c r="D469" i="13"/>
  <c r="G469" i="13" s="1"/>
  <c r="E469" i="13"/>
  <c r="D470" i="13"/>
  <c r="G470" i="13" s="1"/>
  <c r="E470" i="13"/>
  <c r="D471" i="13"/>
  <c r="G471" i="13" s="1"/>
  <c r="E471" i="13"/>
  <c r="D472" i="13"/>
  <c r="G472" i="13" s="1"/>
  <c r="E472" i="13"/>
  <c r="D473" i="13"/>
  <c r="G473" i="13" s="1"/>
  <c r="E473" i="13"/>
  <c r="D474" i="13"/>
  <c r="G474" i="13" s="1"/>
  <c r="J474" i="13" s="1"/>
  <c r="E474" i="13"/>
  <c r="D475" i="13"/>
  <c r="E475" i="13"/>
  <c r="G475" i="13"/>
  <c r="D476" i="13"/>
  <c r="G476" i="13" s="1"/>
  <c r="E476" i="13"/>
  <c r="D477" i="13"/>
  <c r="G477" i="13" s="1"/>
  <c r="E477" i="13"/>
  <c r="D478" i="13"/>
  <c r="G478" i="13" s="1"/>
  <c r="E478" i="13"/>
  <c r="D479" i="13"/>
  <c r="G479" i="13" s="1"/>
  <c r="E479" i="13"/>
  <c r="D480" i="13"/>
  <c r="G480" i="13" s="1"/>
  <c r="E480" i="13"/>
  <c r="D481" i="13"/>
  <c r="G481" i="13" s="1"/>
  <c r="E481" i="13"/>
  <c r="D482" i="13"/>
  <c r="G482" i="13" s="1"/>
  <c r="J482" i="13" s="1"/>
  <c r="E482" i="13"/>
  <c r="D483" i="13"/>
  <c r="G483" i="13" s="1"/>
  <c r="E483" i="13"/>
  <c r="D484" i="13"/>
  <c r="G484" i="13" s="1"/>
  <c r="E484" i="13"/>
  <c r="D485" i="13"/>
  <c r="G485" i="13" s="1"/>
  <c r="E485" i="13"/>
  <c r="D486" i="13"/>
  <c r="G486" i="13" s="1"/>
  <c r="E486" i="13"/>
  <c r="D487" i="13"/>
  <c r="G487" i="13" s="1"/>
  <c r="E487" i="13"/>
  <c r="D488" i="13"/>
  <c r="G488" i="13" s="1"/>
  <c r="E488" i="13"/>
  <c r="D489" i="13"/>
  <c r="G489" i="13" s="1"/>
  <c r="E489" i="13"/>
  <c r="D490" i="13"/>
  <c r="G490" i="13" s="1"/>
  <c r="J490" i="13" s="1"/>
  <c r="E490" i="13"/>
  <c r="D491" i="13"/>
  <c r="G491" i="13" s="1"/>
  <c r="E491" i="13"/>
  <c r="D492" i="13"/>
  <c r="G492" i="13" s="1"/>
  <c r="E492" i="13"/>
  <c r="D493" i="13"/>
  <c r="G493" i="13" s="1"/>
  <c r="E493" i="13"/>
  <c r="D494" i="13"/>
  <c r="G494" i="13" s="1"/>
  <c r="E494" i="13"/>
  <c r="D495" i="13"/>
  <c r="G495" i="13" s="1"/>
  <c r="E495" i="13"/>
  <c r="D496" i="13"/>
  <c r="G496" i="13" s="1"/>
  <c r="E496" i="13"/>
  <c r="D497" i="13"/>
  <c r="G497" i="13" s="1"/>
  <c r="E497" i="13"/>
  <c r="D498" i="13"/>
  <c r="G498" i="13" s="1"/>
  <c r="J498" i="13" s="1"/>
  <c r="E498" i="13"/>
  <c r="D499" i="13"/>
  <c r="G499" i="13" s="1"/>
  <c r="E499" i="13"/>
  <c r="D500" i="13"/>
  <c r="G500" i="13" s="1"/>
  <c r="E500" i="13"/>
  <c r="D501" i="13"/>
  <c r="G501" i="13" s="1"/>
  <c r="E501" i="13"/>
  <c r="D502" i="13"/>
  <c r="G502" i="13" s="1"/>
  <c r="E502" i="13"/>
  <c r="D503" i="13"/>
  <c r="G503" i="13" s="1"/>
  <c r="E503" i="13"/>
  <c r="D504" i="13"/>
  <c r="G504" i="13" s="1"/>
  <c r="E504" i="13"/>
  <c r="D505" i="13"/>
  <c r="G505" i="13" s="1"/>
  <c r="E505" i="13"/>
  <c r="D506" i="13"/>
  <c r="G506" i="13" s="1"/>
  <c r="J506" i="13" s="1"/>
  <c r="E506" i="13"/>
  <c r="D507" i="13"/>
  <c r="G507" i="13" s="1"/>
  <c r="E507" i="13"/>
  <c r="F507" i="13" s="1"/>
  <c r="D508" i="13"/>
  <c r="G508" i="13" s="1"/>
  <c r="E508" i="13"/>
  <c r="D509" i="13"/>
  <c r="G509" i="13" s="1"/>
  <c r="E509" i="13"/>
  <c r="D510" i="13"/>
  <c r="G510" i="13" s="1"/>
  <c r="E510" i="13"/>
  <c r="D511" i="13"/>
  <c r="G511" i="13" s="1"/>
  <c r="E511" i="13"/>
  <c r="D512" i="13"/>
  <c r="E512" i="13"/>
  <c r="G512" i="13"/>
  <c r="D513" i="13"/>
  <c r="G513" i="13" s="1"/>
  <c r="E513" i="13"/>
  <c r="D514" i="13"/>
  <c r="G514" i="13" s="1"/>
  <c r="J514" i="13" s="1"/>
  <c r="E514" i="13"/>
  <c r="D515" i="13"/>
  <c r="G515" i="13" s="1"/>
  <c r="E515" i="13"/>
  <c r="D516" i="13"/>
  <c r="G516" i="13" s="1"/>
  <c r="E516" i="13"/>
  <c r="D517" i="13"/>
  <c r="G517" i="13" s="1"/>
  <c r="E517" i="13"/>
  <c r="D518" i="13"/>
  <c r="G518" i="13" s="1"/>
  <c r="E518" i="13"/>
  <c r="D519" i="13"/>
  <c r="G519" i="13" s="1"/>
  <c r="E519" i="13"/>
  <c r="D520" i="13"/>
  <c r="G520" i="13" s="1"/>
  <c r="E520" i="13"/>
  <c r="D521" i="13"/>
  <c r="G521" i="13" s="1"/>
  <c r="E521" i="13"/>
  <c r="D522" i="13"/>
  <c r="G522" i="13" s="1"/>
  <c r="J522" i="13" s="1"/>
  <c r="E522" i="13"/>
  <c r="D523" i="13"/>
  <c r="G523" i="13" s="1"/>
  <c r="E523" i="13"/>
  <c r="D524" i="13"/>
  <c r="G524" i="13" s="1"/>
  <c r="E524" i="13"/>
  <c r="D525" i="13"/>
  <c r="G525" i="13" s="1"/>
  <c r="E525" i="13"/>
  <c r="D526" i="13"/>
  <c r="G526" i="13" s="1"/>
  <c r="E526" i="13"/>
  <c r="D527" i="13"/>
  <c r="G527" i="13" s="1"/>
  <c r="E527" i="13"/>
  <c r="D528" i="13"/>
  <c r="G528" i="13" s="1"/>
  <c r="E528" i="13"/>
  <c r="D529" i="13"/>
  <c r="G529" i="13" s="1"/>
  <c r="E529" i="13"/>
  <c r="D530" i="13"/>
  <c r="G530" i="13" s="1"/>
  <c r="J530" i="13" s="1"/>
  <c r="E530" i="13"/>
  <c r="D531" i="13"/>
  <c r="G531" i="13" s="1"/>
  <c r="E531" i="13"/>
  <c r="D532" i="13"/>
  <c r="G532" i="13" s="1"/>
  <c r="E532" i="13"/>
  <c r="D533" i="13"/>
  <c r="G533" i="13" s="1"/>
  <c r="E533" i="13"/>
  <c r="D534" i="13"/>
  <c r="G534" i="13" s="1"/>
  <c r="E534" i="13"/>
  <c r="D535" i="13"/>
  <c r="G535" i="13" s="1"/>
  <c r="E535" i="13"/>
  <c r="D536" i="13"/>
  <c r="G536" i="13" s="1"/>
  <c r="E536" i="13"/>
  <c r="D537" i="13"/>
  <c r="G537" i="13" s="1"/>
  <c r="E537" i="13"/>
  <c r="D538" i="13"/>
  <c r="G538" i="13" s="1"/>
  <c r="J538" i="13" s="1"/>
  <c r="E538" i="13"/>
  <c r="D539" i="13"/>
  <c r="E539" i="13"/>
  <c r="G539" i="13"/>
  <c r="D540" i="13"/>
  <c r="G540" i="13" s="1"/>
  <c r="E540" i="13"/>
  <c r="D541" i="13"/>
  <c r="G541" i="13" s="1"/>
  <c r="E541" i="13"/>
  <c r="D542" i="13"/>
  <c r="G542" i="13" s="1"/>
  <c r="J542" i="13" s="1"/>
  <c r="E542" i="13"/>
  <c r="D543" i="13"/>
  <c r="G543" i="13" s="1"/>
  <c r="E543" i="13"/>
  <c r="D544" i="13"/>
  <c r="G544" i="13" s="1"/>
  <c r="I544" i="13" s="1"/>
  <c r="E544" i="13"/>
  <c r="D545" i="13"/>
  <c r="G545" i="13" s="1"/>
  <c r="E545" i="13"/>
  <c r="D546" i="13"/>
  <c r="G546" i="13" s="1"/>
  <c r="J546" i="13" s="1"/>
  <c r="E546" i="13"/>
  <c r="D547" i="13"/>
  <c r="G547" i="13" s="1"/>
  <c r="I547" i="13" s="1"/>
  <c r="E547" i="13"/>
  <c r="D548" i="13"/>
  <c r="G548" i="13" s="1"/>
  <c r="E548" i="13"/>
  <c r="D549" i="13"/>
  <c r="G549" i="13" s="1"/>
  <c r="E549" i="13"/>
  <c r="D550" i="13"/>
  <c r="G550" i="13" s="1"/>
  <c r="J550" i="13" s="1"/>
  <c r="E550" i="13"/>
  <c r="D551" i="13"/>
  <c r="G551" i="13" s="1"/>
  <c r="E551" i="13"/>
  <c r="D552" i="13"/>
  <c r="G552" i="13" s="1"/>
  <c r="E552" i="13"/>
  <c r="D553" i="13"/>
  <c r="G553" i="13" s="1"/>
  <c r="E553" i="13"/>
  <c r="D554" i="13"/>
  <c r="G554" i="13" s="1"/>
  <c r="J554" i="13" s="1"/>
  <c r="E554" i="13"/>
  <c r="D555" i="13"/>
  <c r="G555" i="13" s="1"/>
  <c r="I555" i="13" s="1"/>
  <c r="E555" i="13"/>
  <c r="D556" i="13"/>
  <c r="G556" i="13" s="1"/>
  <c r="E556" i="13"/>
  <c r="D557" i="13"/>
  <c r="G557" i="13" s="1"/>
  <c r="E557" i="13"/>
  <c r="D558" i="13"/>
  <c r="G558" i="13" s="1"/>
  <c r="J558" i="13" s="1"/>
  <c r="E558" i="13"/>
  <c r="D559" i="13"/>
  <c r="G559" i="13" s="1"/>
  <c r="E559" i="13"/>
  <c r="D560" i="13"/>
  <c r="G560" i="13" s="1"/>
  <c r="I560" i="13" s="1"/>
  <c r="E560" i="13"/>
  <c r="D561" i="13"/>
  <c r="G561" i="13" s="1"/>
  <c r="E561" i="13"/>
  <c r="D562" i="13"/>
  <c r="G562" i="13" s="1"/>
  <c r="J562" i="13" s="1"/>
  <c r="E562" i="13"/>
  <c r="D563" i="13"/>
  <c r="G563" i="13" s="1"/>
  <c r="I563" i="13" s="1"/>
  <c r="E563" i="13"/>
  <c r="D564" i="13"/>
  <c r="G564" i="13" s="1"/>
  <c r="E564" i="13"/>
  <c r="D565" i="13"/>
  <c r="G565" i="13" s="1"/>
  <c r="E565" i="13"/>
  <c r="D566" i="13"/>
  <c r="G566" i="13" s="1"/>
  <c r="J566" i="13" s="1"/>
  <c r="E566" i="13"/>
  <c r="D567" i="13"/>
  <c r="G567" i="13" s="1"/>
  <c r="E567" i="13"/>
  <c r="D568" i="13"/>
  <c r="G568" i="13" s="1"/>
  <c r="E568" i="13"/>
  <c r="D569" i="13"/>
  <c r="G569" i="13" s="1"/>
  <c r="E569" i="13"/>
  <c r="D570" i="13"/>
  <c r="G570" i="13" s="1"/>
  <c r="J570" i="13" s="1"/>
  <c r="E570" i="13"/>
  <c r="D571" i="13"/>
  <c r="G571" i="13" s="1"/>
  <c r="I571" i="13" s="1"/>
  <c r="E571" i="13"/>
  <c r="F571" i="13" s="1"/>
  <c r="D572" i="13"/>
  <c r="G572" i="13" s="1"/>
  <c r="E572" i="13"/>
  <c r="D573" i="13"/>
  <c r="G573" i="13" s="1"/>
  <c r="E573" i="13"/>
  <c r="D574" i="13"/>
  <c r="G574" i="13" s="1"/>
  <c r="J574" i="13" s="1"/>
  <c r="E574" i="13"/>
  <c r="D575" i="13"/>
  <c r="G575" i="13" s="1"/>
  <c r="E575" i="13"/>
  <c r="D576" i="13"/>
  <c r="E576" i="13"/>
  <c r="G576" i="13"/>
  <c r="I576" i="13" s="1"/>
  <c r="D577" i="13"/>
  <c r="G577" i="13" s="1"/>
  <c r="E577" i="13"/>
  <c r="D578" i="13"/>
  <c r="G578" i="13" s="1"/>
  <c r="J578" i="13" s="1"/>
  <c r="E578" i="13"/>
  <c r="D579" i="13"/>
  <c r="G579" i="13" s="1"/>
  <c r="I579" i="13" s="1"/>
  <c r="E579" i="13"/>
  <c r="D580" i="13"/>
  <c r="G580" i="13" s="1"/>
  <c r="E580" i="13"/>
  <c r="D581" i="13"/>
  <c r="G581" i="13" s="1"/>
  <c r="E581" i="13"/>
  <c r="D582" i="13"/>
  <c r="G582" i="13" s="1"/>
  <c r="J582" i="13" s="1"/>
  <c r="E582" i="13"/>
  <c r="D583" i="13"/>
  <c r="G583" i="13" s="1"/>
  <c r="E583" i="13"/>
  <c r="D584" i="13"/>
  <c r="G584" i="13" s="1"/>
  <c r="E584" i="13"/>
  <c r="D585" i="13"/>
  <c r="G585" i="13" s="1"/>
  <c r="E585" i="13"/>
  <c r="D586" i="13"/>
  <c r="G586" i="13" s="1"/>
  <c r="J586" i="13" s="1"/>
  <c r="E586" i="13"/>
  <c r="D587" i="13"/>
  <c r="G587" i="13" s="1"/>
  <c r="I587" i="13" s="1"/>
  <c r="E587" i="13"/>
  <c r="D588" i="13"/>
  <c r="G588" i="13" s="1"/>
  <c r="E588" i="13"/>
  <c r="D589" i="13"/>
  <c r="G589" i="13" s="1"/>
  <c r="E589" i="13"/>
  <c r="D590" i="13"/>
  <c r="G590" i="13" s="1"/>
  <c r="J590" i="13" s="1"/>
  <c r="E590" i="13"/>
  <c r="D591" i="13"/>
  <c r="G591" i="13" s="1"/>
  <c r="E591" i="13"/>
  <c r="D592" i="13"/>
  <c r="G592" i="13" s="1"/>
  <c r="I592" i="13" s="1"/>
  <c r="E592" i="13"/>
  <c r="D593" i="13"/>
  <c r="G593" i="13" s="1"/>
  <c r="E593" i="13"/>
  <c r="D594" i="13"/>
  <c r="G594" i="13" s="1"/>
  <c r="J594" i="13" s="1"/>
  <c r="E594" i="13"/>
  <c r="D595" i="13"/>
  <c r="G595" i="13" s="1"/>
  <c r="I595" i="13" s="1"/>
  <c r="E595" i="13"/>
  <c r="D596" i="13"/>
  <c r="G596" i="13" s="1"/>
  <c r="E596" i="13"/>
  <c r="D597" i="13"/>
  <c r="G597" i="13" s="1"/>
  <c r="E597" i="13"/>
  <c r="D598" i="13"/>
  <c r="G598" i="13" s="1"/>
  <c r="J598" i="13" s="1"/>
  <c r="E598" i="13"/>
  <c r="D599" i="13"/>
  <c r="G599" i="13" s="1"/>
  <c r="E599" i="13"/>
  <c r="D600" i="13"/>
  <c r="G600" i="13" s="1"/>
  <c r="E600" i="13"/>
  <c r="D601" i="13"/>
  <c r="E601" i="13"/>
  <c r="G601" i="13"/>
  <c r="D602" i="13"/>
  <c r="G602" i="13" s="1"/>
  <c r="E602" i="13"/>
  <c r="D603" i="13"/>
  <c r="G603" i="13" s="1"/>
  <c r="E603" i="13"/>
  <c r="D604" i="13"/>
  <c r="G604" i="13" s="1"/>
  <c r="I604" i="13" s="1"/>
  <c r="E604" i="13"/>
  <c r="D605" i="13"/>
  <c r="G605" i="13" s="1"/>
  <c r="E605" i="13"/>
  <c r="D606" i="13"/>
  <c r="G606" i="13" s="1"/>
  <c r="E606" i="13"/>
  <c r="D607" i="13"/>
  <c r="G607" i="13" s="1"/>
  <c r="E607" i="13"/>
  <c r="D608" i="13"/>
  <c r="G608" i="13" s="1"/>
  <c r="I608" i="13" s="1"/>
  <c r="E608" i="13"/>
  <c r="D609" i="13"/>
  <c r="G609" i="13" s="1"/>
  <c r="E609" i="13"/>
  <c r="D610" i="13"/>
  <c r="G610" i="13" s="1"/>
  <c r="E610" i="13"/>
  <c r="D611" i="13"/>
  <c r="G611" i="13" s="1"/>
  <c r="E611" i="13"/>
  <c r="D612" i="13"/>
  <c r="G612" i="13" s="1"/>
  <c r="I612" i="13" s="1"/>
  <c r="E612" i="13"/>
  <c r="D613" i="13"/>
  <c r="G613" i="13" s="1"/>
  <c r="E613" i="13"/>
  <c r="D614" i="13"/>
  <c r="G614" i="13" s="1"/>
  <c r="E614" i="13"/>
  <c r="D615" i="13"/>
  <c r="G615" i="13" s="1"/>
  <c r="E615" i="13"/>
  <c r="D616" i="13"/>
  <c r="G616" i="13" s="1"/>
  <c r="E616" i="13"/>
  <c r="D617" i="13"/>
  <c r="G617" i="13" s="1"/>
  <c r="E617" i="13"/>
  <c r="F617" i="13" s="1"/>
  <c r="D618" i="13"/>
  <c r="G618" i="13" s="1"/>
  <c r="E618" i="13"/>
  <c r="D619" i="13"/>
  <c r="G619" i="13" s="1"/>
  <c r="E619" i="13"/>
  <c r="D620" i="13"/>
  <c r="E620" i="13"/>
  <c r="F620" i="13" s="1"/>
  <c r="G620" i="13"/>
  <c r="I620" i="13" s="1"/>
  <c r="D621" i="13"/>
  <c r="G621" i="13" s="1"/>
  <c r="E621" i="13"/>
  <c r="D622" i="13"/>
  <c r="G622" i="13" s="1"/>
  <c r="E622" i="13"/>
  <c r="D623" i="13"/>
  <c r="G623" i="13" s="1"/>
  <c r="E623" i="13"/>
  <c r="D624" i="13"/>
  <c r="G624" i="13" s="1"/>
  <c r="I624" i="13" s="1"/>
  <c r="E624" i="13"/>
  <c r="F624" i="13" s="1"/>
  <c r="D625" i="13"/>
  <c r="G625" i="13" s="1"/>
  <c r="E625" i="13"/>
  <c r="D626" i="13"/>
  <c r="G626" i="13" s="1"/>
  <c r="E626" i="13"/>
  <c r="D627" i="13"/>
  <c r="G627" i="13" s="1"/>
  <c r="E627" i="13"/>
  <c r="D628" i="13"/>
  <c r="G628" i="13" s="1"/>
  <c r="I628" i="13" s="1"/>
  <c r="E628" i="13"/>
  <c r="D629" i="13"/>
  <c r="G629" i="13" s="1"/>
  <c r="E629" i="13"/>
  <c r="D630" i="13"/>
  <c r="G630" i="13" s="1"/>
  <c r="E630" i="13"/>
  <c r="D631" i="13"/>
  <c r="G631" i="13" s="1"/>
  <c r="E631" i="13"/>
  <c r="D632" i="13"/>
  <c r="G632" i="13" s="1"/>
  <c r="E632" i="13"/>
  <c r="D633" i="13"/>
  <c r="E633" i="13"/>
  <c r="G633" i="13"/>
  <c r="D634" i="13"/>
  <c r="G634" i="13" s="1"/>
  <c r="E634" i="13"/>
  <c r="D635" i="13"/>
  <c r="G635" i="13" s="1"/>
  <c r="E635" i="13"/>
  <c r="D636" i="13"/>
  <c r="G636" i="13" s="1"/>
  <c r="I636" i="13" s="1"/>
  <c r="E636" i="13"/>
  <c r="D637" i="13"/>
  <c r="G637" i="13" s="1"/>
  <c r="E637" i="13"/>
  <c r="D638" i="13"/>
  <c r="G638" i="13" s="1"/>
  <c r="E638" i="13"/>
  <c r="D639" i="13"/>
  <c r="G639" i="13" s="1"/>
  <c r="E639" i="13"/>
  <c r="D640" i="13"/>
  <c r="G640" i="13" s="1"/>
  <c r="I640" i="13" s="1"/>
  <c r="E640" i="13"/>
  <c r="D641" i="13"/>
  <c r="G641" i="13" s="1"/>
  <c r="E641" i="13"/>
  <c r="D642" i="13"/>
  <c r="G642" i="13" s="1"/>
  <c r="E642" i="13"/>
  <c r="D643" i="13"/>
  <c r="G643" i="13" s="1"/>
  <c r="E643" i="13"/>
  <c r="D644" i="13"/>
  <c r="G644" i="13" s="1"/>
  <c r="I644" i="13" s="1"/>
  <c r="E644" i="13"/>
  <c r="D645" i="13"/>
  <c r="G645" i="13" s="1"/>
  <c r="E645" i="13"/>
  <c r="D646" i="13"/>
  <c r="G646" i="13" s="1"/>
  <c r="E646" i="13"/>
  <c r="D647" i="13"/>
  <c r="G647" i="13" s="1"/>
  <c r="E647" i="13"/>
  <c r="D648" i="13"/>
  <c r="G648" i="13" s="1"/>
  <c r="E648" i="13"/>
  <c r="D649" i="13"/>
  <c r="G649" i="13" s="1"/>
  <c r="E649" i="13"/>
  <c r="F649" i="13" s="1"/>
  <c r="D650" i="13"/>
  <c r="G650" i="13" s="1"/>
  <c r="E650" i="13"/>
  <c r="D651" i="13"/>
  <c r="G651" i="13" s="1"/>
  <c r="E651" i="13"/>
  <c r="D652" i="13"/>
  <c r="E652" i="13"/>
  <c r="F652" i="13" s="1"/>
  <c r="G652" i="13"/>
  <c r="I652" i="13" s="1"/>
  <c r="BD207" i="13"/>
  <c r="BC207" i="13"/>
  <c r="BB207" i="13"/>
  <c r="G207" i="13"/>
  <c r="I207" i="13" s="1"/>
  <c r="E207" i="13"/>
  <c r="F207" i="13" s="1"/>
  <c r="D207" i="13"/>
  <c r="G97" i="13" a="1"/>
  <c r="G97" i="13" s="1"/>
  <c r="F97" i="13"/>
  <c r="BA112" i="13"/>
  <c r="AZ112" i="13"/>
  <c r="AY112" i="13"/>
  <c r="AX112" i="13"/>
  <c r="AW112" i="13"/>
  <c r="AV112" i="13"/>
  <c r="AU112" i="13"/>
  <c r="BA111" i="13"/>
  <c r="AZ111" i="13"/>
  <c r="AY111" i="13"/>
  <c r="AX111" i="13"/>
  <c r="AW111" i="13"/>
  <c r="AV111" i="13"/>
  <c r="AU111" i="13"/>
  <c r="BA110" i="13"/>
  <c r="AZ110" i="13"/>
  <c r="AY110" i="13"/>
  <c r="AX110" i="13"/>
  <c r="AW110" i="13"/>
  <c r="AV110" i="13"/>
  <c r="AU110" i="13"/>
  <c r="BA109" i="13"/>
  <c r="AZ109" i="13"/>
  <c r="AY109" i="13"/>
  <c r="AX109" i="13"/>
  <c r="AW109" i="13"/>
  <c r="AV109" i="13"/>
  <c r="AU109" i="13"/>
  <c r="BA108" i="13"/>
  <c r="AZ108" i="13"/>
  <c r="AY108" i="13"/>
  <c r="AX108" i="13"/>
  <c r="AW108" i="13"/>
  <c r="AV108" i="13"/>
  <c r="AU108" i="13"/>
  <c r="BA107" i="13"/>
  <c r="AZ107" i="13"/>
  <c r="AY107" i="13"/>
  <c r="AX107" i="13"/>
  <c r="AW107" i="13"/>
  <c r="AV107" i="13"/>
  <c r="AU107" i="13"/>
  <c r="BA106" i="13"/>
  <c r="AZ106" i="13"/>
  <c r="AY106" i="13"/>
  <c r="AX106" i="13"/>
  <c r="AW106" i="13"/>
  <c r="AV106" i="13"/>
  <c r="AU106" i="13"/>
  <c r="BA105" i="13"/>
  <c r="AZ105" i="13"/>
  <c r="AY105" i="13"/>
  <c r="AX105" i="13"/>
  <c r="AW105" i="13"/>
  <c r="AV105" i="13"/>
  <c r="AU105" i="13"/>
  <c r="BA104" i="13"/>
  <c r="AZ104" i="13"/>
  <c r="AY104" i="13"/>
  <c r="AX104" i="13"/>
  <c r="AW104" i="13"/>
  <c r="AV104" i="13"/>
  <c r="AU104" i="13"/>
  <c r="BA103" i="13"/>
  <c r="AZ103" i="13"/>
  <c r="AY103" i="13"/>
  <c r="AX103" i="13"/>
  <c r="AW103" i="13"/>
  <c r="AV103" i="13"/>
  <c r="AU103" i="13"/>
  <c r="BA102" i="13"/>
  <c r="AZ102" i="13"/>
  <c r="AY102" i="13"/>
  <c r="AX102" i="13"/>
  <c r="AW102" i="13"/>
  <c r="AV102" i="13"/>
  <c r="AU102" i="13"/>
  <c r="BA101" i="13"/>
  <c r="AZ101" i="13"/>
  <c r="AY101" i="13"/>
  <c r="AX101" i="13"/>
  <c r="AW101" i="13"/>
  <c r="AV101" i="13"/>
  <c r="AU101" i="13"/>
  <c r="BA100" i="13"/>
  <c r="AZ100" i="13"/>
  <c r="AY100" i="13"/>
  <c r="AX100" i="13"/>
  <c r="AW100" i="13"/>
  <c r="AV100" i="13"/>
  <c r="AU100" i="13"/>
  <c r="BA113" i="13"/>
  <c r="BA99" i="13"/>
  <c r="BA98" i="13"/>
  <c r="AZ113" i="13"/>
  <c r="AZ99" i="13"/>
  <c r="AZ98" i="13"/>
  <c r="AY113" i="13"/>
  <c r="AY99" i="13"/>
  <c r="AY98" i="13"/>
  <c r="AX113" i="13"/>
  <c r="AX99" i="13"/>
  <c r="AX98" i="13"/>
  <c r="AW113" i="13"/>
  <c r="AW99" i="13"/>
  <c r="AW98" i="13"/>
  <c r="AV113" i="13"/>
  <c r="AV99" i="13"/>
  <c r="AV98" i="13"/>
  <c r="AU113" i="13"/>
  <c r="AU99" i="13"/>
  <c r="AU98" i="13"/>
  <c r="AT113" i="13"/>
  <c r="AT99" i="13"/>
  <c r="AT98" i="13"/>
  <c r="AT107" i="13" s="1"/>
  <c r="AR94" i="13"/>
  <c r="AR97" i="13" s="1"/>
  <c r="T87" i="13"/>
  <c r="S87" i="13"/>
  <c r="R87" i="13"/>
  <c r="G84" i="13"/>
  <c r="A84" i="13"/>
  <c r="F83" i="13"/>
  <c r="D83" i="13"/>
  <c r="A83" i="13"/>
  <c r="F82" i="13"/>
  <c r="D82" i="13"/>
  <c r="E84" i="13" s="1"/>
  <c r="B82" i="13"/>
  <c r="A82" i="13"/>
  <c r="F81" i="13"/>
  <c r="D81" i="13"/>
  <c r="C81" i="13"/>
  <c r="A81" i="13"/>
  <c r="H80" i="13"/>
  <c r="G80" i="13"/>
  <c r="F80" i="13"/>
  <c r="C80" i="13"/>
  <c r="B80" i="13"/>
  <c r="A80" i="13"/>
  <c r="F78" i="13"/>
  <c r="E78" i="13"/>
  <c r="D78" i="13"/>
  <c r="C78" i="13"/>
  <c r="D52" i="13"/>
  <c r="B52" i="13" s="1"/>
  <c r="G52" i="13" s="1"/>
  <c r="F51" i="13"/>
  <c r="D51" i="13"/>
  <c r="A51" i="13"/>
  <c r="F50" i="13"/>
  <c r="A50" i="13"/>
  <c r="H49" i="13"/>
  <c r="G49" i="13"/>
  <c r="C49" i="13"/>
  <c r="B49" i="13"/>
  <c r="C47" i="13"/>
  <c r="C29" i="13"/>
  <c r="C11" i="13" s="1"/>
  <c r="F27" i="13"/>
  <c r="I23" i="13"/>
  <c r="E23" i="13"/>
  <c r="D23" i="13"/>
  <c r="I22" i="13"/>
  <c r="E22" i="13"/>
  <c r="D22" i="13"/>
  <c r="I21" i="13"/>
  <c r="E21" i="13"/>
  <c r="D21" i="13"/>
  <c r="I20" i="13"/>
  <c r="E20" i="13"/>
  <c r="D20" i="13"/>
  <c r="I19" i="13"/>
  <c r="E19" i="13"/>
  <c r="D19" i="13"/>
  <c r="I18" i="13"/>
  <c r="E18" i="13"/>
  <c r="D18" i="13"/>
  <c r="I17" i="13"/>
  <c r="E17" i="13"/>
  <c r="D17" i="13"/>
  <c r="I16" i="13"/>
  <c r="E16" i="13"/>
  <c r="D16" i="13"/>
  <c r="E15" i="13"/>
  <c r="D15" i="13"/>
  <c r="F640" i="13" l="1"/>
  <c r="F633" i="13"/>
  <c r="F608" i="13"/>
  <c r="F601" i="13"/>
  <c r="F539" i="13"/>
  <c r="F475" i="13"/>
  <c r="F442" i="13"/>
  <c r="F426" i="13"/>
  <c r="F364" i="13"/>
  <c r="F332" i="13"/>
  <c r="F324" i="13"/>
  <c r="F300" i="13"/>
  <c r="F636" i="13"/>
  <c r="F604" i="13"/>
  <c r="F458" i="13"/>
  <c r="F450" i="13"/>
  <c r="F418" i="13"/>
  <c r="F386" i="13"/>
  <c r="F367" i="13"/>
  <c r="F356" i="13"/>
  <c r="F336" i="13"/>
  <c r="F320" i="13"/>
  <c r="F304" i="13"/>
  <c r="F648" i="13"/>
  <c r="F641" i="13"/>
  <c r="F632" i="13"/>
  <c r="F625" i="13"/>
  <c r="F616" i="13"/>
  <c r="F609" i="13"/>
  <c r="F587" i="13"/>
  <c r="F555" i="13"/>
  <c r="F523" i="13"/>
  <c r="F491" i="13"/>
  <c r="F489" i="13"/>
  <c r="J421" i="13"/>
  <c r="F644" i="13"/>
  <c r="F628" i="13"/>
  <c r="F612" i="13"/>
  <c r="F434" i="13"/>
  <c r="F402" i="13"/>
  <c r="F372" i="13"/>
  <c r="F351" i="13"/>
  <c r="F344" i="13"/>
  <c r="F328" i="13"/>
  <c r="F312" i="13"/>
  <c r="F296" i="13"/>
  <c r="I257" i="13"/>
  <c r="I584" i="13"/>
  <c r="J584" i="13"/>
  <c r="I552" i="13"/>
  <c r="J552" i="13"/>
  <c r="I648" i="13"/>
  <c r="J648" i="13"/>
  <c r="I632" i="13"/>
  <c r="J632" i="13"/>
  <c r="I616" i="13"/>
  <c r="J616" i="13"/>
  <c r="I600" i="13"/>
  <c r="J600" i="13"/>
  <c r="I568" i="13"/>
  <c r="J568" i="13"/>
  <c r="H52" i="13"/>
  <c r="D84" i="13"/>
  <c r="AT110" i="13"/>
  <c r="G110" i="13" s="1" a="1"/>
  <c r="G110" i="13" s="1"/>
  <c r="J207" i="13"/>
  <c r="F463" i="13"/>
  <c r="F461" i="13"/>
  <c r="F383" i="13"/>
  <c r="I590" i="13"/>
  <c r="I558" i="13"/>
  <c r="I393" i="13"/>
  <c r="J250" i="13"/>
  <c r="I225" i="13"/>
  <c r="J208" i="13"/>
  <c r="I52" i="13"/>
  <c r="G82" i="13"/>
  <c r="F459" i="13"/>
  <c r="F457" i="13"/>
  <c r="F379" i="13"/>
  <c r="I312" i="13"/>
  <c r="J242" i="13"/>
  <c r="I221" i="13"/>
  <c r="F645" i="13"/>
  <c r="F637" i="13"/>
  <c r="F629" i="13"/>
  <c r="F621" i="13"/>
  <c r="F613" i="13"/>
  <c r="F605" i="13"/>
  <c r="F595" i="13"/>
  <c r="F579" i="13"/>
  <c r="F563" i="13"/>
  <c r="F547" i="13"/>
  <c r="F531" i="13"/>
  <c r="F515" i="13"/>
  <c r="F499" i="13"/>
  <c r="F483" i="13"/>
  <c r="F481" i="13"/>
  <c r="F462" i="13"/>
  <c r="F460" i="13"/>
  <c r="F382" i="13"/>
  <c r="F380" i="13"/>
  <c r="F256" i="13"/>
  <c r="F254" i="13"/>
  <c r="F252" i="13"/>
  <c r="F250" i="13"/>
  <c r="F248" i="13"/>
  <c r="F246" i="13"/>
  <c r="F244" i="13"/>
  <c r="F242" i="13"/>
  <c r="F240" i="13"/>
  <c r="F238" i="13"/>
  <c r="F236" i="13"/>
  <c r="F234" i="13"/>
  <c r="F232" i="13"/>
  <c r="F230" i="13"/>
  <c r="F228" i="13"/>
  <c r="F226" i="13"/>
  <c r="F224" i="13"/>
  <c r="F222" i="13"/>
  <c r="F220" i="13"/>
  <c r="F218" i="13"/>
  <c r="F216" i="13"/>
  <c r="F214" i="13"/>
  <c r="F212" i="13"/>
  <c r="F210" i="13"/>
  <c r="F208" i="13"/>
  <c r="I574" i="13"/>
  <c r="I542" i="13"/>
  <c r="I285" i="13"/>
  <c r="J236" i="13"/>
  <c r="J214" i="13"/>
  <c r="I651" i="13"/>
  <c r="J651" i="13"/>
  <c r="J646" i="13"/>
  <c r="I646" i="13"/>
  <c r="I643" i="13"/>
  <c r="J643" i="13"/>
  <c r="J638" i="13"/>
  <c r="I638" i="13"/>
  <c r="I635" i="13"/>
  <c r="J635" i="13"/>
  <c r="J630" i="13"/>
  <c r="I630" i="13"/>
  <c r="I627" i="13"/>
  <c r="J627" i="13"/>
  <c r="J622" i="13"/>
  <c r="I622" i="13"/>
  <c r="I619" i="13"/>
  <c r="J619" i="13"/>
  <c r="J614" i="13"/>
  <c r="I614" i="13"/>
  <c r="I611" i="13"/>
  <c r="J611" i="13"/>
  <c r="J606" i="13"/>
  <c r="I606" i="13"/>
  <c r="I603" i="13"/>
  <c r="J603" i="13"/>
  <c r="I596" i="13"/>
  <c r="J596" i="13"/>
  <c r="I591" i="13"/>
  <c r="J591" i="13"/>
  <c r="I580" i="13"/>
  <c r="J580" i="13"/>
  <c r="I575" i="13"/>
  <c r="J575" i="13"/>
  <c r="I564" i="13"/>
  <c r="J564" i="13"/>
  <c r="I559" i="13"/>
  <c r="J559" i="13"/>
  <c r="I548" i="13"/>
  <c r="J548" i="13"/>
  <c r="I543" i="13"/>
  <c r="J543" i="13"/>
  <c r="I532" i="13"/>
  <c r="J532" i="13"/>
  <c r="I527" i="13"/>
  <c r="J527" i="13"/>
  <c r="I516" i="13"/>
  <c r="J516" i="13"/>
  <c r="I511" i="13"/>
  <c r="J511" i="13"/>
  <c r="I500" i="13"/>
  <c r="J500" i="13"/>
  <c r="I495" i="13"/>
  <c r="J495" i="13"/>
  <c r="I484" i="13"/>
  <c r="J484" i="13"/>
  <c r="I479" i="13"/>
  <c r="J479" i="13"/>
  <c r="I468" i="13"/>
  <c r="J468" i="13"/>
  <c r="I454" i="13"/>
  <c r="J454" i="13"/>
  <c r="I447" i="13"/>
  <c r="J447" i="13"/>
  <c r="J438" i="13"/>
  <c r="I438" i="13"/>
  <c r="I431" i="13"/>
  <c r="J431" i="13"/>
  <c r="J422" i="13"/>
  <c r="I422" i="13"/>
  <c r="I415" i="13"/>
  <c r="J415" i="13"/>
  <c r="J406" i="13"/>
  <c r="I406" i="13"/>
  <c r="I399" i="13"/>
  <c r="J399" i="13"/>
  <c r="J390" i="13"/>
  <c r="I390" i="13"/>
  <c r="J376" i="13"/>
  <c r="I376" i="13"/>
  <c r="J369" i="13"/>
  <c r="I369" i="13"/>
  <c r="J360" i="13"/>
  <c r="I360" i="13"/>
  <c r="J353" i="13"/>
  <c r="I353" i="13"/>
  <c r="J346" i="13"/>
  <c r="I346" i="13"/>
  <c r="J343" i="13"/>
  <c r="I343" i="13"/>
  <c r="I338" i="13"/>
  <c r="J338" i="13"/>
  <c r="J335" i="13"/>
  <c r="I335" i="13"/>
  <c r="I330" i="13"/>
  <c r="J330" i="13"/>
  <c r="J327" i="13"/>
  <c r="I327" i="13"/>
  <c r="I322" i="13"/>
  <c r="J322" i="13"/>
  <c r="J319" i="13"/>
  <c r="I319" i="13"/>
  <c r="J314" i="13"/>
  <c r="I314" i="13"/>
  <c r="J311" i="13"/>
  <c r="I311" i="13"/>
  <c r="I306" i="13"/>
  <c r="J306" i="13"/>
  <c r="J303" i="13"/>
  <c r="I303" i="13"/>
  <c r="I298" i="13"/>
  <c r="J298" i="13"/>
  <c r="J295" i="13"/>
  <c r="I295" i="13"/>
  <c r="J650" i="13"/>
  <c r="I650" i="13"/>
  <c r="I647" i="13"/>
  <c r="J647" i="13"/>
  <c r="J642" i="13"/>
  <c r="I642" i="13"/>
  <c r="I639" i="13"/>
  <c r="J639" i="13"/>
  <c r="J634" i="13"/>
  <c r="I634" i="13"/>
  <c r="I631" i="13"/>
  <c r="J631" i="13"/>
  <c r="J626" i="13"/>
  <c r="I626" i="13"/>
  <c r="I623" i="13"/>
  <c r="J623" i="13"/>
  <c r="J618" i="13"/>
  <c r="I618" i="13"/>
  <c r="I615" i="13"/>
  <c r="J615" i="13"/>
  <c r="J610" i="13"/>
  <c r="I610" i="13"/>
  <c r="I607" i="13"/>
  <c r="J607" i="13"/>
  <c r="J602" i="13"/>
  <c r="I602" i="13"/>
  <c r="I599" i="13"/>
  <c r="J599" i="13"/>
  <c r="I588" i="13"/>
  <c r="J588" i="13"/>
  <c r="I583" i="13"/>
  <c r="J583" i="13"/>
  <c r="I572" i="13"/>
  <c r="J572" i="13"/>
  <c r="I567" i="13"/>
  <c r="J567" i="13"/>
  <c r="I556" i="13"/>
  <c r="J556" i="13"/>
  <c r="I551" i="13"/>
  <c r="J551" i="13"/>
  <c r="I540" i="13"/>
  <c r="J540" i="13"/>
  <c r="I535" i="13"/>
  <c r="J535" i="13"/>
  <c r="I524" i="13"/>
  <c r="J524" i="13"/>
  <c r="I519" i="13"/>
  <c r="J519" i="13"/>
  <c r="I508" i="13"/>
  <c r="J508" i="13"/>
  <c r="I503" i="13"/>
  <c r="J503" i="13"/>
  <c r="I492" i="13"/>
  <c r="J492" i="13"/>
  <c r="I487" i="13"/>
  <c r="J487" i="13"/>
  <c r="I476" i="13"/>
  <c r="J476" i="13"/>
  <c r="I471" i="13"/>
  <c r="J471" i="13"/>
  <c r="I455" i="13"/>
  <c r="J455" i="13"/>
  <c r="I446" i="13"/>
  <c r="J446" i="13"/>
  <c r="I439" i="13"/>
  <c r="J439" i="13"/>
  <c r="J430" i="13"/>
  <c r="I430" i="13"/>
  <c r="I423" i="13"/>
  <c r="J423" i="13"/>
  <c r="J414" i="13"/>
  <c r="I414" i="13"/>
  <c r="I407" i="13"/>
  <c r="J407" i="13"/>
  <c r="J398" i="13"/>
  <c r="I398" i="13"/>
  <c r="I391" i="13"/>
  <c r="J391" i="13"/>
  <c r="J377" i="13"/>
  <c r="I377" i="13"/>
  <c r="J368" i="13"/>
  <c r="I368" i="13"/>
  <c r="J361" i="13"/>
  <c r="I361" i="13"/>
  <c r="J352" i="13"/>
  <c r="I352" i="13"/>
  <c r="J347" i="13"/>
  <c r="I347" i="13"/>
  <c r="I342" i="13"/>
  <c r="J342" i="13"/>
  <c r="J339" i="13"/>
  <c r="I339" i="13"/>
  <c r="I334" i="13"/>
  <c r="J334" i="13"/>
  <c r="J331" i="13"/>
  <c r="I331" i="13"/>
  <c r="I326" i="13"/>
  <c r="J326" i="13"/>
  <c r="J323" i="13"/>
  <c r="I323" i="13"/>
  <c r="I318" i="13"/>
  <c r="J318" i="13"/>
  <c r="J315" i="13"/>
  <c r="I315" i="13"/>
  <c r="I310" i="13"/>
  <c r="J310" i="13"/>
  <c r="J307" i="13"/>
  <c r="I307" i="13"/>
  <c r="I302" i="13"/>
  <c r="J302" i="13"/>
  <c r="J299" i="13"/>
  <c r="I299" i="13"/>
  <c r="I294" i="13"/>
  <c r="J294" i="13"/>
  <c r="AT108" i="13"/>
  <c r="G108" i="13" s="1" a="1"/>
  <c r="G108" i="13" s="1"/>
  <c r="AT111" i="13"/>
  <c r="F111" i="13" s="1"/>
  <c r="AT112" i="13"/>
  <c r="I641" i="13"/>
  <c r="J641" i="13"/>
  <c r="I637" i="13"/>
  <c r="J637" i="13"/>
  <c r="I633" i="13"/>
  <c r="J633" i="13"/>
  <c r="I629" i="13"/>
  <c r="J629" i="13"/>
  <c r="I625" i="13"/>
  <c r="J625" i="13"/>
  <c r="I581" i="13"/>
  <c r="J581" i="13"/>
  <c r="I531" i="13"/>
  <c r="J531" i="13"/>
  <c r="I523" i="13"/>
  <c r="J523" i="13"/>
  <c r="I491" i="13"/>
  <c r="J491" i="13"/>
  <c r="I475" i="13"/>
  <c r="J475" i="13"/>
  <c r="I451" i="13"/>
  <c r="J451" i="13"/>
  <c r="I427" i="13"/>
  <c r="J427" i="13"/>
  <c r="I395" i="13"/>
  <c r="J395" i="13"/>
  <c r="J341" i="13"/>
  <c r="I341" i="13"/>
  <c r="J329" i="13"/>
  <c r="I329" i="13"/>
  <c r="J297" i="13"/>
  <c r="I297" i="13"/>
  <c r="I288" i="13"/>
  <c r="J288" i="13"/>
  <c r="I266" i="13"/>
  <c r="J266" i="13"/>
  <c r="I262" i="13"/>
  <c r="J262" i="13"/>
  <c r="J579" i="13"/>
  <c r="J563" i="13"/>
  <c r="I522" i="13"/>
  <c r="I490" i="13"/>
  <c r="J435" i="13"/>
  <c r="I379" i="13"/>
  <c r="I365" i="13"/>
  <c r="I349" i="13"/>
  <c r="C82" i="13"/>
  <c r="H82" i="13" s="1"/>
  <c r="I82" i="13" s="1"/>
  <c r="B97" i="13"/>
  <c r="F473" i="13"/>
  <c r="F467" i="13"/>
  <c r="F465" i="13"/>
  <c r="F464" i="13"/>
  <c r="G460" i="13"/>
  <c r="F456" i="13"/>
  <c r="I453" i="13"/>
  <c r="J453" i="13"/>
  <c r="F451" i="13"/>
  <c r="I448" i="13"/>
  <c r="J448" i="13"/>
  <c r="I445" i="13"/>
  <c r="J445" i="13"/>
  <c r="F443" i="13"/>
  <c r="I440" i="13"/>
  <c r="J440" i="13"/>
  <c r="I437" i="13"/>
  <c r="J437" i="13"/>
  <c r="F435" i="13"/>
  <c r="F427" i="13"/>
  <c r="J424" i="13"/>
  <c r="I424" i="13"/>
  <c r="F419" i="13"/>
  <c r="J416" i="13"/>
  <c r="I416" i="13"/>
  <c r="I413" i="13"/>
  <c r="J413" i="13"/>
  <c r="F411" i="13"/>
  <c r="J408" i="13"/>
  <c r="I408" i="13"/>
  <c r="I405" i="13"/>
  <c r="J405" i="13"/>
  <c r="J392" i="13"/>
  <c r="I392" i="13"/>
  <c r="F384" i="13"/>
  <c r="G382" i="13"/>
  <c r="F381" i="13"/>
  <c r="F378" i="13"/>
  <c r="F373" i="13"/>
  <c r="J370" i="13"/>
  <c r="I370" i="13"/>
  <c r="I367" i="13"/>
  <c r="J367" i="13"/>
  <c r="F365" i="13"/>
  <c r="J362" i="13"/>
  <c r="I362" i="13"/>
  <c r="I359" i="13"/>
  <c r="J359" i="13"/>
  <c r="F357" i="13"/>
  <c r="J351" i="13"/>
  <c r="I351" i="13"/>
  <c r="F349" i="13"/>
  <c r="F345" i="13"/>
  <c r="F341" i="13"/>
  <c r="F337" i="13"/>
  <c r="F333" i="13"/>
  <c r="F329" i="13"/>
  <c r="F325" i="13"/>
  <c r="F321" i="13"/>
  <c r="F317" i="13"/>
  <c r="F313" i="13"/>
  <c r="F309" i="13"/>
  <c r="F305" i="13"/>
  <c r="F301" i="13"/>
  <c r="F297" i="13"/>
  <c r="F293" i="13"/>
  <c r="F291" i="13"/>
  <c r="F289" i="13"/>
  <c r="J652" i="13"/>
  <c r="J636" i="13"/>
  <c r="J620" i="13"/>
  <c r="J604" i="13"/>
  <c r="I594" i="13"/>
  <c r="I578" i="13"/>
  <c r="I562" i="13"/>
  <c r="I546" i="13"/>
  <c r="I530" i="13"/>
  <c r="I498" i="13"/>
  <c r="I466" i="13"/>
  <c r="J444" i="13"/>
  <c r="I432" i="13"/>
  <c r="I418" i="13"/>
  <c r="J403" i="13"/>
  <c r="J389" i="13"/>
  <c r="J375" i="13"/>
  <c r="I345" i="13"/>
  <c r="J278" i="13"/>
  <c r="I621" i="13"/>
  <c r="J621" i="13"/>
  <c r="I609" i="13"/>
  <c r="J609" i="13"/>
  <c r="I605" i="13"/>
  <c r="J605" i="13"/>
  <c r="I557" i="13"/>
  <c r="J557" i="13"/>
  <c r="I549" i="13"/>
  <c r="J549" i="13"/>
  <c r="I539" i="13"/>
  <c r="J539" i="13"/>
  <c r="I533" i="13"/>
  <c r="J533" i="13"/>
  <c r="I515" i="13"/>
  <c r="J515" i="13"/>
  <c r="I509" i="13"/>
  <c r="J509" i="13"/>
  <c r="I507" i="13"/>
  <c r="J507" i="13"/>
  <c r="I501" i="13"/>
  <c r="J501" i="13"/>
  <c r="I499" i="13"/>
  <c r="J499" i="13"/>
  <c r="I493" i="13"/>
  <c r="J493" i="13"/>
  <c r="I483" i="13"/>
  <c r="J483" i="13"/>
  <c r="I477" i="13"/>
  <c r="J477" i="13"/>
  <c r="I467" i="13"/>
  <c r="J467" i="13"/>
  <c r="I387" i="13"/>
  <c r="J387" i="13"/>
  <c r="J337" i="13"/>
  <c r="I337" i="13"/>
  <c r="J333" i="13"/>
  <c r="I333" i="13"/>
  <c r="J317" i="13"/>
  <c r="I317" i="13"/>
  <c r="J313" i="13"/>
  <c r="I313" i="13"/>
  <c r="J309" i="13"/>
  <c r="I309" i="13"/>
  <c r="J305" i="13"/>
  <c r="I305" i="13"/>
  <c r="I290" i="13"/>
  <c r="J290" i="13"/>
  <c r="I284" i="13"/>
  <c r="J284" i="13"/>
  <c r="I282" i="13"/>
  <c r="J282" i="13"/>
  <c r="I274" i="13"/>
  <c r="J274" i="13"/>
  <c r="I268" i="13"/>
  <c r="J268" i="13"/>
  <c r="I260" i="13"/>
  <c r="J260" i="13"/>
  <c r="J547" i="13"/>
  <c r="F650" i="13"/>
  <c r="F646" i="13"/>
  <c r="F642" i="13"/>
  <c r="F638" i="13"/>
  <c r="F634" i="13"/>
  <c r="F630" i="13"/>
  <c r="F626" i="13"/>
  <c r="F622" i="13"/>
  <c r="F618" i="13"/>
  <c r="F614" i="13"/>
  <c r="F610" i="13"/>
  <c r="F606" i="13"/>
  <c r="F602" i="13"/>
  <c r="I593" i="13"/>
  <c r="J593" i="13"/>
  <c r="I585" i="13"/>
  <c r="J585" i="13"/>
  <c r="I577" i="13"/>
  <c r="J577" i="13"/>
  <c r="I569" i="13"/>
  <c r="J569" i="13"/>
  <c r="I561" i="13"/>
  <c r="J561" i="13"/>
  <c r="I553" i="13"/>
  <c r="J553" i="13"/>
  <c r="I545" i="13"/>
  <c r="J545" i="13"/>
  <c r="I537" i="13"/>
  <c r="J537" i="13"/>
  <c r="I534" i="13"/>
  <c r="J534" i="13"/>
  <c r="I529" i="13"/>
  <c r="J529" i="13"/>
  <c r="I526" i="13"/>
  <c r="J526" i="13"/>
  <c r="I521" i="13"/>
  <c r="J521" i="13"/>
  <c r="I518" i="13"/>
  <c r="J518" i="13"/>
  <c r="I513" i="13"/>
  <c r="J513" i="13"/>
  <c r="I510" i="13"/>
  <c r="J510" i="13"/>
  <c r="I505" i="13"/>
  <c r="J505" i="13"/>
  <c r="I502" i="13"/>
  <c r="J502" i="13"/>
  <c r="I497" i="13"/>
  <c r="J497" i="13"/>
  <c r="I494" i="13"/>
  <c r="J494" i="13"/>
  <c r="I489" i="13"/>
  <c r="J489" i="13"/>
  <c r="I486" i="13"/>
  <c r="J486" i="13"/>
  <c r="I481" i="13"/>
  <c r="J481" i="13"/>
  <c r="I478" i="13"/>
  <c r="J478" i="13"/>
  <c r="I473" i="13"/>
  <c r="J473" i="13"/>
  <c r="I470" i="13"/>
  <c r="J470" i="13"/>
  <c r="I465" i="13"/>
  <c r="J465" i="13"/>
  <c r="G463" i="13"/>
  <c r="F454" i="13"/>
  <c r="F446" i="13"/>
  <c r="F438" i="13"/>
  <c r="F430" i="13"/>
  <c r="F422" i="13"/>
  <c r="F414" i="13"/>
  <c r="F406" i="13"/>
  <c r="F398" i="13"/>
  <c r="F390" i="13"/>
  <c r="G383" i="13"/>
  <c r="F376" i="13"/>
  <c r="F368" i="13"/>
  <c r="F360" i="13"/>
  <c r="F352" i="13"/>
  <c r="F346" i="13"/>
  <c r="F342" i="13"/>
  <c r="F338" i="13"/>
  <c r="F334" i="13"/>
  <c r="F330" i="13"/>
  <c r="F326" i="13"/>
  <c r="F322" i="13"/>
  <c r="F318" i="13"/>
  <c r="F314" i="13"/>
  <c r="F310" i="13"/>
  <c r="F306" i="13"/>
  <c r="F302" i="13"/>
  <c r="F298" i="13"/>
  <c r="F294" i="13"/>
  <c r="J291" i="13"/>
  <c r="I291" i="13"/>
  <c r="J289" i="13"/>
  <c r="I289" i="13"/>
  <c r="J640" i="13"/>
  <c r="J624" i="13"/>
  <c r="J608" i="13"/>
  <c r="I598" i="13"/>
  <c r="J592" i="13"/>
  <c r="J587" i="13"/>
  <c r="I582" i="13"/>
  <c r="J576" i="13"/>
  <c r="J571" i="13"/>
  <c r="I566" i="13"/>
  <c r="J560" i="13"/>
  <c r="J555" i="13"/>
  <c r="I550" i="13"/>
  <c r="J544" i="13"/>
  <c r="I538" i="13"/>
  <c r="I506" i="13"/>
  <c r="I474" i="13"/>
  <c r="J452" i="13"/>
  <c r="I442" i="13"/>
  <c r="I429" i="13"/>
  <c r="I400" i="13"/>
  <c r="I386" i="13"/>
  <c r="J371" i="13"/>
  <c r="J357" i="13"/>
  <c r="J340" i="13"/>
  <c r="I321" i="13"/>
  <c r="J300" i="13"/>
  <c r="J272" i="13"/>
  <c r="AT109" i="13"/>
  <c r="G109" i="13" s="1" a="1"/>
  <c r="G109" i="13" s="1"/>
  <c r="I649" i="13"/>
  <c r="J649" i="13"/>
  <c r="I645" i="13"/>
  <c r="J645" i="13"/>
  <c r="I617" i="13"/>
  <c r="J617" i="13"/>
  <c r="I613" i="13"/>
  <c r="J613" i="13"/>
  <c r="I601" i="13"/>
  <c r="J601" i="13"/>
  <c r="I597" i="13"/>
  <c r="J597" i="13"/>
  <c r="I589" i="13"/>
  <c r="J589" i="13"/>
  <c r="I573" i="13"/>
  <c r="J573" i="13"/>
  <c r="I565" i="13"/>
  <c r="J565" i="13"/>
  <c r="I541" i="13"/>
  <c r="J541" i="13"/>
  <c r="I525" i="13"/>
  <c r="J525" i="13"/>
  <c r="I517" i="13"/>
  <c r="J517" i="13"/>
  <c r="I485" i="13"/>
  <c r="J485" i="13"/>
  <c r="I469" i="13"/>
  <c r="J469" i="13"/>
  <c r="I459" i="13"/>
  <c r="J459" i="13"/>
  <c r="I443" i="13"/>
  <c r="J443" i="13"/>
  <c r="I419" i="13"/>
  <c r="J419" i="13"/>
  <c r="I373" i="13"/>
  <c r="J373" i="13"/>
  <c r="J325" i="13"/>
  <c r="I325" i="13"/>
  <c r="J301" i="13"/>
  <c r="I301" i="13"/>
  <c r="I292" i="13"/>
  <c r="J292" i="13"/>
  <c r="I286" i="13"/>
  <c r="J286" i="13"/>
  <c r="I280" i="13"/>
  <c r="J280" i="13"/>
  <c r="I276" i="13"/>
  <c r="J276" i="13"/>
  <c r="I270" i="13"/>
  <c r="J270" i="13"/>
  <c r="I258" i="13"/>
  <c r="J258" i="13"/>
  <c r="J595" i="13"/>
  <c r="AT100" i="13"/>
  <c r="G100" i="13" s="1" a="1"/>
  <c r="G100" i="13" s="1"/>
  <c r="AT101" i="13"/>
  <c r="G101" i="13" s="1" a="1"/>
  <c r="G101" i="13" s="1"/>
  <c r="AT102" i="13"/>
  <c r="G102" i="13" s="1" a="1"/>
  <c r="G102" i="13" s="1"/>
  <c r="AT103" i="13"/>
  <c r="AT104" i="13"/>
  <c r="F104" i="13" s="1"/>
  <c r="AT105" i="13"/>
  <c r="AT106" i="13"/>
  <c r="G106" i="13" s="1" a="1"/>
  <c r="G106" i="13" s="1"/>
  <c r="F651" i="13"/>
  <c r="F647" i="13"/>
  <c r="F643" i="13"/>
  <c r="F639" i="13"/>
  <c r="F635" i="13"/>
  <c r="F631" i="13"/>
  <c r="F627" i="13"/>
  <c r="F623" i="13"/>
  <c r="F619" i="13"/>
  <c r="F615" i="13"/>
  <c r="F611" i="13"/>
  <c r="F607" i="13"/>
  <c r="F603" i="13"/>
  <c r="F599" i="13"/>
  <c r="F591" i="13"/>
  <c r="F583" i="13"/>
  <c r="F575" i="13"/>
  <c r="F567" i="13"/>
  <c r="F559" i="13"/>
  <c r="F551" i="13"/>
  <c r="F543" i="13"/>
  <c r="I536" i="13"/>
  <c r="J536" i="13"/>
  <c r="F535" i="13"/>
  <c r="I528" i="13"/>
  <c r="J528" i="13"/>
  <c r="F527" i="13"/>
  <c r="I520" i="13"/>
  <c r="J520" i="13"/>
  <c r="F519" i="13"/>
  <c r="I512" i="13"/>
  <c r="J512" i="13"/>
  <c r="F511" i="13"/>
  <c r="I504" i="13"/>
  <c r="J504" i="13"/>
  <c r="F503" i="13"/>
  <c r="I496" i="13"/>
  <c r="J496" i="13"/>
  <c r="F495" i="13"/>
  <c r="F493" i="13"/>
  <c r="I488" i="13"/>
  <c r="J488" i="13"/>
  <c r="F487" i="13"/>
  <c r="F485" i="13"/>
  <c r="I480" i="13"/>
  <c r="J480" i="13"/>
  <c r="F479" i="13"/>
  <c r="F477" i="13"/>
  <c r="I472" i="13"/>
  <c r="J472" i="13"/>
  <c r="F471" i="13"/>
  <c r="F469" i="13"/>
  <c r="I464" i="13"/>
  <c r="J464" i="13"/>
  <c r="I456" i="13"/>
  <c r="J456" i="13"/>
  <c r="F455" i="13"/>
  <c r="I449" i="13"/>
  <c r="J449" i="13"/>
  <c r="F447" i="13"/>
  <c r="I441" i="13"/>
  <c r="J441" i="13"/>
  <c r="F439" i="13"/>
  <c r="J436" i="13"/>
  <c r="I436" i="13"/>
  <c r="J434" i="13"/>
  <c r="I434" i="13"/>
  <c r="J433" i="13"/>
  <c r="I433" i="13"/>
  <c r="F431" i="13"/>
  <c r="J428" i="13"/>
  <c r="I428" i="13"/>
  <c r="J426" i="13"/>
  <c r="I426" i="13"/>
  <c r="F423" i="13"/>
  <c r="J420" i="13"/>
  <c r="I420" i="13"/>
  <c r="J417" i="13"/>
  <c r="I417" i="13"/>
  <c r="F415" i="13"/>
  <c r="J412" i="13"/>
  <c r="I412" i="13"/>
  <c r="J410" i="13"/>
  <c r="I410" i="13"/>
  <c r="J409" i="13"/>
  <c r="I409" i="13"/>
  <c r="J404" i="13"/>
  <c r="I404" i="13"/>
  <c r="J402" i="13"/>
  <c r="I402" i="13"/>
  <c r="J401" i="13"/>
  <c r="I401" i="13"/>
  <c r="J396" i="13"/>
  <c r="I396" i="13"/>
  <c r="J394" i="13"/>
  <c r="I394" i="13"/>
  <c r="J388" i="13"/>
  <c r="I388" i="13"/>
  <c r="J385" i="13"/>
  <c r="I385" i="13"/>
  <c r="J378" i="13"/>
  <c r="I378" i="13"/>
  <c r="F377" i="13"/>
  <c r="J374" i="13"/>
  <c r="I374" i="13"/>
  <c r="J372" i="13"/>
  <c r="I372" i="13"/>
  <c r="F369" i="13"/>
  <c r="J366" i="13"/>
  <c r="I366" i="13"/>
  <c r="J364" i="13"/>
  <c r="I364" i="13"/>
  <c r="I363" i="13"/>
  <c r="J363" i="13"/>
  <c r="F361" i="13"/>
  <c r="J358" i="13"/>
  <c r="I358" i="13"/>
  <c r="J356" i="13"/>
  <c r="I356" i="13"/>
  <c r="I355" i="13"/>
  <c r="J355" i="13"/>
  <c r="F353" i="13"/>
  <c r="I350" i="13"/>
  <c r="J350" i="13"/>
  <c r="I348" i="13"/>
  <c r="J348" i="13"/>
  <c r="F347" i="13"/>
  <c r="J344" i="13"/>
  <c r="I344" i="13"/>
  <c r="F343" i="13"/>
  <c r="F339" i="13"/>
  <c r="J336" i="13"/>
  <c r="I336" i="13"/>
  <c r="F335" i="13"/>
  <c r="J332" i="13"/>
  <c r="I332" i="13"/>
  <c r="F331" i="13"/>
  <c r="J328" i="13"/>
  <c r="I328" i="13"/>
  <c r="F327" i="13"/>
  <c r="I324" i="13"/>
  <c r="J324" i="13"/>
  <c r="F323" i="13"/>
  <c r="J320" i="13"/>
  <c r="I320" i="13"/>
  <c r="F319" i="13"/>
  <c r="F315" i="13"/>
  <c r="F311" i="13"/>
  <c r="I308" i="13"/>
  <c r="J308" i="13"/>
  <c r="F307" i="13"/>
  <c r="I304" i="13"/>
  <c r="J304" i="13"/>
  <c r="F303" i="13"/>
  <c r="F299" i="13"/>
  <c r="I296" i="13"/>
  <c r="J296" i="13"/>
  <c r="F295" i="13"/>
  <c r="F292" i="13"/>
  <c r="F290" i="13"/>
  <c r="F288" i="13"/>
  <c r="F286" i="13"/>
  <c r="F284" i="13"/>
  <c r="F282" i="13"/>
  <c r="F280" i="13"/>
  <c r="F278" i="13"/>
  <c r="F276" i="13"/>
  <c r="F274" i="13"/>
  <c r="F272" i="13"/>
  <c r="F270" i="13"/>
  <c r="F268" i="13"/>
  <c r="F266" i="13"/>
  <c r="F264" i="13"/>
  <c r="F262" i="13"/>
  <c r="F260" i="13"/>
  <c r="F258" i="13"/>
  <c r="J644" i="13"/>
  <c r="J628" i="13"/>
  <c r="J612" i="13"/>
  <c r="I586" i="13"/>
  <c r="I570" i="13"/>
  <c r="I554" i="13"/>
  <c r="I514" i="13"/>
  <c r="I482" i="13"/>
  <c r="I450" i="13"/>
  <c r="I425" i="13"/>
  <c r="I411" i="13"/>
  <c r="I397" i="13"/>
  <c r="I354" i="13"/>
  <c r="J316" i="13"/>
  <c r="I293" i="13"/>
  <c r="J264" i="13"/>
  <c r="J287" i="13"/>
  <c r="I287" i="13"/>
  <c r="J283" i="13"/>
  <c r="I283" i="13"/>
  <c r="J281" i="13"/>
  <c r="I281" i="13"/>
  <c r="J279" i="13"/>
  <c r="I279" i="13"/>
  <c r="J275" i="13"/>
  <c r="I275" i="13"/>
  <c r="J271" i="13"/>
  <c r="I271" i="13"/>
  <c r="J267" i="13"/>
  <c r="I267" i="13"/>
  <c r="J265" i="13"/>
  <c r="I265" i="13"/>
  <c r="J263" i="13"/>
  <c r="I263" i="13"/>
  <c r="J259" i="13"/>
  <c r="I259" i="13"/>
  <c r="J255" i="13"/>
  <c r="I255" i="13"/>
  <c r="J251" i="13"/>
  <c r="I251" i="13"/>
  <c r="J249" i="13"/>
  <c r="I249" i="13"/>
  <c r="J247" i="13"/>
  <c r="I247" i="13"/>
  <c r="J243" i="13"/>
  <c r="I243" i="13"/>
  <c r="J239" i="13"/>
  <c r="I239" i="13"/>
  <c r="J235" i="13"/>
  <c r="I235" i="13"/>
  <c r="J233" i="13"/>
  <c r="I233" i="13"/>
  <c r="J231" i="13"/>
  <c r="I231" i="13"/>
  <c r="J227" i="13"/>
  <c r="I227" i="13"/>
  <c r="J223" i="13"/>
  <c r="I223" i="13"/>
  <c r="J219" i="13"/>
  <c r="I219" i="13"/>
  <c r="J217" i="13"/>
  <c r="I217" i="13"/>
  <c r="J215" i="13"/>
  <c r="I215" i="13"/>
  <c r="J211" i="13"/>
  <c r="I211" i="13"/>
  <c r="I277" i="13"/>
  <c r="I269" i="13"/>
  <c r="J256" i="13"/>
  <c r="J248" i="13"/>
  <c r="I241" i="13"/>
  <c r="J234" i="13"/>
  <c r="J226" i="13"/>
  <c r="J220" i="13"/>
  <c r="I213" i="13"/>
  <c r="I261" i="13"/>
  <c r="I253" i="13"/>
  <c r="J246" i="13"/>
  <c r="J240" i="13"/>
  <c r="J232" i="13"/>
  <c r="J218" i="13"/>
  <c r="J210" i="13"/>
  <c r="I254" i="13"/>
  <c r="J254" i="13"/>
  <c r="I244" i="13"/>
  <c r="J244" i="13"/>
  <c r="I238" i="13"/>
  <c r="J238" i="13"/>
  <c r="I228" i="13"/>
  <c r="J228" i="13"/>
  <c r="I222" i="13"/>
  <c r="J222" i="13"/>
  <c r="I212" i="13"/>
  <c r="J212" i="13"/>
  <c r="I273" i="13"/>
  <c r="J252" i="13"/>
  <c r="I245" i="13"/>
  <c r="I237" i="13"/>
  <c r="J230" i="13"/>
  <c r="J224" i="13"/>
  <c r="J216" i="13"/>
  <c r="I209" i="13"/>
  <c r="C51" i="13"/>
  <c r="EK163" i="13"/>
  <c r="EC163" i="13"/>
  <c r="DU163" i="13"/>
  <c r="DM163" i="13"/>
  <c r="DD163" i="13"/>
  <c r="CT163" i="13"/>
  <c r="CL163" i="13"/>
  <c r="CD163" i="13"/>
  <c r="BV163" i="13"/>
  <c r="BN163" i="13"/>
  <c r="BF163" i="13"/>
  <c r="AX163" i="13"/>
  <c r="AS187" i="13"/>
  <c r="EJ187" i="13"/>
  <c r="EF187" i="13"/>
  <c r="EB187" i="13"/>
  <c r="DX187" i="13"/>
  <c r="DT187" i="13"/>
  <c r="DP187" i="13"/>
  <c r="DL187" i="13"/>
  <c r="DH187" i="13"/>
  <c r="DD187" i="13"/>
  <c r="CZ187" i="13"/>
  <c r="CV187" i="13"/>
  <c r="CR187" i="13"/>
  <c r="CN187" i="13"/>
  <c r="CJ187" i="13"/>
  <c r="CF187" i="13"/>
  <c r="CB187" i="13"/>
  <c r="BX187" i="13"/>
  <c r="BT187" i="13"/>
  <c r="BP187" i="13"/>
  <c r="BL187" i="13"/>
  <c r="BH187" i="13"/>
  <c r="BD187" i="13"/>
  <c r="AZ187" i="13"/>
  <c r="AV187" i="13"/>
  <c r="AY187" i="13"/>
  <c r="AU187" i="13"/>
  <c r="AQ187" i="13"/>
  <c r="EL187" i="13"/>
  <c r="EH187" i="13"/>
  <c r="ED187" i="13"/>
  <c r="DZ187" i="13"/>
  <c r="DV187" i="13"/>
  <c r="DR187" i="13"/>
  <c r="DN187" i="13"/>
  <c r="DJ187" i="13"/>
  <c r="DF187" i="13"/>
  <c r="DB187" i="13"/>
  <c r="CX187" i="13"/>
  <c r="CT187" i="13"/>
  <c r="CP187" i="13"/>
  <c r="CL187" i="13"/>
  <c r="CH187" i="13"/>
  <c r="CD187" i="13"/>
  <c r="BZ187" i="13"/>
  <c r="BV187" i="13"/>
  <c r="BR187" i="13"/>
  <c r="BN187" i="13"/>
  <c r="BJ187" i="13"/>
  <c r="BF187" i="13"/>
  <c r="BB187" i="13"/>
  <c r="AX187" i="13"/>
  <c r="AT163" i="13"/>
  <c r="EI163" i="13"/>
  <c r="EE163" i="13"/>
  <c r="EA163" i="13"/>
  <c r="DW163" i="13"/>
  <c r="DS163" i="13"/>
  <c r="DO163" i="13"/>
  <c r="DJ163" i="13"/>
  <c r="DF163" i="13"/>
  <c r="DA163" i="13"/>
  <c r="CV163" i="13"/>
  <c r="CR163" i="13"/>
  <c r="CN163" i="13"/>
  <c r="CJ163" i="13"/>
  <c r="CF163" i="13"/>
  <c r="CB163" i="13"/>
  <c r="BX163" i="13"/>
  <c r="BT163" i="13"/>
  <c r="BP163" i="13"/>
  <c r="BL163" i="13"/>
  <c r="BH163" i="13"/>
  <c r="BD163" i="13"/>
  <c r="AZ163" i="13"/>
  <c r="AV163" i="13"/>
  <c r="CY163" i="13"/>
  <c r="AQ163" i="13"/>
  <c r="EL163" i="13"/>
  <c r="EH163" i="13"/>
  <c r="ED163" i="13"/>
  <c r="DZ163" i="13"/>
  <c r="DV163" i="13"/>
  <c r="DR163" i="13"/>
  <c r="DN163" i="13"/>
  <c r="DI163" i="13"/>
  <c r="DE163" i="13"/>
  <c r="CZ163" i="13"/>
  <c r="CU163" i="13"/>
  <c r="CQ163" i="13"/>
  <c r="CM163" i="13"/>
  <c r="CI163" i="13"/>
  <c r="CE163" i="13"/>
  <c r="CA163" i="13"/>
  <c r="BW163" i="13"/>
  <c r="BS163" i="13"/>
  <c r="BO163" i="13"/>
  <c r="BK163" i="13"/>
  <c r="BG163" i="13"/>
  <c r="BC163" i="13"/>
  <c r="AY163" i="13"/>
  <c r="AU163" i="13"/>
  <c r="EM163" i="13"/>
  <c r="G107" i="13" a="1"/>
  <c r="G107" i="13" s="1"/>
  <c r="B108" i="13"/>
  <c r="G14" i="13"/>
  <c r="C87" i="13"/>
  <c r="E99" i="13"/>
  <c r="F14" i="13"/>
  <c r="D99" i="13"/>
  <c r="D87" i="13"/>
  <c r="H11" i="13"/>
  <c r="F21" i="13" s="1"/>
  <c r="C50" i="13"/>
  <c r="H50" i="13" s="1"/>
  <c r="B51" i="13"/>
  <c r="G51" i="13" s="1"/>
  <c r="AR60" i="13"/>
  <c r="F597" i="13"/>
  <c r="F593" i="13"/>
  <c r="F589" i="13"/>
  <c r="F585" i="13"/>
  <c r="F581" i="13"/>
  <c r="F577" i="13"/>
  <c r="F573" i="13"/>
  <c r="F569" i="13"/>
  <c r="F565" i="13"/>
  <c r="F561" i="13"/>
  <c r="F557" i="13"/>
  <c r="F553" i="13"/>
  <c r="F549" i="13"/>
  <c r="F545" i="13"/>
  <c r="F541" i="13"/>
  <c r="F537" i="13"/>
  <c r="F533" i="13"/>
  <c r="F529" i="13"/>
  <c r="F525" i="13"/>
  <c r="F521" i="13"/>
  <c r="F517" i="13"/>
  <c r="F513" i="13"/>
  <c r="F509" i="13"/>
  <c r="F505" i="13"/>
  <c r="F501" i="13"/>
  <c r="F497" i="13"/>
  <c r="G462" i="13"/>
  <c r="G458" i="13"/>
  <c r="F598" i="13"/>
  <c r="F594" i="13"/>
  <c r="F590" i="13"/>
  <c r="F586" i="13"/>
  <c r="F582" i="13"/>
  <c r="F578" i="13"/>
  <c r="F574" i="13"/>
  <c r="F570" i="13"/>
  <c r="F566" i="13"/>
  <c r="F562" i="13"/>
  <c r="F558" i="13"/>
  <c r="F554" i="13"/>
  <c r="F550" i="13"/>
  <c r="F546" i="13"/>
  <c r="F542" i="13"/>
  <c r="F538" i="13"/>
  <c r="F534" i="13"/>
  <c r="F530" i="13"/>
  <c r="F526" i="13"/>
  <c r="F522" i="13"/>
  <c r="F518" i="13"/>
  <c r="F514" i="13"/>
  <c r="F510" i="13"/>
  <c r="F506" i="13"/>
  <c r="F502" i="13"/>
  <c r="F498" i="13"/>
  <c r="F494" i="13"/>
  <c r="F490" i="13"/>
  <c r="F486" i="13"/>
  <c r="F482" i="13"/>
  <c r="F478" i="13"/>
  <c r="F474" i="13"/>
  <c r="F470" i="13"/>
  <c r="F466" i="13"/>
  <c r="F449" i="13"/>
  <c r="F441" i="13"/>
  <c r="F433" i="13"/>
  <c r="F425" i="13"/>
  <c r="F417" i="13"/>
  <c r="F600" i="13"/>
  <c r="F596" i="13"/>
  <c r="F592" i="13"/>
  <c r="F588" i="13"/>
  <c r="F584" i="13"/>
  <c r="F580" i="13"/>
  <c r="F576" i="13"/>
  <c r="F572" i="13"/>
  <c r="F568" i="13"/>
  <c r="F564" i="13"/>
  <c r="F560" i="13"/>
  <c r="F556" i="13"/>
  <c r="F552" i="13"/>
  <c r="F548" i="13"/>
  <c r="F544" i="13"/>
  <c r="F540" i="13"/>
  <c r="F536" i="13"/>
  <c r="F532" i="13"/>
  <c r="F528" i="13"/>
  <c r="F524" i="13"/>
  <c r="F520" i="13"/>
  <c r="F516" i="13"/>
  <c r="F512" i="13"/>
  <c r="F508" i="13"/>
  <c r="F504" i="13"/>
  <c r="F500" i="13"/>
  <c r="F496" i="13"/>
  <c r="F492" i="13"/>
  <c r="F488" i="13"/>
  <c r="F484" i="13"/>
  <c r="F480" i="13"/>
  <c r="F476" i="13"/>
  <c r="F472" i="13"/>
  <c r="F468" i="13"/>
  <c r="G461" i="13"/>
  <c r="G457" i="13"/>
  <c r="F453" i="13"/>
  <c r="F445" i="13"/>
  <c r="F437" i="13"/>
  <c r="F429" i="13"/>
  <c r="F421" i="13"/>
  <c r="F413" i="13"/>
  <c r="F407" i="13"/>
  <c r="F403" i="13"/>
  <c r="F399" i="13"/>
  <c r="F395" i="13"/>
  <c r="F391" i="13"/>
  <c r="F387" i="13"/>
  <c r="G384" i="13"/>
  <c r="G380" i="13"/>
  <c r="F452" i="13"/>
  <c r="F448" i="13"/>
  <c r="F444" i="13"/>
  <c r="F440" i="13"/>
  <c r="F436" i="13"/>
  <c r="F432" i="13"/>
  <c r="F428" i="13"/>
  <c r="F424" i="13"/>
  <c r="F420" i="13"/>
  <c r="F416" i="13"/>
  <c r="F412" i="13"/>
  <c r="F408" i="13"/>
  <c r="F404" i="13"/>
  <c r="F400" i="13"/>
  <c r="F396" i="13"/>
  <c r="F392" i="13"/>
  <c r="F388" i="13"/>
  <c r="G381" i="13"/>
  <c r="F371" i="13"/>
  <c r="F363" i="13"/>
  <c r="F355" i="13"/>
  <c r="F409" i="13"/>
  <c r="F405" i="13"/>
  <c r="F401" i="13"/>
  <c r="F397" i="13"/>
  <c r="F393" i="13"/>
  <c r="F389" i="13"/>
  <c r="F385" i="13"/>
  <c r="F374" i="13"/>
  <c r="F370" i="13"/>
  <c r="F366" i="13"/>
  <c r="F362" i="13"/>
  <c r="F358" i="13"/>
  <c r="F354" i="13"/>
  <c r="F350" i="13"/>
  <c r="E97" i="13"/>
  <c r="C97" i="13"/>
  <c r="G112" i="13" a="1"/>
  <c r="G112" i="13" s="1"/>
  <c r="F112" i="13"/>
  <c r="B112" i="13"/>
  <c r="G111" i="13" a="1"/>
  <c r="G111" i="13" s="1"/>
  <c r="B110" i="13"/>
  <c r="F110" i="13"/>
  <c r="E110" i="13" s="1"/>
  <c r="F108" i="13"/>
  <c r="D108" i="13" s="1"/>
  <c r="F107" i="13"/>
  <c r="B107" i="13"/>
  <c r="F106" i="13"/>
  <c r="G105" i="13" a="1"/>
  <c r="G105" i="13" s="1"/>
  <c r="F105" i="13"/>
  <c r="B105" i="13"/>
  <c r="G104" i="13" a="1"/>
  <c r="G104" i="13" s="1"/>
  <c r="G103" i="13" a="1"/>
  <c r="G103" i="13" s="1"/>
  <c r="B103" i="13"/>
  <c r="F103" i="13"/>
  <c r="F102" i="13"/>
  <c r="E102" i="13" s="1"/>
  <c r="B101" i="13"/>
  <c r="F101" i="13"/>
  <c r="B100" i="13"/>
  <c r="B99" i="13"/>
  <c r="AR96" i="13"/>
  <c r="H81" i="13"/>
  <c r="B81" i="13"/>
  <c r="G81" i="13" s="1"/>
  <c r="H51" i="13"/>
  <c r="B50" i="13"/>
  <c r="G50" i="13" s="1"/>
  <c r="I51" i="13"/>
  <c r="D50" i="13"/>
  <c r="I50" i="13" s="1"/>
  <c r="I27" i="13"/>
  <c r="B11" i="13"/>
  <c r="C27" i="13"/>
  <c r="E27" i="13" s="1"/>
  <c r="I28" i="13"/>
  <c r="I29" i="13" s="1"/>
  <c r="G22" i="13"/>
  <c r="G19" i="13"/>
  <c r="G16" i="13"/>
  <c r="G21" i="13"/>
  <c r="F18" i="13" l="1"/>
  <c r="F19" i="13"/>
  <c r="B106" i="13"/>
  <c r="G15" i="13"/>
  <c r="G20" i="13"/>
  <c r="G17" i="13"/>
  <c r="G23" i="13"/>
  <c r="F15" i="13"/>
  <c r="G18" i="13"/>
  <c r="F109" i="13"/>
  <c r="D97" i="13"/>
  <c r="F16" i="13"/>
  <c r="E101" i="13"/>
  <c r="B109" i="13"/>
  <c r="F22" i="13"/>
  <c r="F17" i="13"/>
  <c r="F20" i="13"/>
  <c r="F23" i="13"/>
  <c r="B102" i="13"/>
  <c r="E107" i="13"/>
  <c r="I81" i="13"/>
  <c r="H84" i="13"/>
  <c r="B84" i="13"/>
  <c r="G83" i="13"/>
  <c r="I381" i="13"/>
  <c r="J381" i="13"/>
  <c r="I462" i="13"/>
  <c r="J462" i="13"/>
  <c r="D106" i="13"/>
  <c r="I461" i="13"/>
  <c r="J461" i="13"/>
  <c r="I383" i="13"/>
  <c r="J383" i="13"/>
  <c r="C83" i="13"/>
  <c r="B83" i="13" s="1"/>
  <c r="E53" i="13"/>
  <c r="E63" i="13" s="1"/>
  <c r="F100" i="13"/>
  <c r="E100" i="13" s="1"/>
  <c r="B104" i="13"/>
  <c r="B111" i="13"/>
  <c r="J380" i="13"/>
  <c r="I380" i="13"/>
  <c r="I460" i="13"/>
  <c r="J460" i="13"/>
  <c r="I457" i="13"/>
  <c r="J457" i="13"/>
  <c r="H83" i="13"/>
  <c r="J384" i="13"/>
  <c r="I384" i="13"/>
  <c r="J458" i="13"/>
  <c r="I458" i="13"/>
  <c r="I463" i="13"/>
  <c r="J463" i="13"/>
  <c r="J382" i="13"/>
  <c r="I382" i="13"/>
  <c r="G27" i="13"/>
  <c r="C58" i="13"/>
  <c r="C60" i="13" s="1"/>
  <c r="B53" i="13"/>
  <c r="H53" i="13"/>
  <c r="D63" i="13" s="1"/>
  <c r="E112" i="13"/>
  <c r="C112" i="13"/>
  <c r="D112" i="13"/>
  <c r="D111" i="13"/>
  <c r="C111" i="13"/>
  <c r="E111" i="13"/>
  <c r="D110" i="13"/>
  <c r="C110" i="13"/>
  <c r="E109" i="13"/>
  <c r="D109" i="13"/>
  <c r="C109" i="13"/>
  <c r="E108" i="13"/>
  <c r="C108" i="13"/>
  <c r="D107" i="13"/>
  <c r="C107" i="13"/>
  <c r="E106" i="13"/>
  <c r="C106" i="13"/>
  <c r="E105" i="13"/>
  <c r="D105" i="13"/>
  <c r="C105" i="13"/>
  <c r="E104" i="13"/>
  <c r="D104" i="13"/>
  <c r="C104" i="13"/>
  <c r="E103" i="13"/>
  <c r="D103" i="13"/>
  <c r="C103" i="13"/>
  <c r="D102" i="13"/>
  <c r="C102" i="13"/>
  <c r="D101" i="13"/>
  <c r="C101" i="13"/>
  <c r="D100" i="13"/>
  <c r="I83" i="13" l="1"/>
  <c r="C100" i="13"/>
  <c r="E400" i="1" l="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398" i="1"/>
  <c r="E399" i="1" l="1"/>
  <c r="F230" i="3"/>
  <c r="EM234" i="3" s="1"/>
  <c r="F207" i="3"/>
  <c r="D47" i="3"/>
  <c r="C51" i="3" s="1"/>
  <c r="AR10" i="3"/>
  <c r="I11" i="3" s="1"/>
  <c r="EN234" i="3"/>
  <c r="AU234" i="3"/>
  <c r="AV234" i="3"/>
  <c r="AW234" i="3"/>
  <c r="AY234" i="3"/>
  <c r="AZ234" i="3"/>
  <c r="BA234" i="3"/>
  <c r="BC234" i="3"/>
  <c r="BD234" i="3"/>
  <c r="BE234" i="3"/>
  <c r="BG234" i="3"/>
  <c r="BH234" i="3"/>
  <c r="BI234" i="3"/>
  <c r="BK234" i="3"/>
  <c r="BL234" i="3"/>
  <c r="BM234" i="3"/>
  <c r="BO234" i="3"/>
  <c r="BP234" i="3"/>
  <c r="BQ234" i="3"/>
  <c r="BS234" i="3"/>
  <c r="BT234" i="3"/>
  <c r="BU234" i="3"/>
  <c r="BW234" i="3"/>
  <c r="BX234" i="3"/>
  <c r="BY234" i="3"/>
  <c r="CA234" i="3"/>
  <c r="CB234" i="3"/>
  <c r="CC234" i="3"/>
  <c r="CE234" i="3"/>
  <c r="CF234" i="3"/>
  <c r="CG234" i="3"/>
  <c r="CI234" i="3"/>
  <c r="CJ234" i="3"/>
  <c r="CK234" i="3"/>
  <c r="CM234" i="3"/>
  <c r="CN234" i="3"/>
  <c r="CO234" i="3"/>
  <c r="CQ234" i="3"/>
  <c r="CR234" i="3"/>
  <c r="CS234" i="3"/>
  <c r="CU234" i="3"/>
  <c r="CV234" i="3"/>
  <c r="CW234" i="3"/>
  <c r="CY234" i="3"/>
  <c r="CZ234" i="3"/>
  <c r="DA234" i="3"/>
  <c r="DC234" i="3"/>
  <c r="DD234" i="3"/>
  <c r="DE234" i="3"/>
  <c r="DG234" i="3"/>
  <c r="DH234" i="3"/>
  <c r="DI234" i="3"/>
  <c r="DK234" i="3"/>
  <c r="DL234" i="3"/>
  <c r="DM234" i="3"/>
  <c r="DO234" i="3"/>
  <c r="DP234" i="3"/>
  <c r="DQ234" i="3"/>
  <c r="DS234" i="3"/>
  <c r="DT234" i="3"/>
  <c r="DU234" i="3"/>
  <c r="DW234" i="3"/>
  <c r="DX234" i="3"/>
  <c r="DY234" i="3"/>
  <c r="EA234" i="3"/>
  <c r="EB234" i="3"/>
  <c r="EC234" i="3"/>
  <c r="EE234" i="3"/>
  <c r="EF234" i="3"/>
  <c r="EG234" i="3"/>
  <c r="EI234" i="3"/>
  <c r="EJ234" i="3"/>
  <c r="EK234" i="3"/>
  <c r="AT234" i="3"/>
  <c r="AS234" i="3"/>
  <c r="AR234" i="3"/>
  <c r="EN210" i="3"/>
  <c r="EM210" i="3"/>
  <c r="AU210" i="3"/>
  <c r="AV210" i="3"/>
  <c r="AW210" i="3"/>
  <c r="AX210" i="3"/>
  <c r="AY210" i="3"/>
  <c r="AZ210" i="3"/>
  <c r="BA210" i="3"/>
  <c r="BB210" i="3"/>
  <c r="BC210" i="3"/>
  <c r="BD210" i="3"/>
  <c r="BE210" i="3"/>
  <c r="BF210" i="3"/>
  <c r="BG210" i="3"/>
  <c r="BH210" i="3"/>
  <c r="BI210" i="3"/>
  <c r="BJ210" i="3"/>
  <c r="BK210" i="3"/>
  <c r="BL210" i="3"/>
  <c r="BM210" i="3"/>
  <c r="BN210" i="3"/>
  <c r="BO210" i="3"/>
  <c r="BP210" i="3"/>
  <c r="BQ210" i="3"/>
  <c r="BR210" i="3"/>
  <c r="BS210" i="3"/>
  <c r="BT210" i="3"/>
  <c r="BU210" i="3"/>
  <c r="BV210" i="3"/>
  <c r="BW210" i="3"/>
  <c r="BX210" i="3"/>
  <c r="BY210" i="3"/>
  <c r="BZ210" i="3"/>
  <c r="CA210" i="3"/>
  <c r="CB210" i="3"/>
  <c r="CC210" i="3"/>
  <c r="CD210" i="3"/>
  <c r="CE210" i="3"/>
  <c r="CF210" i="3"/>
  <c r="CG210" i="3"/>
  <c r="CH210" i="3"/>
  <c r="CI210" i="3"/>
  <c r="CJ210" i="3"/>
  <c r="CK210" i="3"/>
  <c r="CL210" i="3"/>
  <c r="CM210" i="3"/>
  <c r="CN210" i="3"/>
  <c r="CO210" i="3"/>
  <c r="CP210" i="3"/>
  <c r="CQ210" i="3"/>
  <c r="CR210" i="3"/>
  <c r="CS210" i="3"/>
  <c r="CT210" i="3"/>
  <c r="CU210" i="3"/>
  <c r="CV210" i="3"/>
  <c r="CW210" i="3"/>
  <c r="CX210" i="3"/>
  <c r="CY210" i="3"/>
  <c r="CZ210" i="3"/>
  <c r="DA210" i="3"/>
  <c r="DB210" i="3"/>
  <c r="DC210" i="3"/>
  <c r="DD210" i="3"/>
  <c r="DE210" i="3"/>
  <c r="DF210" i="3"/>
  <c r="DG210" i="3"/>
  <c r="DH210" i="3"/>
  <c r="DI210" i="3"/>
  <c r="DJ210" i="3"/>
  <c r="DK210" i="3"/>
  <c r="DL210" i="3"/>
  <c r="DM210" i="3"/>
  <c r="DN210" i="3"/>
  <c r="DO210" i="3"/>
  <c r="DP210" i="3"/>
  <c r="DQ210" i="3"/>
  <c r="DR210" i="3"/>
  <c r="DS210" i="3"/>
  <c r="DT210" i="3"/>
  <c r="DU210" i="3"/>
  <c r="DV210" i="3"/>
  <c r="DW210" i="3"/>
  <c r="DX210" i="3"/>
  <c r="DY210" i="3"/>
  <c r="DZ210" i="3"/>
  <c r="EA210" i="3"/>
  <c r="EB210" i="3"/>
  <c r="EC210" i="3"/>
  <c r="ED210" i="3"/>
  <c r="EE210" i="3"/>
  <c r="EF210" i="3"/>
  <c r="EG210" i="3"/>
  <c r="EH210" i="3"/>
  <c r="EI210" i="3"/>
  <c r="EJ210" i="3"/>
  <c r="EK210" i="3"/>
  <c r="EL210" i="3"/>
  <c r="AT210" i="3"/>
  <c r="AS210" i="3"/>
  <c r="AR210" i="3"/>
  <c r="AQ210" i="3"/>
  <c r="BB255" i="3"/>
  <c r="BC255" i="3"/>
  <c r="BD255" i="3"/>
  <c r="BB256" i="3"/>
  <c r="BC256" i="3"/>
  <c r="BD256" i="3"/>
  <c r="BB257" i="3"/>
  <c r="BC257" i="3"/>
  <c r="BD257" i="3"/>
  <c r="BB258" i="3"/>
  <c r="BC258" i="3"/>
  <c r="BD258" i="3"/>
  <c r="BB259" i="3"/>
  <c r="BC259" i="3"/>
  <c r="BD259" i="3"/>
  <c r="BB260" i="3"/>
  <c r="BC260" i="3"/>
  <c r="BD260" i="3"/>
  <c r="BB261" i="3"/>
  <c r="BC261" i="3"/>
  <c r="BD261" i="3"/>
  <c r="BB262" i="3"/>
  <c r="BC262" i="3"/>
  <c r="BD262" i="3"/>
  <c r="BB263" i="3"/>
  <c r="BC263" i="3"/>
  <c r="BD263" i="3"/>
  <c r="BB264" i="3"/>
  <c r="BC264" i="3"/>
  <c r="BD264" i="3"/>
  <c r="BB265" i="3"/>
  <c r="BC265" i="3"/>
  <c r="BD265" i="3"/>
  <c r="BB266" i="3"/>
  <c r="BC266" i="3"/>
  <c r="BD266" i="3"/>
  <c r="BB267" i="3"/>
  <c r="BC267" i="3"/>
  <c r="BD267" i="3"/>
  <c r="BB268" i="3"/>
  <c r="BC268" i="3"/>
  <c r="BD268" i="3"/>
  <c r="BB269" i="3"/>
  <c r="BC269" i="3"/>
  <c r="BD269" i="3"/>
  <c r="BB270" i="3"/>
  <c r="BC270" i="3"/>
  <c r="BD270" i="3"/>
  <c r="BB271" i="3"/>
  <c r="BC271" i="3"/>
  <c r="BD271" i="3"/>
  <c r="BB272" i="3"/>
  <c r="BC272" i="3"/>
  <c r="BD272" i="3"/>
  <c r="BB273" i="3"/>
  <c r="BC273" i="3"/>
  <c r="BD273" i="3"/>
  <c r="BB274" i="3"/>
  <c r="BC274" i="3"/>
  <c r="BD274" i="3"/>
  <c r="BB275" i="3"/>
  <c r="BC275" i="3"/>
  <c r="BD275" i="3"/>
  <c r="BB276" i="3"/>
  <c r="BC276" i="3"/>
  <c r="BD276" i="3"/>
  <c r="BB277" i="3"/>
  <c r="BC277" i="3"/>
  <c r="BD277" i="3"/>
  <c r="BB278" i="3"/>
  <c r="BC278" i="3"/>
  <c r="BD278" i="3"/>
  <c r="BB279" i="3"/>
  <c r="BC279" i="3"/>
  <c r="BD279" i="3"/>
  <c r="BB280" i="3"/>
  <c r="BC280" i="3"/>
  <c r="BD280" i="3"/>
  <c r="BB281" i="3"/>
  <c r="BC281" i="3"/>
  <c r="BD281" i="3"/>
  <c r="BB282" i="3"/>
  <c r="BC282" i="3"/>
  <c r="BD282" i="3"/>
  <c r="BB283" i="3"/>
  <c r="BC283" i="3"/>
  <c r="BD283" i="3"/>
  <c r="BB284" i="3"/>
  <c r="BC284" i="3"/>
  <c r="BD284" i="3"/>
  <c r="BB285" i="3"/>
  <c r="BC285" i="3"/>
  <c r="BD285" i="3"/>
  <c r="BB286" i="3"/>
  <c r="BC286" i="3"/>
  <c r="BD286" i="3"/>
  <c r="BB287" i="3"/>
  <c r="BC287" i="3"/>
  <c r="BD287" i="3"/>
  <c r="BB288" i="3"/>
  <c r="BC288" i="3"/>
  <c r="BD288" i="3"/>
  <c r="BB289" i="3"/>
  <c r="BC289" i="3"/>
  <c r="BD289" i="3"/>
  <c r="BB290" i="3"/>
  <c r="BC290" i="3"/>
  <c r="BD290" i="3"/>
  <c r="BB291" i="3"/>
  <c r="BC291" i="3"/>
  <c r="BD291" i="3"/>
  <c r="BB292" i="3"/>
  <c r="BC292" i="3"/>
  <c r="BD292" i="3"/>
  <c r="BB293" i="3"/>
  <c r="BC293" i="3"/>
  <c r="BD293" i="3"/>
  <c r="BB294" i="3"/>
  <c r="BC294" i="3"/>
  <c r="BD294" i="3"/>
  <c r="BB295" i="3"/>
  <c r="BC295" i="3"/>
  <c r="BD295" i="3"/>
  <c r="BB296" i="3"/>
  <c r="BC296" i="3"/>
  <c r="BD296" i="3"/>
  <c r="BB297" i="3"/>
  <c r="BC297" i="3"/>
  <c r="BD297" i="3"/>
  <c r="BB298" i="3"/>
  <c r="BC298" i="3"/>
  <c r="BD298" i="3"/>
  <c r="BB299" i="3"/>
  <c r="BC299" i="3"/>
  <c r="BD299" i="3"/>
  <c r="BB300" i="3"/>
  <c r="BC300" i="3"/>
  <c r="BD300" i="3"/>
  <c r="BB301" i="3"/>
  <c r="BC301" i="3"/>
  <c r="BD301" i="3"/>
  <c r="BB302" i="3"/>
  <c r="BC302" i="3"/>
  <c r="BD302" i="3"/>
  <c r="BB303" i="3"/>
  <c r="BC303" i="3"/>
  <c r="BD303" i="3"/>
  <c r="BB304" i="3"/>
  <c r="BC304" i="3"/>
  <c r="BD304" i="3"/>
  <c r="BB305" i="3"/>
  <c r="BC305" i="3"/>
  <c r="BD305" i="3"/>
  <c r="BB306" i="3"/>
  <c r="BC306" i="3"/>
  <c r="BD306" i="3"/>
  <c r="BB307" i="3"/>
  <c r="BC307" i="3"/>
  <c r="BD307" i="3"/>
  <c r="BB308" i="3"/>
  <c r="BC308" i="3"/>
  <c r="BD308" i="3"/>
  <c r="BB309" i="3"/>
  <c r="BC309" i="3"/>
  <c r="BD309" i="3"/>
  <c r="BB310" i="3"/>
  <c r="BC310" i="3"/>
  <c r="BD310" i="3"/>
  <c r="BB311" i="3"/>
  <c r="BC311" i="3"/>
  <c r="BD311" i="3"/>
  <c r="BB312" i="3"/>
  <c r="BC312" i="3"/>
  <c r="BD312" i="3"/>
  <c r="BB313" i="3"/>
  <c r="BC313" i="3"/>
  <c r="BD313" i="3"/>
  <c r="BB314" i="3"/>
  <c r="BC314" i="3"/>
  <c r="BD314" i="3"/>
  <c r="BB315" i="3"/>
  <c r="BC315" i="3"/>
  <c r="BD315" i="3"/>
  <c r="BB316" i="3"/>
  <c r="BC316" i="3"/>
  <c r="BD316" i="3"/>
  <c r="BB317" i="3"/>
  <c r="BC317" i="3"/>
  <c r="BD317" i="3"/>
  <c r="BB318" i="3"/>
  <c r="BC318" i="3"/>
  <c r="BD318" i="3"/>
  <c r="BB319" i="3"/>
  <c r="BC319" i="3"/>
  <c r="BD319" i="3"/>
  <c r="BB320" i="3"/>
  <c r="BC320" i="3"/>
  <c r="BD320" i="3"/>
  <c r="BB321" i="3"/>
  <c r="BC321" i="3"/>
  <c r="BD321" i="3"/>
  <c r="BB322" i="3"/>
  <c r="BC322" i="3"/>
  <c r="BD322" i="3"/>
  <c r="BB323" i="3"/>
  <c r="BC323" i="3"/>
  <c r="BD323" i="3"/>
  <c r="BB324" i="3"/>
  <c r="BC324" i="3"/>
  <c r="BD324" i="3"/>
  <c r="BB325" i="3"/>
  <c r="BC325" i="3"/>
  <c r="BD325" i="3"/>
  <c r="BB326" i="3"/>
  <c r="BC326" i="3"/>
  <c r="BD326" i="3"/>
  <c r="BB327" i="3"/>
  <c r="BC327" i="3"/>
  <c r="BD327" i="3"/>
  <c r="BB328" i="3"/>
  <c r="BC328" i="3"/>
  <c r="BD328" i="3"/>
  <c r="BB329" i="3"/>
  <c r="BC329" i="3"/>
  <c r="BD329" i="3"/>
  <c r="BB330" i="3"/>
  <c r="BC330" i="3"/>
  <c r="BD330" i="3"/>
  <c r="BB331" i="3"/>
  <c r="BC331" i="3"/>
  <c r="BD331" i="3"/>
  <c r="BB332" i="3"/>
  <c r="BC332" i="3"/>
  <c r="BD332" i="3"/>
  <c r="BB333" i="3"/>
  <c r="BC333" i="3"/>
  <c r="BD333" i="3"/>
  <c r="BB334" i="3"/>
  <c r="BC334" i="3"/>
  <c r="BD334" i="3"/>
  <c r="BB335" i="3"/>
  <c r="BC335" i="3"/>
  <c r="BD335" i="3"/>
  <c r="BB336" i="3"/>
  <c r="BC336" i="3"/>
  <c r="BD336" i="3"/>
  <c r="BB337" i="3"/>
  <c r="BC337" i="3"/>
  <c r="BD337" i="3"/>
  <c r="BB338" i="3"/>
  <c r="BC338" i="3"/>
  <c r="BD338" i="3"/>
  <c r="BB339" i="3"/>
  <c r="BC339" i="3"/>
  <c r="BD339" i="3"/>
  <c r="BB340" i="3"/>
  <c r="BC340" i="3"/>
  <c r="BD340" i="3"/>
  <c r="BB341" i="3"/>
  <c r="BC341" i="3"/>
  <c r="BD341" i="3"/>
  <c r="BB342" i="3"/>
  <c r="BC342" i="3"/>
  <c r="BD342" i="3"/>
  <c r="BB343" i="3"/>
  <c r="BC343" i="3"/>
  <c r="BD343" i="3"/>
  <c r="BB344" i="3"/>
  <c r="BC344" i="3"/>
  <c r="BD344" i="3"/>
  <c r="BB345" i="3"/>
  <c r="BC345" i="3"/>
  <c r="BD345" i="3"/>
  <c r="BB346" i="3"/>
  <c r="BC346" i="3"/>
  <c r="BD346" i="3"/>
  <c r="BB347" i="3"/>
  <c r="BC347" i="3"/>
  <c r="BD347" i="3"/>
  <c r="BB348" i="3"/>
  <c r="BC348" i="3"/>
  <c r="BD348" i="3"/>
  <c r="BB349" i="3"/>
  <c r="BC349" i="3"/>
  <c r="BD349" i="3"/>
  <c r="BB350" i="3"/>
  <c r="BC350" i="3"/>
  <c r="BD350" i="3"/>
  <c r="BB351" i="3"/>
  <c r="BC351" i="3"/>
  <c r="BD351" i="3"/>
  <c r="BB352" i="3"/>
  <c r="BC352" i="3"/>
  <c r="BD352" i="3"/>
  <c r="BB353" i="3"/>
  <c r="BC353" i="3"/>
  <c r="BD353" i="3"/>
  <c r="BB354" i="3"/>
  <c r="BC354" i="3"/>
  <c r="BD354" i="3"/>
  <c r="BB355" i="3"/>
  <c r="BC355" i="3"/>
  <c r="BD355" i="3"/>
  <c r="BB356" i="3"/>
  <c r="BC356" i="3"/>
  <c r="BD356" i="3"/>
  <c r="BB357" i="3"/>
  <c r="BC357" i="3"/>
  <c r="BD357" i="3"/>
  <c r="BB358" i="3"/>
  <c r="BC358" i="3"/>
  <c r="BD358" i="3"/>
  <c r="BB359" i="3"/>
  <c r="BC359" i="3"/>
  <c r="BD359" i="3"/>
  <c r="BB360" i="3"/>
  <c r="BC360" i="3"/>
  <c r="BD360" i="3"/>
  <c r="BB361" i="3"/>
  <c r="BC361" i="3"/>
  <c r="BD361" i="3"/>
  <c r="BB362" i="3"/>
  <c r="BC362" i="3"/>
  <c r="BD362" i="3"/>
  <c r="BB363" i="3"/>
  <c r="BC363" i="3"/>
  <c r="BD363" i="3"/>
  <c r="BB364" i="3"/>
  <c r="BC364" i="3"/>
  <c r="BD364" i="3"/>
  <c r="BB365" i="3"/>
  <c r="BC365" i="3"/>
  <c r="BD365" i="3"/>
  <c r="BB366" i="3"/>
  <c r="BC366" i="3"/>
  <c r="BD366" i="3"/>
  <c r="BB367" i="3"/>
  <c r="BC367" i="3"/>
  <c r="BD367" i="3"/>
  <c r="BB368" i="3"/>
  <c r="BC368" i="3"/>
  <c r="BD368" i="3"/>
  <c r="BB369" i="3"/>
  <c r="BC369" i="3"/>
  <c r="BD369" i="3"/>
  <c r="BB370" i="3"/>
  <c r="BC370" i="3"/>
  <c r="BD370" i="3"/>
  <c r="BB371" i="3"/>
  <c r="BC371" i="3"/>
  <c r="BD371" i="3"/>
  <c r="BB372" i="3"/>
  <c r="BC372" i="3"/>
  <c r="BD372" i="3"/>
  <c r="BB373" i="3"/>
  <c r="BC373" i="3"/>
  <c r="BD373" i="3"/>
  <c r="BB374" i="3"/>
  <c r="BC374" i="3"/>
  <c r="BD374" i="3"/>
  <c r="BB375" i="3"/>
  <c r="BC375" i="3"/>
  <c r="BD375" i="3"/>
  <c r="BB376" i="3"/>
  <c r="BC376" i="3"/>
  <c r="BD376" i="3"/>
  <c r="BB377" i="3"/>
  <c r="BC377" i="3"/>
  <c r="BD377" i="3"/>
  <c r="BB378" i="3"/>
  <c r="BC378" i="3"/>
  <c r="BD378" i="3"/>
  <c r="BB379" i="3"/>
  <c r="BC379" i="3"/>
  <c r="BD379" i="3"/>
  <c r="BB380" i="3"/>
  <c r="BC380" i="3"/>
  <c r="BD380" i="3"/>
  <c r="BB381" i="3"/>
  <c r="BC381" i="3"/>
  <c r="BD381" i="3"/>
  <c r="BB382" i="3"/>
  <c r="BC382" i="3"/>
  <c r="BD382" i="3"/>
  <c r="BB383" i="3"/>
  <c r="BC383" i="3"/>
  <c r="BD383" i="3"/>
  <c r="BB384" i="3"/>
  <c r="BC384" i="3"/>
  <c r="BD384" i="3"/>
  <c r="BB385" i="3"/>
  <c r="BC385" i="3"/>
  <c r="BD385" i="3"/>
  <c r="BB386" i="3"/>
  <c r="BC386" i="3"/>
  <c r="BD386" i="3"/>
  <c r="BB387" i="3"/>
  <c r="BC387" i="3"/>
  <c r="BD387" i="3"/>
  <c r="BB388" i="3"/>
  <c r="BC388" i="3"/>
  <c r="BD388" i="3"/>
  <c r="BB389" i="3"/>
  <c r="BC389" i="3"/>
  <c r="BD389" i="3"/>
  <c r="BB390" i="3"/>
  <c r="BC390" i="3"/>
  <c r="BD390" i="3"/>
  <c r="BB391" i="3"/>
  <c r="BC391" i="3"/>
  <c r="BD391" i="3"/>
  <c r="BB392" i="3"/>
  <c r="BC392" i="3"/>
  <c r="BD392" i="3"/>
  <c r="BB393" i="3"/>
  <c r="BC393" i="3"/>
  <c r="BD393" i="3"/>
  <c r="BB394" i="3"/>
  <c r="BC394" i="3"/>
  <c r="BD394" i="3"/>
  <c r="BB395" i="3"/>
  <c r="BC395" i="3"/>
  <c r="BD395" i="3"/>
  <c r="BB396" i="3"/>
  <c r="BC396" i="3"/>
  <c r="BD396" i="3"/>
  <c r="BB397" i="3"/>
  <c r="BC397" i="3"/>
  <c r="BD397" i="3"/>
  <c r="BB398" i="3"/>
  <c r="BC398" i="3"/>
  <c r="BD398" i="3"/>
  <c r="BB399" i="3"/>
  <c r="BC399" i="3"/>
  <c r="BD399" i="3"/>
  <c r="BB400" i="3"/>
  <c r="BC400" i="3"/>
  <c r="BD400" i="3"/>
  <c r="BB401" i="3"/>
  <c r="BC401" i="3"/>
  <c r="BD401" i="3"/>
  <c r="BB402" i="3"/>
  <c r="BC402" i="3"/>
  <c r="BD402" i="3"/>
  <c r="BB403" i="3"/>
  <c r="BC403" i="3"/>
  <c r="BD403" i="3"/>
  <c r="BB404" i="3"/>
  <c r="BC404" i="3"/>
  <c r="BD404" i="3"/>
  <c r="BB405" i="3"/>
  <c r="BC405" i="3"/>
  <c r="BD405" i="3"/>
  <c r="BB406" i="3"/>
  <c r="BC406" i="3"/>
  <c r="BD406" i="3"/>
  <c r="BB407" i="3"/>
  <c r="BC407" i="3"/>
  <c r="BD407" i="3"/>
  <c r="BB408" i="3"/>
  <c r="BC408" i="3"/>
  <c r="BD408" i="3"/>
  <c r="BB409" i="3"/>
  <c r="BC409" i="3"/>
  <c r="BD409" i="3"/>
  <c r="BB410" i="3"/>
  <c r="BC410" i="3"/>
  <c r="BD410" i="3"/>
  <c r="BB411" i="3"/>
  <c r="BC411" i="3"/>
  <c r="BD411" i="3"/>
  <c r="BB412" i="3"/>
  <c r="BC412" i="3"/>
  <c r="BD412" i="3"/>
  <c r="BB413" i="3"/>
  <c r="BC413" i="3"/>
  <c r="BD413" i="3"/>
  <c r="BB414" i="3"/>
  <c r="BC414" i="3"/>
  <c r="BD414" i="3"/>
  <c r="BB415" i="3"/>
  <c r="BC415" i="3"/>
  <c r="BD415" i="3"/>
  <c r="BB416" i="3"/>
  <c r="BC416" i="3"/>
  <c r="BD416" i="3"/>
  <c r="BB417" i="3"/>
  <c r="BC417" i="3"/>
  <c r="BD417" i="3"/>
  <c r="BB418" i="3"/>
  <c r="BC418" i="3"/>
  <c r="BD418" i="3"/>
  <c r="BB419" i="3"/>
  <c r="BC419" i="3"/>
  <c r="BD419" i="3"/>
  <c r="BB420" i="3"/>
  <c r="BC420" i="3"/>
  <c r="BD420" i="3"/>
  <c r="BB421" i="3"/>
  <c r="BC421" i="3"/>
  <c r="BD421" i="3"/>
  <c r="BB422" i="3"/>
  <c r="BC422" i="3"/>
  <c r="BD422" i="3"/>
  <c r="BB423" i="3"/>
  <c r="BC423" i="3"/>
  <c r="BD423" i="3"/>
  <c r="BB424" i="3"/>
  <c r="BC424" i="3"/>
  <c r="BD424" i="3"/>
  <c r="BB425" i="3"/>
  <c r="BC425" i="3"/>
  <c r="BD425" i="3"/>
  <c r="BB426" i="3"/>
  <c r="BC426" i="3"/>
  <c r="BD426" i="3"/>
  <c r="BB427" i="3"/>
  <c r="BC427" i="3"/>
  <c r="BD427" i="3"/>
  <c r="BB428" i="3"/>
  <c r="BC428" i="3"/>
  <c r="BD428" i="3"/>
  <c r="BB429" i="3"/>
  <c r="BC429" i="3"/>
  <c r="BD429" i="3"/>
  <c r="BB430" i="3"/>
  <c r="BC430" i="3"/>
  <c r="BD430" i="3"/>
  <c r="BB431" i="3"/>
  <c r="BC431" i="3"/>
  <c r="BD431" i="3"/>
  <c r="BB432" i="3"/>
  <c r="BC432" i="3"/>
  <c r="BD432" i="3"/>
  <c r="BB433" i="3"/>
  <c r="BC433" i="3"/>
  <c r="BD433" i="3"/>
  <c r="BB434" i="3"/>
  <c r="BC434" i="3"/>
  <c r="BD434" i="3"/>
  <c r="BB435" i="3"/>
  <c r="BC435" i="3"/>
  <c r="BD435" i="3"/>
  <c r="BB436" i="3"/>
  <c r="BC436" i="3"/>
  <c r="BD436" i="3"/>
  <c r="BB437" i="3"/>
  <c r="BC437" i="3"/>
  <c r="BD437" i="3"/>
  <c r="BB438" i="3"/>
  <c r="BC438" i="3"/>
  <c r="BD438" i="3"/>
  <c r="BB439" i="3"/>
  <c r="BC439" i="3"/>
  <c r="BD439" i="3"/>
  <c r="BB440" i="3"/>
  <c r="BC440" i="3"/>
  <c r="BD440" i="3"/>
  <c r="BB441" i="3"/>
  <c r="BC441" i="3"/>
  <c r="BD441" i="3"/>
  <c r="BB442" i="3"/>
  <c r="BC442" i="3"/>
  <c r="BD442" i="3"/>
  <c r="BB443" i="3"/>
  <c r="BC443" i="3"/>
  <c r="BD443" i="3"/>
  <c r="BB444" i="3"/>
  <c r="BC444" i="3"/>
  <c r="BD444" i="3"/>
  <c r="BB445" i="3"/>
  <c r="BC445" i="3"/>
  <c r="BD445" i="3"/>
  <c r="BB446" i="3"/>
  <c r="BC446" i="3"/>
  <c r="BD446" i="3"/>
  <c r="BB447" i="3"/>
  <c r="BC447" i="3"/>
  <c r="BD447" i="3"/>
  <c r="BB448" i="3"/>
  <c r="BC448" i="3"/>
  <c r="BD448" i="3"/>
  <c r="BB449" i="3"/>
  <c r="BC449" i="3"/>
  <c r="BD449" i="3"/>
  <c r="BB450" i="3"/>
  <c r="BC450" i="3"/>
  <c r="BD450" i="3"/>
  <c r="BB451" i="3"/>
  <c r="BC451" i="3"/>
  <c r="BD451" i="3"/>
  <c r="BB452" i="3"/>
  <c r="BC452" i="3"/>
  <c r="BD452" i="3"/>
  <c r="BB453" i="3"/>
  <c r="BC453" i="3"/>
  <c r="BD453" i="3"/>
  <c r="BB454" i="3"/>
  <c r="BC454" i="3"/>
  <c r="BD454" i="3"/>
  <c r="BB455" i="3"/>
  <c r="BC455" i="3"/>
  <c r="BD455" i="3"/>
  <c r="BB456" i="3"/>
  <c r="BC456" i="3"/>
  <c r="BD456" i="3"/>
  <c r="BB457" i="3"/>
  <c r="BC457" i="3"/>
  <c r="BD457" i="3"/>
  <c r="BB458" i="3"/>
  <c r="BC458" i="3"/>
  <c r="BD458" i="3"/>
  <c r="BB459" i="3"/>
  <c r="BC459" i="3"/>
  <c r="BD459" i="3"/>
  <c r="BB460" i="3"/>
  <c r="BC460" i="3"/>
  <c r="BD460" i="3"/>
  <c r="BB461" i="3"/>
  <c r="BC461" i="3"/>
  <c r="BD461" i="3"/>
  <c r="BB462" i="3"/>
  <c r="BC462" i="3"/>
  <c r="BD462" i="3"/>
  <c r="BB463" i="3"/>
  <c r="BC463" i="3"/>
  <c r="BD463" i="3"/>
  <c r="BB464" i="3"/>
  <c r="BC464" i="3"/>
  <c r="BD464" i="3"/>
  <c r="BB465" i="3"/>
  <c r="BC465" i="3"/>
  <c r="BD465" i="3"/>
  <c r="BB466" i="3"/>
  <c r="BC466" i="3"/>
  <c r="BD466" i="3"/>
  <c r="BB467" i="3"/>
  <c r="BC467" i="3"/>
  <c r="BD467" i="3"/>
  <c r="BB468" i="3"/>
  <c r="BC468" i="3"/>
  <c r="BD468" i="3"/>
  <c r="BB469" i="3"/>
  <c r="BC469" i="3"/>
  <c r="BD469" i="3"/>
  <c r="BB470" i="3"/>
  <c r="BC470" i="3"/>
  <c r="BD470" i="3"/>
  <c r="BB471" i="3"/>
  <c r="BC471" i="3"/>
  <c r="BD471" i="3"/>
  <c r="BB472" i="3"/>
  <c r="BC472" i="3"/>
  <c r="BD472" i="3"/>
  <c r="BB473" i="3"/>
  <c r="BC473" i="3"/>
  <c r="BD473" i="3"/>
  <c r="BB474" i="3"/>
  <c r="BC474" i="3"/>
  <c r="BD474" i="3"/>
  <c r="BB475" i="3"/>
  <c r="BC475" i="3"/>
  <c r="BD475" i="3"/>
  <c r="BB476" i="3"/>
  <c r="BC476" i="3"/>
  <c r="BD476" i="3"/>
  <c r="BB477" i="3"/>
  <c r="BC477" i="3"/>
  <c r="BD477" i="3"/>
  <c r="BB478" i="3"/>
  <c r="BC478" i="3"/>
  <c r="BD478" i="3"/>
  <c r="BB479" i="3"/>
  <c r="BC479" i="3"/>
  <c r="BD479" i="3"/>
  <c r="BB480" i="3"/>
  <c r="BC480" i="3"/>
  <c r="BD480" i="3"/>
  <c r="BB481" i="3"/>
  <c r="BC481" i="3"/>
  <c r="BD481" i="3"/>
  <c r="BB482" i="3"/>
  <c r="BC482" i="3"/>
  <c r="BD482" i="3"/>
  <c r="BB483" i="3"/>
  <c r="BC483" i="3"/>
  <c r="BD483" i="3"/>
  <c r="BB484" i="3"/>
  <c r="BC484" i="3"/>
  <c r="BD484" i="3"/>
  <c r="BB485" i="3"/>
  <c r="BC485" i="3"/>
  <c r="BD485" i="3"/>
  <c r="BB486" i="3"/>
  <c r="BC486" i="3"/>
  <c r="BD486" i="3"/>
  <c r="BB487" i="3"/>
  <c r="BC487" i="3"/>
  <c r="BD487" i="3"/>
  <c r="BB488" i="3"/>
  <c r="BC488" i="3"/>
  <c r="BD488" i="3"/>
  <c r="BB489" i="3"/>
  <c r="BC489" i="3"/>
  <c r="BD489" i="3"/>
  <c r="BB490" i="3"/>
  <c r="BC490" i="3"/>
  <c r="BD490" i="3"/>
  <c r="BB491" i="3"/>
  <c r="BC491" i="3"/>
  <c r="BD491" i="3"/>
  <c r="BB492" i="3"/>
  <c r="BC492" i="3"/>
  <c r="BD492" i="3"/>
  <c r="BB493" i="3"/>
  <c r="BC493" i="3"/>
  <c r="BD493" i="3"/>
  <c r="BB494" i="3"/>
  <c r="BC494" i="3"/>
  <c r="BD494" i="3"/>
  <c r="BB495" i="3"/>
  <c r="BC495" i="3"/>
  <c r="BD495" i="3"/>
  <c r="BB496" i="3"/>
  <c r="BC496" i="3"/>
  <c r="BD496" i="3"/>
  <c r="BB497" i="3"/>
  <c r="BC497" i="3"/>
  <c r="BD497" i="3"/>
  <c r="BB498" i="3"/>
  <c r="BC498" i="3"/>
  <c r="BD498" i="3"/>
  <c r="BB499" i="3"/>
  <c r="BC499" i="3"/>
  <c r="BD499" i="3"/>
  <c r="BB500" i="3"/>
  <c r="BC500" i="3"/>
  <c r="BD500" i="3"/>
  <c r="BB501" i="3"/>
  <c r="BC501" i="3"/>
  <c r="BD501" i="3"/>
  <c r="BB502" i="3"/>
  <c r="BC502" i="3"/>
  <c r="BD502" i="3"/>
  <c r="BB503" i="3"/>
  <c r="BC503" i="3"/>
  <c r="BD503" i="3"/>
  <c r="BB504" i="3"/>
  <c r="BC504" i="3"/>
  <c r="BD504" i="3"/>
  <c r="BB505" i="3"/>
  <c r="BC505" i="3"/>
  <c r="BD505" i="3"/>
  <c r="BB506" i="3"/>
  <c r="BC506" i="3"/>
  <c r="BD506" i="3"/>
  <c r="BB507" i="3"/>
  <c r="BC507" i="3"/>
  <c r="BD507" i="3"/>
  <c r="BB508" i="3"/>
  <c r="BC508" i="3"/>
  <c r="BD508" i="3"/>
  <c r="BB509" i="3"/>
  <c r="BC509" i="3"/>
  <c r="BD509" i="3"/>
  <c r="BB510" i="3"/>
  <c r="BC510" i="3"/>
  <c r="BD510" i="3"/>
  <c r="BB511" i="3"/>
  <c r="BC511" i="3"/>
  <c r="BD511" i="3"/>
  <c r="BB512" i="3"/>
  <c r="BC512" i="3"/>
  <c r="BD512" i="3"/>
  <c r="BB513" i="3"/>
  <c r="BC513" i="3"/>
  <c r="BD513" i="3"/>
  <c r="BB514" i="3"/>
  <c r="BC514" i="3"/>
  <c r="BD514" i="3"/>
  <c r="BB515" i="3"/>
  <c r="BC515" i="3"/>
  <c r="BD515" i="3"/>
  <c r="BB516" i="3"/>
  <c r="BC516" i="3"/>
  <c r="BD516" i="3"/>
  <c r="BB517" i="3"/>
  <c r="BC517" i="3"/>
  <c r="BD517" i="3"/>
  <c r="BB518" i="3"/>
  <c r="BC518" i="3"/>
  <c r="BD518" i="3"/>
  <c r="BB519" i="3"/>
  <c r="BC519" i="3"/>
  <c r="BD519" i="3"/>
  <c r="BB520" i="3"/>
  <c r="BC520" i="3"/>
  <c r="BD520" i="3"/>
  <c r="BB521" i="3"/>
  <c r="BC521" i="3"/>
  <c r="BD521" i="3"/>
  <c r="BB522" i="3"/>
  <c r="BC522" i="3"/>
  <c r="BD522" i="3"/>
  <c r="BB523" i="3"/>
  <c r="BC523" i="3"/>
  <c r="BD523" i="3"/>
  <c r="BB524" i="3"/>
  <c r="BC524" i="3"/>
  <c r="BD524" i="3"/>
  <c r="BB525" i="3"/>
  <c r="BC525" i="3"/>
  <c r="BD525" i="3"/>
  <c r="BB526" i="3"/>
  <c r="BC526" i="3"/>
  <c r="BD526" i="3"/>
  <c r="BB527" i="3"/>
  <c r="BC527" i="3"/>
  <c r="BD527" i="3"/>
  <c r="BB528" i="3"/>
  <c r="BC528" i="3"/>
  <c r="BD528" i="3"/>
  <c r="BB529" i="3"/>
  <c r="BC529" i="3"/>
  <c r="BD529" i="3"/>
  <c r="BB530" i="3"/>
  <c r="BC530" i="3"/>
  <c r="BD530" i="3"/>
  <c r="BB531" i="3"/>
  <c r="BC531" i="3"/>
  <c r="BD531" i="3"/>
  <c r="BB532" i="3"/>
  <c r="BC532" i="3"/>
  <c r="BD532" i="3"/>
  <c r="BB533" i="3"/>
  <c r="BC533" i="3"/>
  <c r="BD533" i="3"/>
  <c r="BB534" i="3"/>
  <c r="BC534" i="3"/>
  <c r="BD534" i="3"/>
  <c r="BB535" i="3"/>
  <c r="BC535" i="3"/>
  <c r="BD535" i="3"/>
  <c r="BB536" i="3"/>
  <c r="BC536" i="3"/>
  <c r="BD536" i="3"/>
  <c r="BB537" i="3"/>
  <c r="BC537" i="3"/>
  <c r="BD537" i="3"/>
  <c r="BB538" i="3"/>
  <c r="BC538" i="3"/>
  <c r="BD538" i="3"/>
  <c r="BB539" i="3"/>
  <c r="BC539" i="3"/>
  <c r="BD539" i="3"/>
  <c r="BB540" i="3"/>
  <c r="BC540" i="3"/>
  <c r="BD540" i="3"/>
  <c r="BB541" i="3"/>
  <c r="BC541" i="3"/>
  <c r="BD541" i="3"/>
  <c r="BB542" i="3"/>
  <c r="BC542" i="3"/>
  <c r="BD542" i="3"/>
  <c r="BB543" i="3"/>
  <c r="BC543" i="3"/>
  <c r="BD543" i="3"/>
  <c r="BB544" i="3"/>
  <c r="BC544" i="3"/>
  <c r="BD544" i="3"/>
  <c r="BB545" i="3"/>
  <c r="BC545" i="3"/>
  <c r="BD545" i="3"/>
  <c r="BB546" i="3"/>
  <c r="BC546" i="3"/>
  <c r="BD546" i="3"/>
  <c r="BB547" i="3"/>
  <c r="BC547" i="3"/>
  <c r="BD547" i="3"/>
  <c r="BB548" i="3"/>
  <c r="BC548" i="3"/>
  <c r="BD548" i="3"/>
  <c r="BB549" i="3"/>
  <c r="BC549" i="3"/>
  <c r="BD549" i="3"/>
  <c r="BB550" i="3"/>
  <c r="BC550" i="3"/>
  <c r="BD550" i="3"/>
  <c r="BB551" i="3"/>
  <c r="BC551" i="3"/>
  <c r="BD551" i="3"/>
  <c r="BB552" i="3"/>
  <c r="BC552" i="3"/>
  <c r="BD552" i="3"/>
  <c r="BB553" i="3"/>
  <c r="BC553" i="3"/>
  <c r="BD553" i="3"/>
  <c r="BB554" i="3"/>
  <c r="BC554" i="3"/>
  <c r="BD554" i="3"/>
  <c r="BB555" i="3"/>
  <c r="BC555" i="3"/>
  <c r="BD555" i="3"/>
  <c r="BB556" i="3"/>
  <c r="BC556" i="3"/>
  <c r="BD556" i="3"/>
  <c r="BB557" i="3"/>
  <c r="BC557" i="3"/>
  <c r="BD557" i="3"/>
  <c r="BB558" i="3"/>
  <c r="BC558" i="3"/>
  <c r="BD558" i="3"/>
  <c r="BB559" i="3"/>
  <c r="BC559" i="3"/>
  <c r="BD559" i="3"/>
  <c r="BB560" i="3"/>
  <c r="BC560" i="3"/>
  <c r="BD560" i="3"/>
  <c r="BB561" i="3"/>
  <c r="BC561" i="3"/>
  <c r="BD561" i="3"/>
  <c r="BB562" i="3"/>
  <c r="BC562" i="3"/>
  <c r="BD562" i="3"/>
  <c r="BB563" i="3"/>
  <c r="BC563" i="3"/>
  <c r="BD563" i="3"/>
  <c r="BB564" i="3"/>
  <c r="BC564" i="3"/>
  <c r="BD564" i="3"/>
  <c r="BB565" i="3"/>
  <c r="BC565" i="3"/>
  <c r="BD565" i="3"/>
  <c r="BB566" i="3"/>
  <c r="BC566" i="3"/>
  <c r="BD566" i="3"/>
  <c r="BB567" i="3"/>
  <c r="BC567" i="3"/>
  <c r="BD567" i="3"/>
  <c r="BB568" i="3"/>
  <c r="BC568" i="3"/>
  <c r="BD568" i="3"/>
  <c r="BB569" i="3"/>
  <c r="BC569" i="3"/>
  <c r="BD569" i="3"/>
  <c r="BB570" i="3"/>
  <c r="BC570" i="3"/>
  <c r="BD570" i="3"/>
  <c r="BB571" i="3"/>
  <c r="BC571" i="3"/>
  <c r="BD571" i="3"/>
  <c r="BB572" i="3"/>
  <c r="BC572" i="3"/>
  <c r="BD572" i="3"/>
  <c r="BB573" i="3"/>
  <c r="BC573" i="3"/>
  <c r="BD573" i="3"/>
  <c r="BB574" i="3"/>
  <c r="BC574" i="3"/>
  <c r="BD574" i="3"/>
  <c r="BB575" i="3"/>
  <c r="BC575" i="3"/>
  <c r="BD575" i="3"/>
  <c r="BB576" i="3"/>
  <c r="BC576" i="3"/>
  <c r="BD576" i="3"/>
  <c r="BB577" i="3"/>
  <c r="BC577" i="3"/>
  <c r="BD577" i="3"/>
  <c r="BB578" i="3"/>
  <c r="BC578" i="3"/>
  <c r="BD578" i="3"/>
  <c r="BB579" i="3"/>
  <c r="BC579" i="3"/>
  <c r="BD579" i="3"/>
  <c r="BB580" i="3"/>
  <c r="BC580" i="3"/>
  <c r="BD580" i="3"/>
  <c r="BB581" i="3"/>
  <c r="BC581" i="3"/>
  <c r="BD581" i="3"/>
  <c r="BB582" i="3"/>
  <c r="BC582" i="3"/>
  <c r="BD582" i="3"/>
  <c r="BB583" i="3"/>
  <c r="BC583" i="3"/>
  <c r="BD583" i="3"/>
  <c r="BB584" i="3"/>
  <c r="BC584" i="3"/>
  <c r="BD584" i="3"/>
  <c r="BB585" i="3"/>
  <c r="BC585" i="3"/>
  <c r="BD585" i="3"/>
  <c r="BB586" i="3"/>
  <c r="BC586" i="3"/>
  <c r="BD586" i="3"/>
  <c r="BB587" i="3"/>
  <c r="BC587" i="3"/>
  <c r="BD587" i="3"/>
  <c r="BB588" i="3"/>
  <c r="BC588" i="3"/>
  <c r="BD588" i="3"/>
  <c r="BB589" i="3"/>
  <c r="BC589" i="3"/>
  <c r="BD589" i="3"/>
  <c r="BB590" i="3"/>
  <c r="BC590" i="3"/>
  <c r="BD590" i="3"/>
  <c r="BB591" i="3"/>
  <c r="BC591" i="3"/>
  <c r="BD591" i="3"/>
  <c r="BB592" i="3"/>
  <c r="BC592" i="3"/>
  <c r="BD592" i="3"/>
  <c r="BB593" i="3"/>
  <c r="BC593" i="3"/>
  <c r="BD593" i="3"/>
  <c r="BB594" i="3"/>
  <c r="BC594" i="3"/>
  <c r="BD594" i="3"/>
  <c r="BB595" i="3"/>
  <c r="BC595" i="3"/>
  <c r="BD595" i="3"/>
  <c r="BB596" i="3"/>
  <c r="BC596" i="3"/>
  <c r="BD596" i="3"/>
  <c r="BB597" i="3"/>
  <c r="BC597" i="3"/>
  <c r="BD597" i="3"/>
  <c r="BB598" i="3"/>
  <c r="BC598" i="3"/>
  <c r="BD598" i="3"/>
  <c r="BB599" i="3"/>
  <c r="BC599" i="3"/>
  <c r="BD599" i="3"/>
  <c r="BB600" i="3"/>
  <c r="BC600" i="3"/>
  <c r="BD600" i="3"/>
  <c r="BB601" i="3"/>
  <c r="BC601" i="3"/>
  <c r="BD601" i="3"/>
  <c r="BB602" i="3"/>
  <c r="BC602" i="3"/>
  <c r="BD602" i="3"/>
  <c r="BB603" i="3"/>
  <c r="BC603" i="3"/>
  <c r="BD603" i="3"/>
  <c r="BB604" i="3"/>
  <c r="BC604" i="3"/>
  <c r="BD604" i="3"/>
  <c r="BB605" i="3"/>
  <c r="BC605" i="3"/>
  <c r="BD605" i="3"/>
  <c r="BB606" i="3"/>
  <c r="BC606" i="3"/>
  <c r="BD606" i="3"/>
  <c r="BB607" i="3"/>
  <c r="BC607" i="3"/>
  <c r="BD607" i="3"/>
  <c r="BB608" i="3"/>
  <c r="BC608" i="3"/>
  <c r="BD608" i="3"/>
  <c r="BB609" i="3"/>
  <c r="BC609" i="3"/>
  <c r="BD609" i="3"/>
  <c r="BB610" i="3"/>
  <c r="BC610" i="3"/>
  <c r="BD610" i="3"/>
  <c r="BB611" i="3"/>
  <c r="BC611" i="3"/>
  <c r="BD611" i="3"/>
  <c r="BB612" i="3"/>
  <c r="BC612" i="3"/>
  <c r="BD612" i="3"/>
  <c r="BB613" i="3"/>
  <c r="BC613" i="3"/>
  <c r="BD613" i="3"/>
  <c r="BB614" i="3"/>
  <c r="BC614" i="3"/>
  <c r="BD614" i="3"/>
  <c r="BB615" i="3"/>
  <c r="BC615" i="3"/>
  <c r="BD615" i="3"/>
  <c r="BB616" i="3"/>
  <c r="BC616" i="3"/>
  <c r="BD616" i="3"/>
  <c r="BB617" i="3"/>
  <c r="BC617" i="3"/>
  <c r="BD617" i="3"/>
  <c r="BB618" i="3"/>
  <c r="BC618" i="3"/>
  <c r="BD618" i="3"/>
  <c r="BB619" i="3"/>
  <c r="BC619" i="3"/>
  <c r="BD619" i="3"/>
  <c r="BB620" i="3"/>
  <c r="BC620" i="3"/>
  <c r="BD620" i="3"/>
  <c r="BB621" i="3"/>
  <c r="BC621" i="3"/>
  <c r="BD621" i="3"/>
  <c r="BB622" i="3"/>
  <c r="BC622" i="3"/>
  <c r="BD622" i="3"/>
  <c r="BB623" i="3"/>
  <c r="BC623" i="3"/>
  <c r="BD623" i="3"/>
  <c r="BB624" i="3"/>
  <c r="BC624" i="3"/>
  <c r="BD624" i="3"/>
  <c r="BB625" i="3"/>
  <c r="BC625" i="3"/>
  <c r="BD625" i="3"/>
  <c r="BB626" i="3"/>
  <c r="BC626" i="3"/>
  <c r="BD626" i="3"/>
  <c r="BB627" i="3"/>
  <c r="BC627" i="3"/>
  <c r="BD627" i="3"/>
  <c r="BB628" i="3"/>
  <c r="BC628" i="3"/>
  <c r="BD628" i="3"/>
  <c r="BB629" i="3"/>
  <c r="BC629" i="3"/>
  <c r="BD629" i="3"/>
  <c r="BB630" i="3"/>
  <c r="BC630" i="3"/>
  <c r="BD630" i="3"/>
  <c r="BB631" i="3"/>
  <c r="BC631" i="3"/>
  <c r="BD631" i="3"/>
  <c r="BB632" i="3"/>
  <c r="BC632" i="3"/>
  <c r="BD632" i="3"/>
  <c r="BB633" i="3"/>
  <c r="BC633" i="3"/>
  <c r="BD633" i="3"/>
  <c r="BB634" i="3"/>
  <c r="BC634" i="3"/>
  <c r="BD634" i="3"/>
  <c r="BB635" i="3"/>
  <c r="BC635" i="3"/>
  <c r="BD635" i="3"/>
  <c r="BB636" i="3"/>
  <c r="BC636" i="3"/>
  <c r="BD636" i="3"/>
  <c r="BB637" i="3"/>
  <c r="BC637" i="3"/>
  <c r="BD637" i="3"/>
  <c r="BB638" i="3"/>
  <c r="BC638" i="3"/>
  <c r="BD638" i="3"/>
  <c r="BB639" i="3"/>
  <c r="BC639" i="3"/>
  <c r="BD639" i="3"/>
  <c r="BB640" i="3"/>
  <c r="BC640" i="3"/>
  <c r="BD640" i="3"/>
  <c r="BB641" i="3"/>
  <c r="BC641" i="3"/>
  <c r="BD641" i="3"/>
  <c r="BB642" i="3"/>
  <c r="BC642" i="3"/>
  <c r="BD642" i="3"/>
  <c r="BB643" i="3"/>
  <c r="BC643" i="3"/>
  <c r="BD643" i="3"/>
  <c r="BB644" i="3"/>
  <c r="BC644" i="3"/>
  <c r="BD644" i="3"/>
  <c r="BB645" i="3"/>
  <c r="BC645" i="3"/>
  <c r="BD645" i="3"/>
  <c r="BB646" i="3"/>
  <c r="BC646" i="3"/>
  <c r="BD646" i="3"/>
  <c r="BB647" i="3"/>
  <c r="BC647" i="3"/>
  <c r="BD647" i="3"/>
  <c r="BB648" i="3"/>
  <c r="BC648" i="3"/>
  <c r="BD648" i="3"/>
  <c r="BB649" i="3"/>
  <c r="BC649" i="3"/>
  <c r="BD649" i="3"/>
  <c r="D255" i="3"/>
  <c r="G255" i="3" s="1"/>
  <c r="E255" i="3"/>
  <c r="F255" i="3" s="1"/>
  <c r="D256" i="3"/>
  <c r="G256" i="3" s="1"/>
  <c r="E256" i="3"/>
  <c r="D257" i="3"/>
  <c r="G257" i="3" s="1"/>
  <c r="I257" i="3" s="1"/>
  <c r="E257" i="3"/>
  <c r="F257" i="3" s="1"/>
  <c r="D258" i="3"/>
  <c r="G258" i="3" s="1"/>
  <c r="E258" i="3"/>
  <c r="D259" i="3"/>
  <c r="G259" i="3" s="1"/>
  <c r="E259" i="3"/>
  <c r="F259" i="3" s="1"/>
  <c r="D260" i="3"/>
  <c r="G260" i="3" s="1"/>
  <c r="E260" i="3"/>
  <c r="D261" i="3"/>
  <c r="G261" i="3" s="1"/>
  <c r="I261" i="3" s="1"/>
  <c r="E261" i="3"/>
  <c r="F261" i="3" s="1"/>
  <c r="D262" i="3"/>
  <c r="G262" i="3" s="1"/>
  <c r="E262" i="3"/>
  <c r="D263" i="3"/>
  <c r="G263" i="3" s="1"/>
  <c r="E263" i="3"/>
  <c r="F263" i="3" s="1"/>
  <c r="D264" i="3"/>
  <c r="G264" i="3" s="1"/>
  <c r="E264" i="3"/>
  <c r="D265" i="3"/>
  <c r="G265" i="3" s="1"/>
  <c r="I265" i="3" s="1"/>
  <c r="E265" i="3"/>
  <c r="F265" i="3" s="1"/>
  <c r="D266" i="3"/>
  <c r="G266" i="3" s="1"/>
  <c r="E266" i="3"/>
  <c r="D267" i="3"/>
  <c r="G267" i="3" s="1"/>
  <c r="E267" i="3"/>
  <c r="F267" i="3" s="1"/>
  <c r="D268" i="3"/>
  <c r="G268" i="3" s="1"/>
  <c r="E268" i="3"/>
  <c r="D269" i="3"/>
  <c r="G269" i="3" s="1"/>
  <c r="I269" i="3" s="1"/>
  <c r="E269" i="3"/>
  <c r="F269" i="3" s="1"/>
  <c r="D270" i="3"/>
  <c r="G270" i="3" s="1"/>
  <c r="E270" i="3"/>
  <c r="D271" i="3"/>
  <c r="G271" i="3" s="1"/>
  <c r="E271" i="3"/>
  <c r="F271" i="3" s="1"/>
  <c r="D272" i="3"/>
  <c r="G272" i="3" s="1"/>
  <c r="E272" i="3"/>
  <c r="D273" i="3"/>
  <c r="G273" i="3" s="1"/>
  <c r="I273" i="3" s="1"/>
  <c r="E273" i="3"/>
  <c r="F273" i="3" s="1"/>
  <c r="D274" i="3"/>
  <c r="G274" i="3" s="1"/>
  <c r="E274" i="3"/>
  <c r="D275" i="3"/>
  <c r="G275" i="3" s="1"/>
  <c r="E275" i="3"/>
  <c r="F275" i="3" s="1"/>
  <c r="D276" i="3"/>
  <c r="G276" i="3" s="1"/>
  <c r="E276" i="3"/>
  <c r="D277" i="3"/>
  <c r="G277" i="3" s="1"/>
  <c r="I277" i="3" s="1"/>
  <c r="E277" i="3"/>
  <c r="F277" i="3" s="1"/>
  <c r="D278" i="3"/>
  <c r="G278" i="3" s="1"/>
  <c r="E278" i="3"/>
  <c r="D279" i="3"/>
  <c r="G279" i="3" s="1"/>
  <c r="E279" i="3"/>
  <c r="F279" i="3" s="1"/>
  <c r="D280" i="3"/>
  <c r="G280" i="3" s="1"/>
  <c r="E280" i="3"/>
  <c r="D281" i="3"/>
  <c r="G281" i="3" s="1"/>
  <c r="I281" i="3" s="1"/>
  <c r="E281" i="3"/>
  <c r="F281" i="3" s="1"/>
  <c r="D282" i="3"/>
  <c r="G282" i="3" s="1"/>
  <c r="E282" i="3"/>
  <c r="D283" i="3"/>
  <c r="G283" i="3" s="1"/>
  <c r="E283" i="3"/>
  <c r="F283" i="3" s="1"/>
  <c r="D284" i="3"/>
  <c r="G284" i="3" s="1"/>
  <c r="E284" i="3"/>
  <c r="D285" i="3"/>
  <c r="G285" i="3" s="1"/>
  <c r="I285" i="3" s="1"/>
  <c r="E285" i="3"/>
  <c r="F285" i="3" s="1"/>
  <c r="D286" i="3"/>
  <c r="G286" i="3" s="1"/>
  <c r="E286" i="3"/>
  <c r="D287" i="3"/>
  <c r="G287" i="3" s="1"/>
  <c r="E287" i="3"/>
  <c r="F287" i="3" s="1"/>
  <c r="D288" i="3"/>
  <c r="G288" i="3" s="1"/>
  <c r="E288" i="3"/>
  <c r="D289" i="3"/>
  <c r="G289" i="3" s="1"/>
  <c r="I289" i="3" s="1"/>
  <c r="E289" i="3"/>
  <c r="F289" i="3" s="1"/>
  <c r="D290" i="3"/>
  <c r="G290" i="3" s="1"/>
  <c r="E290" i="3"/>
  <c r="D291" i="3"/>
  <c r="G291" i="3" s="1"/>
  <c r="E291" i="3"/>
  <c r="F291" i="3" s="1"/>
  <c r="D292" i="3"/>
  <c r="G292" i="3" s="1"/>
  <c r="E292" i="3"/>
  <c r="D293" i="3"/>
  <c r="G293" i="3" s="1"/>
  <c r="I293" i="3" s="1"/>
  <c r="E293" i="3"/>
  <c r="F293" i="3" s="1"/>
  <c r="D294" i="3"/>
  <c r="G294" i="3" s="1"/>
  <c r="E294" i="3"/>
  <c r="D295" i="3"/>
  <c r="G295" i="3" s="1"/>
  <c r="E295" i="3"/>
  <c r="F295" i="3" s="1"/>
  <c r="D296" i="3"/>
  <c r="G296" i="3" s="1"/>
  <c r="E296" i="3"/>
  <c r="D297" i="3"/>
  <c r="G297" i="3" s="1"/>
  <c r="I297" i="3" s="1"/>
  <c r="E297" i="3"/>
  <c r="F297" i="3" s="1"/>
  <c r="D298" i="3"/>
  <c r="G298" i="3" s="1"/>
  <c r="E298" i="3"/>
  <c r="D299" i="3"/>
  <c r="G299" i="3" s="1"/>
  <c r="E299" i="3"/>
  <c r="F299" i="3" s="1"/>
  <c r="D300" i="3"/>
  <c r="G300" i="3" s="1"/>
  <c r="E300" i="3"/>
  <c r="D301" i="3"/>
  <c r="G301" i="3" s="1"/>
  <c r="I301" i="3" s="1"/>
  <c r="E301" i="3"/>
  <c r="F301" i="3" s="1"/>
  <c r="D302" i="3"/>
  <c r="G302" i="3" s="1"/>
  <c r="E302" i="3"/>
  <c r="D303" i="3"/>
  <c r="G303" i="3" s="1"/>
  <c r="E303" i="3"/>
  <c r="F303" i="3" s="1"/>
  <c r="D304" i="3"/>
  <c r="G304" i="3" s="1"/>
  <c r="E304" i="3"/>
  <c r="D305" i="3"/>
  <c r="G305" i="3" s="1"/>
  <c r="I305" i="3" s="1"/>
  <c r="E305" i="3"/>
  <c r="F305" i="3" s="1"/>
  <c r="D306" i="3"/>
  <c r="G306" i="3" s="1"/>
  <c r="E306" i="3"/>
  <c r="D307" i="3"/>
  <c r="G307" i="3" s="1"/>
  <c r="E307" i="3"/>
  <c r="F307" i="3" s="1"/>
  <c r="D308" i="3"/>
  <c r="G308" i="3" s="1"/>
  <c r="E308" i="3"/>
  <c r="D309" i="3"/>
  <c r="G309" i="3" s="1"/>
  <c r="I309" i="3" s="1"/>
  <c r="E309" i="3"/>
  <c r="F309" i="3" s="1"/>
  <c r="D310" i="3"/>
  <c r="G310" i="3" s="1"/>
  <c r="E310" i="3"/>
  <c r="D311" i="3"/>
  <c r="G311" i="3" s="1"/>
  <c r="E311" i="3"/>
  <c r="F311" i="3" s="1"/>
  <c r="D312" i="3"/>
  <c r="G312" i="3" s="1"/>
  <c r="E312" i="3"/>
  <c r="D313" i="3"/>
  <c r="G313" i="3" s="1"/>
  <c r="I313" i="3" s="1"/>
  <c r="E313" i="3"/>
  <c r="F313" i="3" s="1"/>
  <c r="D314" i="3"/>
  <c r="G314" i="3" s="1"/>
  <c r="E314" i="3"/>
  <c r="D315" i="3"/>
  <c r="G315" i="3" s="1"/>
  <c r="E315" i="3"/>
  <c r="F315" i="3" s="1"/>
  <c r="D316" i="3"/>
  <c r="G316" i="3" s="1"/>
  <c r="E316" i="3"/>
  <c r="D317" i="3"/>
  <c r="G317" i="3" s="1"/>
  <c r="I317" i="3" s="1"/>
  <c r="E317" i="3"/>
  <c r="F317" i="3" s="1"/>
  <c r="D318" i="3"/>
  <c r="G318" i="3" s="1"/>
  <c r="E318" i="3"/>
  <c r="D319" i="3"/>
  <c r="G319" i="3" s="1"/>
  <c r="E319" i="3"/>
  <c r="F319" i="3" s="1"/>
  <c r="D320" i="3"/>
  <c r="G320" i="3" s="1"/>
  <c r="E320" i="3"/>
  <c r="D321" i="3"/>
  <c r="G321" i="3" s="1"/>
  <c r="I321" i="3" s="1"/>
  <c r="E321" i="3"/>
  <c r="F321" i="3" s="1"/>
  <c r="D322" i="3"/>
  <c r="G322" i="3" s="1"/>
  <c r="E322" i="3"/>
  <c r="D323" i="3"/>
  <c r="G323" i="3" s="1"/>
  <c r="E323" i="3"/>
  <c r="F323" i="3" s="1"/>
  <c r="D324" i="3"/>
  <c r="G324" i="3" s="1"/>
  <c r="E324" i="3"/>
  <c r="D325" i="3"/>
  <c r="G325" i="3" s="1"/>
  <c r="I325" i="3" s="1"/>
  <c r="E325" i="3"/>
  <c r="F325" i="3" s="1"/>
  <c r="D326" i="3"/>
  <c r="G326" i="3" s="1"/>
  <c r="E326" i="3"/>
  <c r="D327" i="3"/>
  <c r="G327" i="3" s="1"/>
  <c r="E327" i="3"/>
  <c r="F327" i="3" s="1"/>
  <c r="D328" i="3"/>
  <c r="G328" i="3" s="1"/>
  <c r="E328" i="3"/>
  <c r="D329" i="3"/>
  <c r="G329" i="3" s="1"/>
  <c r="I329" i="3" s="1"/>
  <c r="E329" i="3"/>
  <c r="F329" i="3" s="1"/>
  <c r="D330" i="3"/>
  <c r="G330" i="3" s="1"/>
  <c r="E330" i="3"/>
  <c r="D331" i="3"/>
  <c r="G331" i="3" s="1"/>
  <c r="E331" i="3"/>
  <c r="F331" i="3" s="1"/>
  <c r="D332" i="3"/>
  <c r="G332" i="3" s="1"/>
  <c r="E332" i="3"/>
  <c r="D333" i="3"/>
  <c r="G333" i="3" s="1"/>
  <c r="I333" i="3" s="1"/>
  <c r="E333" i="3"/>
  <c r="F333" i="3" s="1"/>
  <c r="D334" i="3"/>
  <c r="G334" i="3" s="1"/>
  <c r="E334" i="3"/>
  <c r="D335" i="3"/>
  <c r="G335" i="3" s="1"/>
  <c r="E335" i="3"/>
  <c r="F335" i="3" s="1"/>
  <c r="D336" i="3"/>
  <c r="G336" i="3" s="1"/>
  <c r="E336" i="3"/>
  <c r="D337" i="3"/>
  <c r="G337" i="3" s="1"/>
  <c r="I337" i="3" s="1"/>
  <c r="E337" i="3"/>
  <c r="F337" i="3" s="1"/>
  <c r="D338" i="3"/>
  <c r="G338" i="3" s="1"/>
  <c r="E338" i="3"/>
  <c r="D339" i="3"/>
  <c r="G339" i="3" s="1"/>
  <c r="E339" i="3"/>
  <c r="F339" i="3"/>
  <c r="D340" i="3"/>
  <c r="E340" i="3"/>
  <c r="F340" i="3"/>
  <c r="G340" i="3"/>
  <c r="D341" i="3"/>
  <c r="E341" i="3"/>
  <c r="F341" i="3"/>
  <c r="G341" i="3"/>
  <c r="I341" i="3" s="1"/>
  <c r="D342" i="3"/>
  <c r="E342" i="3"/>
  <c r="F342" i="3"/>
  <c r="G342" i="3"/>
  <c r="D343" i="3"/>
  <c r="E343" i="3"/>
  <c r="F343" i="3"/>
  <c r="G343" i="3"/>
  <c r="D344" i="3"/>
  <c r="E344" i="3"/>
  <c r="F344" i="3"/>
  <c r="G344" i="3"/>
  <c r="D345" i="3"/>
  <c r="E345" i="3"/>
  <c r="F345" i="3"/>
  <c r="G345" i="3"/>
  <c r="I345" i="3" s="1"/>
  <c r="D346" i="3"/>
  <c r="E346" i="3"/>
  <c r="F346" i="3"/>
  <c r="G346" i="3"/>
  <c r="D347" i="3"/>
  <c r="E347" i="3"/>
  <c r="F347" i="3"/>
  <c r="G347" i="3"/>
  <c r="D348" i="3"/>
  <c r="E348" i="3"/>
  <c r="F348" i="3"/>
  <c r="G348" i="3"/>
  <c r="D349" i="3"/>
  <c r="E349" i="3"/>
  <c r="F349" i="3"/>
  <c r="G349" i="3"/>
  <c r="I349" i="3" s="1"/>
  <c r="D350" i="3"/>
  <c r="E350" i="3"/>
  <c r="F350" i="3"/>
  <c r="G350" i="3"/>
  <c r="D351" i="3"/>
  <c r="E351" i="3"/>
  <c r="F351" i="3"/>
  <c r="G351" i="3"/>
  <c r="D352" i="3"/>
  <c r="E352" i="3"/>
  <c r="F352" i="3"/>
  <c r="G352" i="3"/>
  <c r="D353" i="3"/>
  <c r="E353" i="3"/>
  <c r="F353" i="3"/>
  <c r="G353" i="3"/>
  <c r="I353" i="3" s="1"/>
  <c r="D354" i="3"/>
  <c r="E354" i="3"/>
  <c r="F354" i="3"/>
  <c r="G354" i="3"/>
  <c r="D355" i="3"/>
  <c r="E355" i="3"/>
  <c r="F355" i="3"/>
  <c r="G355" i="3"/>
  <c r="D356" i="3"/>
  <c r="E356" i="3"/>
  <c r="F356" i="3"/>
  <c r="G356" i="3"/>
  <c r="D357" i="3"/>
  <c r="E357" i="3"/>
  <c r="F357" i="3"/>
  <c r="G357" i="3"/>
  <c r="I357" i="3" s="1"/>
  <c r="D358" i="3"/>
  <c r="E358" i="3"/>
  <c r="F358" i="3"/>
  <c r="G358" i="3"/>
  <c r="D359" i="3"/>
  <c r="E359" i="3"/>
  <c r="F359" i="3"/>
  <c r="G359" i="3"/>
  <c r="D360" i="3"/>
  <c r="E360" i="3"/>
  <c r="F360" i="3"/>
  <c r="G360" i="3"/>
  <c r="D361" i="3"/>
  <c r="E361" i="3"/>
  <c r="F361" i="3"/>
  <c r="G361" i="3"/>
  <c r="I361" i="3" s="1"/>
  <c r="D362" i="3"/>
  <c r="E362" i="3"/>
  <c r="F362" i="3"/>
  <c r="G362" i="3"/>
  <c r="D363" i="3"/>
  <c r="E363" i="3"/>
  <c r="F363" i="3"/>
  <c r="G363" i="3"/>
  <c r="D364" i="3"/>
  <c r="E364" i="3"/>
  <c r="F364" i="3"/>
  <c r="G364" i="3"/>
  <c r="D365" i="3"/>
  <c r="E365" i="3"/>
  <c r="F365" i="3"/>
  <c r="G365" i="3"/>
  <c r="I365" i="3" s="1"/>
  <c r="D366" i="3"/>
  <c r="E366" i="3"/>
  <c r="F366" i="3"/>
  <c r="G366" i="3"/>
  <c r="D367" i="3"/>
  <c r="E367" i="3"/>
  <c r="F367" i="3"/>
  <c r="G367" i="3"/>
  <c r="D368" i="3"/>
  <c r="E368" i="3"/>
  <c r="F368" i="3"/>
  <c r="G368" i="3"/>
  <c r="D369" i="3"/>
  <c r="E369" i="3"/>
  <c r="F369" i="3"/>
  <c r="G369" i="3"/>
  <c r="I369" i="3" s="1"/>
  <c r="D370" i="3"/>
  <c r="E370" i="3"/>
  <c r="F370" i="3"/>
  <c r="G370" i="3"/>
  <c r="D371" i="3"/>
  <c r="E371" i="3"/>
  <c r="F371" i="3"/>
  <c r="G371" i="3"/>
  <c r="D372" i="3"/>
  <c r="E372" i="3"/>
  <c r="F372" i="3"/>
  <c r="G372" i="3"/>
  <c r="D373" i="3"/>
  <c r="E373" i="3"/>
  <c r="F373" i="3"/>
  <c r="G373" i="3"/>
  <c r="I373" i="3" s="1"/>
  <c r="D374" i="3"/>
  <c r="E374" i="3"/>
  <c r="F374" i="3"/>
  <c r="G374" i="3"/>
  <c r="D375" i="3"/>
  <c r="E375" i="3"/>
  <c r="F375" i="3"/>
  <c r="G375" i="3"/>
  <c r="D376" i="3"/>
  <c r="E376" i="3"/>
  <c r="F376" i="3"/>
  <c r="G376" i="3"/>
  <c r="D377" i="3"/>
  <c r="E377" i="3"/>
  <c r="F377" i="3"/>
  <c r="G377" i="3"/>
  <c r="J377" i="3" s="1"/>
  <c r="D378" i="3"/>
  <c r="E378" i="3"/>
  <c r="F378" i="3"/>
  <c r="G378" i="3"/>
  <c r="D379" i="3"/>
  <c r="E379" i="3"/>
  <c r="F379" i="3"/>
  <c r="G379" i="3"/>
  <c r="J379" i="3" s="1"/>
  <c r="D380" i="3"/>
  <c r="E380" i="3"/>
  <c r="F380" i="3"/>
  <c r="G380" i="3"/>
  <c r="D381" i="3"/>
  <c r="E381" i="3"/>
  <c r="F381" i="3"/>
  <c r="G381" i="3"/>
  <c r="J381" i="3" s="1"/>
  <c r="D382" i="3"/>
  <c r="E382" i="3"/>
  <c r="F382" i="3"/>
  <c r="G382" i="3"/>
  <c r="D383" i="3"/>
  <c r="E383" i="3"/>
  <c r="F383" i="3"/>
  <c r="G383" i="3"/>
  <c r="J383" i="3" s="1"/>
  <c r="D384" i="3"/>
  <c r="E384" i="3"/>
  <c r="F384" i="3"/>
  <c r="G384" i="3"/>
  <c r="D385" i="3"/>
  <c r="E385" i="3"/>
  <c r="F385" i="3"/>
  <c r="G385" i="3"/>
  <c r="J385" i="3" s="1"/>
  <c r="D386" i="3"/>
  <c r="E386" i="3"/>
  <c r="F386" i="3"/>
  <c r="G386" i="3"/>
  <c r="D387" i="3"/>
  <c r="E387" i="3"/>
  <c r="F387" i="3"/>
  <c r="G387" i="3"/>
  <c r="J387" i="3" s="1"/>
  <c r="D388" i="3"/>
  <c r="E388" i="3"/>
  <c r="F388" i="3"/>
  <c r="G388" i="3"/>
  <c r="D389" i="3"/>
  <c r="E389" i="3"/>
  <c r="F389" i="3"/>
  <c r="G389" i="3"/>
  <c r="J389" i="3" s="1"/>
  <c r="D390" i="3"/>
  <c r="E390" i="3"/>
  <c r="F390" i="3"/>
  <c r="G390" i="3"/>
  <c r="D391" i="3"/>
  <c r="E391" i="3"/>
  <c r="F391" i="3"/>
  <c r="G391" i="3"/>
  <c r="J391" i="3" s="1"/>
  <c r="D392" i="3"/>
  <c r="E392" i="3"/>
  <c r="F392" i="3"/>
  <c r="G392" i="3"/>
  <c r="D393" i="3"/>
  <c r="E393" i="3"/>
  <c r="F393" i="3"/>
  <c r="G393" i="3"/>
  <c r="J393" i="3" s="1"/>
  <c r="D394" i="3"/>
  <c r="E394" i="3"/>
  <c r="F394" i="3"/>
  <c r="G394" i="3"/>
  <c r="D395" i="3"/>
  <c r="E395" i="3"/>
  <c r="F395" i="3"/>
  <c r="G395" i="3"/>
  <c r="J395" i="3" s="1"/>
  <c r="D396" i="3"/>
  <c r="E396" i="3"/>
  <c r="F396" i="3"/>
  <c r="G396" i="3"/>
  <c r="D397" i="3"/>
  <c r="E397" i="3"/>
  <c r="F397" i="3"/>
  <c r="G397" i="3"/>
  <c r="J397" i="3" s="1"/>
  <c r="D398" i="3"/>
  <c r="E398" i="3"/>
  <c r="F398" i="3"/>
  <c r="G398" i="3"/>
  <c r="D399" i="3"/>
  <c r="E399" i="3"/>
  <c r="F399" i="3"/>
  <c r="G399" i="3"/>
  <c r="J399" i="3" s="1"/>
  <c r="D400" i="3"/>
  <c r="E400" i="3"/>
  <c r="F400" i="3"/>
  <c r="G400" i="3"/>
  <c r="D401" i="3"/>
  <c r="E401" i="3"/>
  <c r="F401" i="3"/>
  <c r="G401" i="3"/>
  <c r="J401" i="3" s="1"/>
  <c r="D402" i="3"/>
  <c r="E402" i="3"/>
  <c r="F402" i="3"/>
  <c r="G402" i="3"/>
  <c r="D403" i="3"/>
  <c r="E403" i="3"/>
  <c r="F403" i="3"/>
  <c r="G403" i="3"/>
  <c r="J403" i="3" s="1"/>
  <c r="D404" i="3"/>
  <c r="E404" i="3"/>
  <c r="F404" i="3"/>
  <c r="G404" i="3"/>
  <c r="D405" i="3"/>
  <c r="E405" i="3"/>
  <c r="F405" i="3"/>
  <c r="G405" i="3"/>
  <c r="J405" i="3" s="1"/>
  <c r="D406" i="3"/>
  <c r="E406" i="3"/>
  <c r="F406" i="3"/>
  <c r="G406" i="3"/>
  <c r="D407" i="3"/>
  <c r="E407" i="3"/>
  <c r="F407" i="3"/>
  <c r="G407" i="3"/>
  <c r="D408" i="3"/>
  <c r="E408" i="3"/>
  <c r="F408" i="3"/>
  <c r="G408" i="3"/>
  <c r="D409" i="3"/>
  <c r="E409" i="3"/>
  <c r="F409" i="3"/>
  <c r="G409" i="3"/>
  <c r="D410" i="3"/>
  <c r="E410" i="3"/>
  <c r="F410" i="3"/>
  <c r="G410" i="3"/>
  <c r="D411" i="3"/>
  <c r="E411" i="3"/>
  <c r="F411" i="3"/>
  <c r="G411" i="3"/>
  <c r="D412" i="3"/>
  <c r="E412" i="3"/>
  <c r="F412" i="3"/>
  <c r="G412" i="3"/>
  <c r="D413" i="3"/>
  <c r="E413" i="3"/>
  <c r="F413" i="3"/>
  <c r="G413" i="3"/>
  <c r="D414" i="3"/>
  <c r="E414" i="3"/>
  <c r="F414" i="3"/>
  <c r="G414" i="3"/>
  <c r="D415" i="3"/>
  <c r="E415" i="3"/>
  <c r="F415" i="3"/>
  <c r="G415" i="3"/>
  <c r="D416" i="3"/>
  <c r="E416" i="3"/>
  <c r="F416" i="3"/>
  <c r="G416" i="3"/>
  <c r="D417" i="3"/>
  <c r="E417" i="3"/>
  <c r="F417" i="3"/>
  <c r="G417" i="3"/>
  <c r="D418" i="3"/>
  <c r="E418" i="3"/>
  <c r="F418" i="3"/>
  <c r="G418" i="3"/>
  <c r="D419" i="3"/>
  <c r="E419" i="3"/>
  <c r="F419" i="3"/>
  <c r="G419" i="3"/>
  <c r="D420" i="3"/>
  <c r="E420" i="3"/>
  <c r="F420" i="3"/>
  <c r="G420" i="3"/>
  <c r="D421" i="3"/>
  <c r="E421" i="3"/>
  <c r="F421" i="3"/>
  <c r="G421" i="3"/>
  <c r="D422" i="3"/>
  <c r="E422" i="3"/>
  <c r="F422" i="3"/>
  <c r="G422" i="3"/>
  <c r="D423" i="3"/>
  <c r="E423" i="3"/>
  <c r="F423" i="3"/>
  <c r="G423" i="3"/>
  <c r="D424" i="3"/>
  <c r="E424" i="3"/>
  <c r="F424" i="3"/>
  <c r="G424" i="3"/>
  <c r="D425" i="3"/>
  <c r="E425" i="3"/>
  <c r="F425" i="3"/>
  <c r="G425" i="3"/>
  <c r="D426" i="3"/>
  <c r="E426" i="3"/>
  <c r="F426" i="3"/>
  <c r="G426" i="3"/>
  <c r="D427" i="3"/>
  <c r="E427" i="3"/>
  <c r="F427" i="3"/>
  <c r="G427" i="3"/>
  <c r="D428" i="3"/>
  <c r="E428" i="3"/>
  <c r="F428" i="3"/>
  <c r="G428" i="3"/>
  <c r="D429" i="3"/>
  <c r="E429" i="3"/>
  <c r="F429" i="3"/>
  <c r="G429" i="3"/>
  <c r="D430" i="3"/>
  <c r="E430" i="3"/>
  <c r="F430" i="3"/>
  <c r="G430" i="3"/>
  <c r="D431" i="3"/>
  <c r="E431" i="3"/>
  <c r="F431" i="3"/>
  <c r="G431" i="3"/>
  <c r="D432" i="3"/>
  <c r="E432" i="3"/>
  <c r="F432" i="3"/>
  <c r="G432" i="3"/>
  <c r="D433" i="3"/>
  <c r="E433" i="3"/>
  <c r="F433" i="3"/>
  <c r="G433" i="3"/>
  <c r="D434" i="3"/>
  <c r="E434" i="3"/>
  <c r="F434" i="3"/>
  <c r="G434" i="3"/>
  <c r="D435" i="3"/>
  <c r="E435" i="3"/>
  <c r="F435" i="3"/>
  <c r="G435" i="3"/>
  <c r="D436" i="3"/>
  <c r="E436" i="3"/>
  <c r="F436" i="3"/>
  <c r="G436" i="3"/>
  <c r="D437" i="3"/>
  <c r="E437" i="3"/>
  <c r="F437" i="3"/>
  <c r="G437" i="3"/>
  <c r="D438" i="3"/>
  <c r="E438" i="3"/>
  <c r="F438" i="3"/>
  <c r="G438" i="3"/>
  <c r="D439" i="3"/>
  <c r="E439" i="3"/>
  <c r="F439" i="3"/>
  <c r="G439" i="3"/>
  <c r="D440" i="3"/>
  <c r="E440" i="3"/>
  <c r="F440" i="3"/>
  <c r="G440" i="3"/>
  <c r="D441" i="3"/>
  <c r="E441" i="3"/>
  <c r="F441" i="3"/>
  <c r="G441" i="3"/>
  <c r="D442" i="3"/>
  <c r="E442" i="3"/>
  <c r="F442" i="3"/>
  <c r="G442" i="3"/>
  <c r="D443" i="3"/>
  <c r="E443" i="3"/>
  <c r="F443" i="3"/>
  <c r="G443" i="3"/>
  <c r="D444" i="3"/>
  <c r="E444" i="3"/>
  <c r="F444" i="3"/>
  <c r="G444" i="3"/>
  <c r="D445" i="3"/>
  <c r="E445" i="3"/>
  <c r="F445" i="3"/>
  <c r="G445" i="3"/>
  <c r="D446" i="3"/>
  <c r="E446" i="3"/>
  <c r="F446" i="3"/>
  <c r="G446" i="3"/>
  <c r="D447" i="3"/>
  <c r="E447" i="3"/>
  <c r="F447" i="3"/>
  <c r="G447" i="3"/>
  <c r="D448" i="3"/>
  <c r="E448" i="3"/>
  <c r="F448" i="3"/>
  <c r="G448" i="3"/>
  <c r="D449" i="3"/>
  <c r="E449" i="3"/>
  <c r="F449" i="3"/>
  <c r="G449" i="3"/>
  <c r="D450" i="3"/>
  <c r="E450" i="3"/>
  <c r="F450" i="3"/>
  <c r="G450" i="3"/>
  <c r="D451" i="3"/>
  <c r="E451" i="3"/>
  <c r="F451" i="3"/>
  <c r="G451" i="3"/>
  <c r="D452" i="3"/>
  <c r="E452" i="3"/>
  <c r="F452" i="3"/>
  <c r="G452" i="3"/>
  <c r="D453" i="3"/>
  <c r="E453" i="3"/>
  <c r="F453" i="3"/>
  <c r="G453" i="3"/>
  <c r="D454" i="3"/>
  <c r="E454" i="3"/>
  <c r="F454" i="3"/>
  <c r="G454" i="3"/>
  <c r="D455" i="3"/>
  <c r="E455" i="3"/>
  <c r="F455" i="3"/>
  <c r="G455" i="3"/>
  <c r="D456" i="3"/>
  <c r="E456" i="3"/>
  <c r="F456" i="3"/>
  <c r="G456" i="3"/>
  <c r="D457" i="3"/>
  <c r="E457" i="3"/>
  <c r="F457" i="3"/>
  <c r="G457" i="3"/>
  <c r="D458" i="3"/>
  <c r="E458" i="3"/>
  <c r="F458" i="3"/>
  <c r="G458" i="3"/>
  <c r="D459" i="3"/>
  <c r="E459" i="3"/>
  <c r="F459" i="3"/>
  <c r="G459" i="3"/>
  <c r="D460" i="3"/>
  <c r="E460" i="3"/>
  <c r="F460" i="3"/>
  <c r="G460" i="3"/>
  <c r="D461" i="3"/>
  <c r="E461" i="3"/>
  <c r="F461" i="3"/>
  <c r="G461" i="3"/>
  <c r="D462" i="3"/>
  <c r="E462" i="3"/>
  <c r="F462" i="3"/>
  <c r="G462" i="3"/>
  <c r="D463" i="3"/>
  <c r="E463" i="3"/>
  <c r="F463" i="3"/>
  <c r="G463" i="3"/>
  <c r="D464" i="3"/>
  <c r="E464" i="3"/>
  <c r="F464" i="3"/>
  <c r="G464" i="3"/>
  <c r="D465" i="3"/>
  <c r="E465" i="3"/>
  <c r="F465" i="3"/>
  <c r="G465" i="3"/>
  <c r="D466" i="3"/>
  <c r="E466" i="3"/>
  <c r="F466" i="3"/>
  <c r="G466" i="3"/>
  <c r="D467" i="3"/>
  <c r="E467" i="3"/>
  <c r="F467" i="3"/>
  <c r="G467" i="3"/>
  <c r="D468" i="3"/>
  <c r="E468" i="3"/>
  <c r="F468" i="3"/>
  <c r="G468" i="3"/>
  <c r="D469" i="3"/>
  <c r="E469" i="3"/>
  <c r="F469" i="3"/>
  <c r="G469" i="3"/>
  <c r="D470" i="3"/>
  <c r="E470" i="3"/>
  <c r="F470" i="3"/>
  <c r="G470" i="3"/>
  <c r="D471" i="3"/>
  <c r="E471" i="3"/>
  <c r="F471" i="3"/>
  <c r="G471" i="3"/>
  <c r="D472" i="3"/>
  <c r="E472" i="3"/>
  <c r="F472" i="3"/>
  <c r="G472" i="3"/>
  <c r="D473" i="3"/>
  <c r="E473" i="3"/>
  <c r="F473" i="3"/>
  <c r="G473" i="3"/>
  <c r="D474" i="3"/>
  <c r="E474" i="3"/>
  <c r="F474" i="3"/>
  <c r="G474" i="3"/>
  <c r="D475" i="3"/>
  <c r="E475" i="3"/>
  <c r="F475" i="3"/>
  <c r="G475" i="3"/>
  <c r="D476" i="3"/>
  <c r="E476" i="3"/>
  <c r="F476" i="3"/>
  <c r="G476" i="3"/>
  <c r="D477" i="3"/>
  <c r="E477" i="3"/>
  <c r="F477" i="3"/>
  <c r="G477" i="3"/>
  <c r="D478" i="3"/>
  <c r="E478" i="3"/>
  <c r="F478" i="3"/>
  <c r="G478" i="3"/>
  <c r="D479" i="3"/>
  <c r="E479" i="3"/>
  <c r="F479" i="3"/>
  <c r="G479" i="3"/>
  <c r="D480" i="3"/>
  <c r="E480" i="3"/>
  <c r="F480" i="3"/>
  <c r="G480" i="3"/>
  <c r="D481" i="3"/>
  <c r="E481" i="3"/>
  <c r="F481" i="3"/>
  <c r="G481" i="3"/>
  <c r="D482" i="3"/>
  <c r="E482" i="3"/>
  <c r="F482" i="3"/>
  <c r="G482" i="3"/>
  <c r="D483" i="3"/>
  <c r="E483" i="3"/>
  <c r="F483" i="3"/>
  <c r="G483" i="3"/>
  <c r="D484" i="3"/>
  <c r="E484" i="3"/>
  <c r="F484" i="3"/>
  <c r="G484" i="3"/>
  <c r="D485" i="3"/>
  <c r="E485" i="3"/>
  <c r="F485" i="3"/>
  <c r="G485" i="3"/>
  <c r="D486" i="3"/>
  <c r="E486" i="3"/>
  <c r="F486" i="3"/>
  <c r="G486" i="3"/>
  <c r="D487" i="3"/>
  <c r="E487" i="3"/>
  <c r="F487" i="3"/>
  <c r="G487" i="3"/>
  <c r="D488" i="3"/>
  <c r="E488" i="3"/>
  <c r="F488" i="3"/>
  <c r="G488" i="3"/>
  <c r="D489" i="3"/>
  <c r="E489" i="3"/>
  <c r="F489" i="3"/>
  <c r="G489" i="3"/>
  <c r="D490" i="3"/>
  <c r="E490" i="3"/>
  <c r="F490" i="3"/>
  <c r="G490" i="3"/>
  <c r="D491" i="3"/>
  <c r="E491" i="3"/>
  <c r="F491" i="3"/>
  <c r="G491" i="3"/>
  <c r="D492" i="3"/>
  <c r="E492" i="3"/>
  <c r="F492" i="3"/>
  <c r="G492" i="3"/>
  <c r="D493" i="3"/>
  <c r="E493" i="3"/>
  <c r="F493" i="3"/>
  <c r="G493" i="3"/>
  <c r="D494" i="3"/>
  <c r="E494" i="3"/>
  <c r="F494" i="3"/>
  <c r="G494" i="3"/>
  <c r="D495" i="3"/>
  <c r="E495" i="3"/>
  <c r="F495" i="3"/>
  <c r="G495" i="3"/>
  <c r="D496" i="3"/>
  <c r="E496" i="3"/>
  <c r="F496" i="3"/>
  <c r="G496" i="3"/>
  <c r="D497" i="3"/>
  <c r="E497" i="3"/>
  <c r="F497" i="3"/>
  <c r="G497" i="3"/>
  <c r="D498" i="3"/>
  <c r="E498" i="3"/>
  <c r="F498" i="3"/>
  <c r="G498" i="3"/>
  <c r="D499" i="3"/>
  <c r="E499" i="3"/>
  <c r="F499" i="3"/>
  <c r="G499" i="3"/>
  <c r="D500" i="3"/>
  <c r="E500" i="3"/>
  <c r="F500" i="3"/>
  <c r="G500" i="3"/>
  <c r="D501" i="3"/>
  <c r="E501" i="3"/>
  <c r="F501" i="3"/>
  <c r="G501" i="3"/>
  <c r="D502" i="3"/>
  <c r="E502" i="3"/>
  <c r="F502" i="3"/>
  <c r="G502" i="3"/>
  <c r="D503" i="3"/>
  <c r="E503" i="3"/>
  <c r="F503" i="3"/>
  <c r="G503" i="3"/>
  <c r="D504" i="3"/>
  <c r="E504" i="3"/>
  <c r="F504" i="3"/>
  <c r="G504" i="3"/>
  <c r="D505" i="3"/>
  <c r="E505" i="3"/>
  <c r="F505" i="3"/>
  <c r="G505" i="3"/>
  <c r="D506" i="3"/>
  <c r="E506" i="3"/>
  <c r="F506" i="3"/>
  <c r="G506" i="3"/>
  <c r="D507" i="3"/>
  <c r="E507" i="3"/>
  <c r="F507" i="3"/>
  <c r="G507" i="3"/>
  <c r="D508" i="3"/>
  <c r="E508" i="3"/>
  <c r="F508" i="3"/>
  <c r="G508" i="3"/>
  <c r="D509" i="3"/>
  <c r="E509" i="3"/>
  <c r="F509" i="3"/>
  <c r="G509" i="3"/>
  <c r="D510" i="3"/>
  <c r="E510" i="3"/>
  <c r="F510" i="3"/>
  <c r="G510" i="3"/>
  <c r="D511" i="3"/>
  <c r="E511" i="3"/>
  <c r="F511" i="3"/>
  <c r="G511" i="3"/>
  <c r="D512" i="3"/>
  <c r="E512" i="3"/>
  <c r="F512" i="3"/>
  <c r="G512" i="3"/>
  <c r="D513" i="3"/>
  <c r="E513" i="3"/>
  <c r="F513" i="3"/>
  <c r="G513" i="3"/>
  <c r="D514" i="3"/>
  <c r="E514" i="3"/>
  <c r="F514" i="3"/>
  <c r="G514" i="3"/>
  <c r="D515" i="3"/>
  <c r="E515" i="3"/>
  <c r="F515" i="3"/>
  <c r="G515" i="3"/>
  <c r="D516" i="3"/>
  <c r="E516" i="3"/>
  <c r="F516" i="3"/>
  <c r="G516" i="3"/>
  <c r="D517" i="3"/>
  <c r="E517" i="3"/>
  <c r="F517" i="3"/>
  <c r="G517" i="3"/>
  <c r="D518" i="3"/>
  <c r="E518" i="3"/>
  <c r="F518" i="3"/>
  <c r="G518" i="3"/>
  <c r="D519" i="3"/>
  <c r="E519" i="3"/>
  <c r="F519" i="3"/>
  <c r="G519" i="3"/>
  <c r="D520" i="3"/>
  <c r="E520" i="3"/>
  <c r="F520" i="3"/>
  <c r="G520" i="3"/>
  <c r="D521" i="3"/>
  <c r="E521" i="3"/>
  <c r="F521" i="3"/>
  <c r="G521" i="3"/>
  <c r="D522" i="3"/>
  <c r="E522" i="3"/>
  <c r="F522" i="3"/>
  <c r="G522" i="3"/>
  <c r="D523" i="3"/>
  <c r="E523" i="3"/>
  <c r="F523" i="3"/>
  <c r="G523" i="3"/>
  <c r="D524" i="3"/>
  <c r="E524" i="3"/>
  <c r="F524" i="3"/>
  <c r="G524" i="3"/>
  <c r="D525" i="3"/>
  <c r="E525" i="3"/>
  <c r="F525" i="3"/>
  <c r="G525" i="3"/>
  <c r="D526" i="3"/>
  <c r="E526" i="3"/>
  <c r="F526" i="3"/>
  <c r="G526" i="3"/>
  <c r="D527" i="3"/>
  <c r="E527" i="3"/>
  <c r="F527" i="3"/>
  <c r="G527" i="3"/>
  <c r="D528" i="3"/>
  <c r="E528" i="3"/>
  <c r="F528" i="3"/>
  <c r="G528" i="3"/>
  <c r="D529" i="3"/>
  <c r="E529" i="3"/>
  <c r="F529" i="3"/>
  <c r="G529" i="3"/>
  <c r="D530" i="3"/>
  <c r="E530" i="3"/>
  <c r="F530" i="3"/>
  <c r="G530" i="3"/>
  <c r="D531" i="3"/>
  <c r="E531" i="3"/>
  <c r="F531" i="3"/>
  <c r="G531" i="3"/>
  <c r="D532" i="3"/>
  <c r="E532" i="3"/>
  <c r="F532" i="3"/>
  <c r="G532" i="3"/>
  <c r="D533" i="3"/>
  <c r="E533" i="3"/>
  <c r="F533" i="3"/>
  <c r="G533" i="3"/>
  <c r="D534" i="3"/>
  <c r="E534" i="3"/>
  <c r="F534" i="3"/>
  <c r="G534" i="3"/>
  <c r="D535" i="3"/>
  <c r="E535" i="3"/>
  <c r="F535" i="3"/>
  <c r="G535" i="3"/>
  <c r="D536" i="3"/>
  <c r="E536" i="3"/>
  <c r="F536" i="3"/>
  <c r="G536" i="3"/>
  <c r="D537" i="3"/>
  <c r="E537" i="3"/>
  <c r="F537" i="3"/>
  <c r="G537" i="3"/>
  <c r="D538" i="3"/>
  <c r="E538" i="3"/>
  <c r="F538" i="3"/>
  <c r="G538" i="3"/>
  <c r="D539" i="3"/>
  <c r="E539" i="3"/>
  <c r="F539" i="3"/>
  <c r="G539" i="3"/>
  <c r="D540" i="3"/>
  <c r="E540" i="3"/>
  <c r="F540" i="3"/>
  <c r="G540" i="3"/>
  <c r="D541" i="3"/>
  <c r="E541" i="3"/>
  <c r="F541" i="3"/>
  <c r="G541" i="3"/>
  <c r="D542" i="3"/>
  <c r="E542" i="3"/>
  <c r="F542" i="3"/>
  <c r="G542" i="3"/>
  <c r="D543" i="3"/>
  <c r="E543" i="3"/>
  <c r="F543" i="3"/>
  <c r="G543" i="3"/>
  <c r="D544" i="3"/>
  <c r="E544" i="3"/>
  <c r="F544" i="3"/>
  <c r="G544" i="3"/>
  <c r="D545" i="3"/>
  <c r="E545" i="3"/>
  <c r="F545" i="3"/>
  <c r="G545" i="3"/>
  <c r="D546" i="3"/>
  <c r="E546" i="3"/>
  <c r="F546" i="3"/>
  <c r="G546" i="3"/>
  <c r="D547" i="3"/>
  <c r="E547" i="3"/>
  <c r="F547" i="3"/>
  <c r="G547" i="3"/>
  <c r="D548" i="3"/>
  <c r="E548" i="3"/>
  <c r="F548" i="3"/>
  <c r="G548" i="3"/>
  <c r="D549" i="3"/>
  <c r="E549" i="3"/>
  <c r="F549" i="3"/>
  <c r="G549" i="3"/>
  <c r="D550" i="3"/>
  <c r="E550" i="3"/>
  <c r="F550" i="3"/>
  <c r="G550" i="3"/>
  <c r="D551" i="3"/>
  <c r="E551" i="3"/>
  <c r="F551" i="3"/>
  <c r="G551" i="3"/>
  <c r="D552" i="3"/>
  <c r="E552" i="3"/>
  <c r="F552" i="3"/>
  <c r="G552" i="3"/>
  <c r="D553" i="3"/>
  <c r="E553" i="3"/>
  <c r="F553" i="3"/>
  <c r="G553" i="3"/>
  <c r="D554" i="3"/>
  <c r="E554" i="3"/>
  <c r="F554" i="3"/>
  <c r="G554" i="3"/>
  <c r="D555" i="3"/>
  <c r="E555" i="3"/>
  <c r="F555" i="3"/>
  <c r="G555" i="3"/>
  <c r="D556" i="3"/>
  <c r="E556" i="3"/>
  <c r="F556" i="3"/>
  <c r="G556" i="3"/>
  <c r="D557" i="3"/>
  <c r="E557" i="3"/>
  <c r="F557" i="3"/>
  <c r="G557" i="3"/>
  <c r="D558" i="3"/>
  <c r="E558" i="3"/>
  <c r="F558" i="3"/>
  <c r="G558" i="3"/>
  <c r="D559" i="3"/>
  <c r="E559" i="3"/>
  <c r="F559" i="3"/>
  <c r="G559" i="3"/>
  <c r="D560" i="3"/>
  <c r="E560" i="3"/>
  <c r="F560" i="3"/>
  <c r="G560" i="3"/>
  <c r="D561" i="3"/>
  <c r="E561" i="3"/>
  <c r="F561" i="3"/>
  <c r="G561" i="3"/>
  <c r="D562" i="3"/>
  <c r="E562" i="3"/>
  <c r="F562" i="3"/>
  <c r="G562" i="3"/>
  <c r="D563" i="3"/>
  <c r="E563" i="3"/>
  <c r="F563" i="3"/>
  <c r="G563" i="3"/>
  <c r="D564" i="3"/>
  <c r="E564" i="3"/>
  <c r="F564" i="3"/>
  <c r="G564" i="3"/>
  <c r="D565" i="3"/>
  <c r="E565" i="3"/>
  <c r="F565" i="3"/>
  <c r="G565" i="3"/>
  <c r="D566" i="3"/>
  <c r="E566" i="3"/>
  <c r="F566" i="3"/>
  <c r="G566" i="3"/>
  <c r="D567" i="3"/>
  <c r="E567" i="3"/>
  <c r="F567" i="3"/>
  <c r="G567" i="3"/>
  <c r="D568" i="3"/>
  <c r="E568" i="3"/>
  <c r="F568" i="3"/>
  <c r="G568" i="3"/>
  <c r="D569" i="3"/>
  <c r="E569" i="3"/>
  <c r="F569" i="3"/>
  <c r="G569" i="3"/>
  <c r="D570" i="3"/>
  <c r="E570" i="3"/>
  <c r="F570" i="3"/>
  <c r="G570" i="3"/>
  <c r="D571" i="3"/>
  <c r="E571" i="3"/>
  <c r="F571" i="3"/>
  <c r="G571" i="3"/>
  <c r="D572" i="3"/>
  <c r="E572" i="3"/>
  <c r="F572" i="3"/>
  <c r="G572" i="3"/>
  <c r="D573" i="3"/>
  <c r="E573" i="3"/>
  <c r="F573" i="3"/>
  <c r="G573" i="3"/>
  <c r="D574" i="3"/>
  <c r="E574" i="3"/>
  <c r="F574" i="3"/>
  <c r="G574" i="3"/>
  <c r="D575" i="3"/>
  <c r="E575" i="3"/>
  <c r="F575" i="3"/>
  <c r="G575" i="3"/>
  <c r="D576" i="3"/>
  <c r="E576" i="3"/>
  <c r="F576" i="3"/>
  <c r="G576" i="3"/>
  <c r="D577" i="3"/>
  <c r="E577" i="3"/>
  <c r="F577" i="3"/>
  <c r="G577" i="3"/>
  <c r="D578" i="3"/>
  <c r="E578" i="3"/>
  <c r="F578" i="3"/>
  <c r="G578" i="3"/>
  <c r="D579" i="3"/>
  <c r="E579" i="3"/>
  <c r="F579" i="3"/>
  <c r="G579" i="3"/>
  <c r="D580" i="3"/>
  <c r="E580" i="3"/>
  <c r="F580" i="3"/>
  <c r="G580" i="3"/>
  <c r="D581" i="3"/>
  <c r="E581" i="3"/>
  <c r="F581" i="3"/>
  <c r="G581" i="3"/>
  <c r="D582" i="3"/>
  <c r="E582" i="3"/>
  <c r="F582" i="3"/>
  <c r="G582" i="3"/>
  <c r="D583" i="3"/>
  <c r="E583" i="3"/>
  <c r="F583" i="3"/>
  <c r="G583" i="3"/>
  <c r="D584" i="3"/>
  <c r="E584" i="3"/>
  <c r="F584" i="3"/>
  <c r="G584" i="3"/>
  <c r="D585" i="3"/>
  <c r="E585" i="3"/>
  <c r="F585" i="3"/>
  <c r="G585" i="3"/>
  <c r="D586" i="3"/>
  <c r="E586" i="3"/>
  <c r="F586" i="3"/>
  <c r="G586" i="3"/>
  <c r="D587" i="3"/>
  <c r="E587" i="3"/>
  <c r="F587" i="3"/>
  <c r="G587" i="3"/>
  <c r="D588" i="3"/>
  <c r="E588" i="3"/>
  <c r="F588" i="3"/>
  <c r="G588" i="3"/>
  <c r="D589" i="3"/>
  <c r="E589" i="3"/>
  <c r="F589" i="3"/>
  <c r="G589" i="3"/>
  <c r="D590" i="3"/>
  <c r="E590" i="3"/>
  <c r="F590" i="3"/>
  <c r="G590" i="3"/>
  <c r="D591" i="3"/>
  <c r="E591" i="3"/>
  <c r="F591" i="3"/>
  <c r="G591" i="3"/>
  <c r="D592" i="3"/>
  <c r="E592" i="3"/>
  <c r="F592" i="3"/>
  <c r="G592" i="3"/>
  <c r="D593" i="3"/>
  <c r="E593" i="3"/>
  <c r="F593" i="3"/>
  <c r="G593" i="3"/>
  <c r="D594" i="3"/>
  <c r="E594" i="3"/>
  <c r="F594" i="3"/>
  <c r="G594" i="3"/>
  <c r="D595" i="3"/>
  <c r="E595" i="3"/>
  <c r="F595" i="3"/>
  <c r="G595" i="3"/>
  <c r="D596" i="3"/>
  <c r="E596" i="3"/>
  <c r="F596" i="3"/>
  <c r="G596" i="3"/>
  <c r="D597" i="3"/>
  <c r="E597" i="3"/>
  <c r="F597" i="3"/>
  <c r="G597" i="3"/>
  <c r="D598" i="3"/>
  <c r="E598" i="3"/>
  <c r="F598" i="3"/>
  <c r="G598" i="3"/>
  <c r="D599" i="3"/>
  <c r="E599" i="3"/>
  <c r="F599" i="3"/>
  <c r="G599" i="3"/>
  <c r="D600" i="3"/>
  <c r="E600" i="3"/>
  <c r="F600" i="3"/>
  <c r="G600" i="3"/>
  <c r="D601" i="3"/>
  <c r="E601" i="3"/>
  <c r="F601" i="3"/>
  <c r="G601" i="3"/>
  <c r="D602" i="3"/>
  <c r="E602" i="3"/>
  <c r="F602" i="3"/>
  <c r="G602" i="3"/>
  <c r="D603" i="3"/>
  <c r="E603" i="3"/>
  <c r="F603" i="3"/>
  <c r="G603" i="3"/>
  <c r="D604" i="3"/>
  <c r="E604" i="3"/>
  <c r="F604" i="3"/>
  <c r="G604" i="3"/>
  <c r="D605" i="3"/>
  <c r="E605" i="3"/>
  <c r="F605" i="3"/>
  <c r="G605" i="3"/>
  <c r="D606" i="3"/>
  <c r="E606" i="3"/>
  <c r="F606" i="3"/>
  <c r="G606" i="3"/>
  <c r="D607" i="3"/>
  <c r="E607" i="3"/>
  <c r="F607" i="3"/>
  <c r="G607" i="3"/>
  <c r="D608" i="3"/>
  <c r="E608" i="3"/>
  <c r="F608" i="3"/>
  <c r="G608" i="3"/>
  <c r="D609" i="3"/>
  <c r="E609" i="3"/>
  <c r="F609" i="3"/>
  <c r="G609" i="3"/>
  <c r="D610" i="3"/>
  <c r="E610" i="3"/>
  <c r="F610" i="3"/>
  <c r="G610" i="3"/>
  <c r="D611" i="3"/>
  <c r="E611" i="3"/>
  <c r="F611" i="3"/>
  <c r="G611" i="3"/>
  <c r="D612" i="3"/>
  <c r="E612" i="3"/>
  <c r="F612" i="3"/>
  <c r="G612" i="3"/>
  <c r="D613" i="3"/>
  <c r="E613" i="3"/>
  <c r="F613" i="3"/>
  <c r="G613" i="3"/>
  <c r="D614" i="3"/>
  <c r="E614" i="3"/>
  <c r="F614" i="3"/>
  <c r="G614" i="3"/>
  <c r="D615" i="3"/>
  <c r="E615" i="3"/>
  <c r="F615" i="3"/>
  <c r="G615" i="3"/>
  <c r="D616" i="3"/>
  <c r="E616" i="3"/>
  <c r="F616" i="3"/>
  <c r="G616" i="3"/>
  <c r="D617" i="3"/>
  <c r="E617" i="3"/>
  <c r="F617" i="3"/>
  <c r="G617" i="3"/>
  <c r="D618" i="3"/>
  <c r="E618" i="3"/>
  <c r="F618" i="3"/>
  <c r="G618" i="3"/>
  <c r="D619" i="3"/>
  <c r="E619" i="3"/>
  <c r="F619" i="3"/>
  <c r="G619" i="3"/>
  <c r="D620" i="3"/>
  <c r="E620" i="3"/>
  <c r="F620" i="3"/>
  <c r="G620" i="3"/>
  <c r="D621" i="3"/>
  <c r="E621" i="3"/>
  <c r="F621" i="3"/>
  <c r="G621" i="3"/>
  <c r="D622" i="3"/>
  <c r="E622" i="3"/>
  <c r="F622" i="3"/>
  <c r="G622" i="3"/>
  <c r="D623" i="3"/>
  <c r="E623" i="3"/>
  <c r="F623" i="3"/>
  <c r="G623" i="3"/>
  <c r="D624" i="3"/>
  <c r="E624" i="3"/>
  <c r="F624" i="3"/>
  <c r="G624" i="3"/>
  <c r="D625" i="3"/>
  <c r="E625" i="3"/>
  <c r="F625" i="3"/>
  <c r="G625" i="3"/>
  <c r="D626" i="3"/>
  <c r="E626" i="3"/>
  <c r="F626" i="3"/>
  <c r="G626" i="3"/>
  <c r="D627" i="3"/>
  <c r="E627" i="3"/>
  <c r="F627" i="3"/>
  <c r="G627" i="3"/>
  <c r="D628" i="3"/>
  <c r="E628" i="3"/>
  <c r="F628" i="3"/>
  <c r="G628" i="3"/>
  <c r="D629" i="3"/>
  <c r="E629" i="3"/>
  <c r="F629" i="3"/>
  <c r="G629" i="3"/>
  <c r="D630" i="3"/>
  <c r="E630" i="3"/>
  <c r="F630" i="3"/>
  <c r="G630" i="3"/>
  <c r="D631" i="3"/>
  <c r="E631" i="3"/>
  <c r="F631" i="3"/>
  <c r="G631" i="3"/>
  <c r="D632" i="3"/>
  <c r="E632" i="3"/>
  <c r="F632" i="3"/>
  <c r="G632" i="3"/>
  <c r="D633" i="3"/>
  <c r="E633" i="3"/>
  <c r="F633" i="3"/>
  <c r="G633" i="3"/>
  <c r="D634" i="3"/>
  <c r="E634" i="3"/>
  <c r="F634" i="3"/>
  <c r="G634" i="3"/>
  <c r="D635" i="3"/>
  <c r="E635" i="3"/>
  <c r="F635" i="3"/>
  <c r="G635" i="3"/>
  <c r="D636" i="3"/>
  <c r="E636" i="3"/>
  <c r="F636" i="3"/>
  <c r="G636" i="3"/>
  <c r="D637" i="3"/>
  <c r="E637" i="3"/>
  <c r="F637" i="3"/>
  <c r="G637" i="3"/>
  <c r="D638" i="3"/>
  <c r="E638" i="3"/>
  <c r="F638" i="3"/>
  <c r="G638" i="3"/>
  <c r="D639" i="3"/>
  <c r="E639" i="3"/>
  <c r="F639" i="3"/>
  <c r="G639" i="3"/>
  <c r="D640" i="3"/>
  <c r="E640" i="3"/>
  <c r="F640" i="3"/>
  <c r="G640" i="3"/>
  <c r="D641" i="3"/>
  <c r="E641" i="3"/>
  <c r="F641" i="3"/>
  <c r="G641" i="3"/>
  <c r="D642" i="3"/>
  <c r="E642" i="3"/>
  <c r="F642" i="3"/>
  <c r="G642" i="3"/>
  <c r="D643" i="3"/>
  <c r="E643" i="3"/>
  <c r="F643" i="3"/>
  <c r="G643" i="3"/>
  <c r="D644" i="3"/>
  <c r="E644" i="3"/>
  <c r="F644" i="3"/>
  <c r="G644" i="3"/>
  <c r="D645" i="3"/>
  <c r="E645" i="3"/>
  <c r="F645" i="3"/>
  <c r="G645" i="3"/>
  <c r="D646" i="3"/>
  <c r="E646" i="3"/>
  <c r="F646" i="3"/>
  <c r="G646" i="3"/>
  <c r="D647" i="3"/>
  <c r="E647" i="3"/>
  <c r="F647" i="3"/>
  <c r="G647" i="3"/>
  <c r="D648" i="3"/>
  <c r="E648" i="3"/>
  <c r="F648" i="3"/>
  <c r="G648" i="3"/>
  <c r="D649" i="3"/>
  <c r="E649" i="3"/>
  <c r="F649" i="3"/>
  <c r="G649" i="3"/>
  <c r="BD254" i="3"/>
  <c r="BC254" i="3"/>
  <c r="BB254" i="3"/>
  <c r="E254" i="3"/>
  <c r="D254" i="3"/>
  <c r="G254" i="3" s="1"/>
  <c r="G144" i="3" a="1"/>
  <c r="G144" i="3" s="1"/>
  <c r="F144" i="3"/>
  <c r="C144" i="3"/>
  <c r="BA159" i="3"/>
  <c r="AZ159" i="3"/>
  <c r="AY159" i="3"/>
  <c r="AX159" i="3"/>
  <c r="AW159" i="3"/>
  <c r="AV159" i="3"/>
  <c r="AU159" i="3"/>
  <c r="BA158" i="3"/>
  <c r="AZ158" i="3"/>
  <c r="AY158" i="3"/>
  <c r="AX158" i="3"/>
  <c r="AW158" i="3"/>
  <c r="AV158" i="3"/>
  <c r="AU158" i="3"/>
  <c r="BA157" i="3"/>
  <c r="AZ157" i="3"/>
  <c r="AY157" i="3"/>
  <c r="AX157" i="3"/>
  <c r="AW157" i="3"/>
  <c r="AV157" i="3"/>
  <c r="AU157" i="3"/>
  <c r="BA156" i="3"/>
  <c r="AZ156" i="3"/>
  <c r="AY156" i="3"/>
  <c r="AX156" i="3"/>
  <c r="AW156" i="3"/>
  <c r="AV156" i="3"/>
  <c r="AU156" i="3"/>
  <c r="BA155" i="3"/>
  <c r="AZ155" i="3"/>
  <c r="AY155" i="3"/>
  <c r="AX155" i="3"/>
  <c r="AW155" i="3"/>
  <c r="AV155" i="3"/>
  <c r="AU155" i="3"/>
  <c r="BA154" i="3"/>
  <c r="AZ154" i="3"/>
  <c r="AY154" i="3"/>
  <c r="AX154" i="3"/>
  <c r="AW154" i="3"/>
  <c r="AV154" i="3"/>
  <c r="AU154" i="3"/>
  <c r="BA153" i="3"/>
  <c r="AZ153" i="3"/>
  <c r="AY153" i="3"/>
  <c r="AX153" i="3"/>
  <c r="AW153" i="3"/>
  <c r="AV153" i="3"/>
  <c r="AU153" i="3"/>
  <c r="BA152" i="3"/>
  <c r="AZ152" i="3"/>
  <c r="AY152" i="3"/>
  <c r="AX152" i="3"/>
  <c r="AW152" i="3"/>
  <c r="AV152" i="3"/>
  <c r="AU152" i="3"/>
  <c r="BA151" i="3"/>
  <c r="AZ151" i="3"/>
  <c r="AY151" i="3"/>
  <c r="AX151" i="3"/>
  <c r="AW151" i="3"/>
  <c r="AV151" i="3"/>
  <c r="AU151" i="3"/>
  <c r="BA150" i="3"/>
  <c r="AZ150" i="3"/>
  <c r="AY150" i="3"/>
  <c r="AX150" i="3"/>
  <c r="AW150" i="3"/>
  <c r="AV150" i="3"/>
  <c r="AU150" i="3"/>
  <c r="BA149" i="3"/>
  <c r="AZ149" i="3"/>
  <c r="AY149" i="3"/>
  <c r="AX149" i="3"/>
  <c r="AW149" i="3"/>
  <c r="AV149" i="3"/>
  <c r="AU149" i="3"/>
  <c r="BA148" i="3"/>
  <c r="AZ148" i="3"/>
  <c r="AY148" i="3"/>
  <c r="AX148" i="3"/>
  <c r="AW148" i="3"/>
  <c r="AV148" i="3"/>
  <c r="AU148" i="3"/>
  <c r="BA147" i="3"/>
  <c r="AZ147" i="3"/>
  <c r="AY147" i="3"/>
  <c r="AX147" i="3"/>
  <c r="AW147" i="3"/>
  <c r="AV147" i="3"/>
  <c r="AU147" i="3"/>
  <c r="BA160" i="3"/>
  <c r="BA146" i="3"/>
  <c r="BA145" i="3"/>
  <c r="AZ160" i="3"/>
  <c r="AZ146" i="3"/>
  <c r="AZ145" i="3"/>
  <c r="AY160" i="3"/>
  <c r="AY146" i="3"/>
  <c r="AY145" i="3"/>
  <c r="AX160" i="3"/>
  <c r="AX146" i="3"/>
  <c r="AX145" i="3"/>
  <c r="AW160" i="3"/>
  <c r="AW146" i="3"/>
  <c r="AW145" i="3"/>
  <c r="AV160" i="3"/>
  <c r="AV146" i="3"/>
  <c r="AV145" i="3"/>
  <c r="AU160" i="3"/>
  <c r="AU146" i="3"/>
  <c r="AU145" i="3"/>
  <c r="AT160" i="3"/>
  <c r="AT146" i="3"/>
  <c r="AT145" i="3"/>
  <c r="AT153" i="3" s="1"/>
  <c r="AR141" i="3"/>
  <c r="AR144" i="3" s="1"/>
  <c r="T137" i="3"/>
  <c r="S137" i="3"/>
  <c r="R137" i="3"/>
  <c r="F137" i="3"/>
  <c r="B137" i="3"/>
  <c r="T136" i="3"/>
  <c r="S136" i="3"/>
  <c r="R136" i="3"/>
  <c r="F136" i="3"/>
  <c r="B136" i="3"/>
  <c r="T135" i="3"/>
  <c r="S135" i="3"/>
  <c r="R135" i="3"/>
  <c r="F135" i="3"/>
  <c r="B135" i="3"/>
  <c r="T134" i="3"/>
  <c r="S134" i="3"/>
  <c r="R134" i="3"/>
  <c r="F134" i="3"/>
  <c r="B134" i="3"/>
  <c r="T133" i="3"/>
  <c r="S133" i="3"/>
  <c r="R133" i="3"/>
  <c r="F133" i="3"/>
  <c r="B133" i="3"/>
  <c r="T132" i="3"/>
  <c r="S132" i="3"/>
  <c r="R132" i="3"/>
  <c r="F132" i="3"/>
  <c r="B132" i="3"/>
  <c r="T131" i="3"/>
  <c r="S131" i="3"/>
  <c r="R131" i="3"/>
  <c r="F131" i="3"/>
  <c r="B131" i="3"/>
  <c r="T130" i="3"/>
  <c r="S130" i="3"/>
  <c r="R130" i="3"/>
  <c r="F130" i="3"/>
  <c r="B130" i="3"/>
  <c r="T129" i="3"/>
  <c r="S129" i="3"/>
  <c r="R129" i="3"/>
  <c r="F129" i="3"/>
  <c r="B129" i="3"/>
  <c r="T128" i="3"/>
  <c r="S128" i="3"/>
  <c r="R128" i="3"/>
  <c r="F128" i="3"/>
  <c r="B128" i="3"/>
  <c r="T127" i="3"/>
  <c r="S127" i="3"/>
  <c r="R127" i="3"/>
  <c r="F127" i="3"/>
  <c r="B127" i="3"/>
  <c r="T126" i="3"/>
  <c r="S126" i="3"/>
  <c r="R126" i="3"/>
  <c r="F126" i="3"/>
  <c r="B126" i="3"/>
  <c r="T125" i="3"/>
  <c r="S125" i="3"/>
  <c r="R125" i="3"/>
  <c r="F125" i="3"/>
  <c r="B125" i="3"/>
  <c r="T124" i="3"/>
  <c r="S124" i="3"/>
  <c r="R124" i="3"/>
  <c r="F124" i="3"/>
  <c r="B124" i="3"/>
  <c r="T123" i="3"/>
  <c r="S123" i="3"/>
  <c r="R123" i="3"/>
  <c r="F123" i="3"/>
  <c r="B123" i="3"/>
  <c r="T122" i="3"/>
  <c r="S122" i="3"/>
  <c r="R122" i="3"/>
  <c r="F122" i="3"/>
  <c r="B122" i="3"/>
  <c r="T121" i="3"/>
  <c r="S121" i="3"/>
  <c r="R121" i="3"/>
  <c r="F121" i="3"/>
  <c r="B121" i="3"/>
  <c r="T120" i="3"/>
  <c r="S120" i="3"/>
  <c r="R120" i="3"/>
  <c r="F120" i="3"/>
  <c r="B120" i="3"/>
  <c r="T119" i="3"/>
  <c r="S119" i="3"/>
  <c r="R119" i="3"/>
  <c r="F119" i="3"/>
  <c r="B119" i="3"/>
  <c r="T118" i="3"/>
  <c r="S118" i="3"/>
  <c r="R118" i="3"/>
  <c r="F118" i="3"/>
  <c r="B118" i="3"/>
  <c r="T117" i="3"/>
  <c r="S117" i="3"/>
  <c r="R117" i="3"/>
  <c r="F117" i="3"/>
  <c r="B117" i="3"/>
  <c r="T116" i="3"/>
  <c r="S116" i="3"/>
  <c r="R116" i="3"/>
  <c r="F116" i="3"/>
  <c r="B116" i="3"/>
  <c r="T115" i="3"/>
  <c r="S115" i="3"/>
  <c r="R115" i="3"/>
  <c r="F115" i="3"/>
  <c r="B115" i="3"/>
  <c r="T114" i="3"/>
  <c r="S114" i="3"/>
  <c r="R114" i="3"/>
  <c r="F114" i="3"/>
  <c r="B114" i="3"/>
  <c r="T113" i="3"/>
  <c r="S113" i="3"/>
  <c r="R113" i="3"/>
  <c r="F113" i="3"/>
  <c r="B113" i="3"/>
  <c r="T112" i="3"/>
  <c r="S112" i="3"/>
  <c r="R112" i="3"/>
  <c r="F112" i="3"/>
  <c r="B112" i="3"/>
  <c r="T111" i="3"/>
  <c r="S111" i="3"/>
  <c r="R111" i="3"/>
  <c r="F111" i="3"/>
  <c r="B111" i="3"/>
  <c r="T110" i="3"/>
  <c r="S110" i="3"/>
  <c r="R110" i="3"/>
  <c r="F110" i="3"/>
  <c r="B110" i="3"/>
  <c r="T109" i="3"/>
  <c r="S109" i="3"/>
  <c r="R109" i="3"/>
  <c r="F109" i="3"/>
  <c r="B109" i="3"/>
  <c r="T108" i="3"/>
  <c r="S108" i="3"/>
  <c r="R108" i="3"/>
  <c r="F108" i="3"/>
  <c r="B108" i="3"/>
  <c r="T107" i="3"/>
  <c r="S107" i="3"/>
  <c r="R107" i="3"/>
  <c r="F107" i="3"/>
  <c r="B107" i="3"/>
  <c r="T106" i="3"/>
  <c r="S106" i="3"/>
  <c r="R106" i="3"/>
  <c r="F106" i="3"/>
  <c r="B106" i="3"/>
  <c r="T105" i="3"/>
  <c r="S105" i="3"/>
  <c r="R105" i="3"/>
  <c r="F105" i="3"/>
  <c r="B105" i="3"/>
  <c r="T104" i="3"/>
  <c r="S104" i="3"/>
  <c r="R104" i="3"/>
  <c r="F104" i="3"/>
  <c r="B104" i="3"/>
  <c r="T103" i="3"/>
  <c r="S103" i="3"/>
  <c r="R103" i="3"/>
  <c r="F103" i="3"/>
  <c r="B103" i="3"/>
  <c r="T102" i="3"/>
  <c r="S102" i="3"/>
  <c r="R102" i="3"/>
  <c r="F102" i="3"/>
  <c r="B102" i="3"/>
  <c r="T101" i="3"/>
  <c r="S101" i="3"/>
  <c r="R101" i="3"/>
  <c r="F101" i="3"/>
  <c r="B101" i="3"/>
  <c r="T100" i="3"/>
  <c r="S100" i="3"/>
  <c r="R100" i="3"/>
  <c r="F100" i="3"/>
  <c r="B100" i="3"/>
  <c r="T99" i="3"/>
  <c r="S99" i="3"/>
  <c r="R99" i="3"/>
  <c r="F99" i="3"/>
  <c r="B99" i="3"/>
  <c r="T98" i="3"/>
  <c r="S98" i="3"/>
  <c r="R98" i="3"/>
  <c r="F98" i="3"/>
  <c r="B98" i="3"/>
  <c r="T97" i="3"/>
  <c r="S97" i="3"/>
  <c r="R97" i="3"/>
  <c r="F97" i="3"/>
  <c r="B97" i="3"/>
  <c r="T96" i="3"/>
  <c r="S96" i="3"/>
  <c r="R96" i="3"/>
  <c r="F96" i="3"/>
  <c r="B96" i="3"/>
  <c r="T95" i="3"/>
  <c r="S95" i="3"/>
  <c r="R95" i="3"/>
  <c r="F95" i="3"/>
  <c r="B95" i="3"/>
  <c r="T94" i="3"/>
  <c r="S94" i="3"/>
  <c r="R94" i="3"/>
  <c r="F94" i="3"/>
  <c r="B94" i="3"/>
  <c r="T93" i="3"/>
  <c r="S93" i="3"/>
  <c r="R93" i="3"/>
  <c r="F93" i="3"/>
  <c r="B93" i="3"/>
  <c r="T92" i="3"/>
  <c r="S92" i="3"/>
  <c r="R92" i="3"/>
  <c r="F92" i="3"/>
  <c r="B92" i="3"/>
  <c r="T91" i="3"/>
  <c r="S91" i="3"/>
  <c r="R91" i="3"/>
  <c r="F91" i="3"/>
  <c r="B91" i="3"/>
  <c r="T90" i="3"/>
  <c r="S90" i="3"/>
  <c r="R90" i="3"/>
  <c r="F90" i="3"/>
  <c r="B90" i="3"/>
  <c r="T89" i="3"/>
  <c r="S89" i="3"/>
  <c r="R89" i="3"/>
  <c r="F89" i="3"/>
  <c r="B89" i="3"/>
  <c r="T88" i="3"/>
  <c r="S88" i="3"/>
  <c r="R88" i="3"/>
  <c r="F88" i="3"/>
  <c r="B88" i="3"/>
  <c r="T87" i="3"/>
  <c r="S87" i="3"/>
  <c r="R87" i="3"/>
  <c r="G84" i="3"/>
  <c r="A84" i="3"/>
  <c r="F83" i="3"/>
  <c r="D83" i="3"/>
  <c r="A83" i="3"/>
  <c r="F82" i="3"/>
  <c r="D82" i="3"/>
  <c r="A82" i="3"/>
  <c r="F81" i="3"/>
  <c r="D81" i="3"/>
  <c r="A81" i="3"/>
  <c r="H80" i="3"/>
  <c r="G80" i="3"/>
  <c r="F80" i="3"/>
  <c r="C80" i="3"/>
  <c r="B80" i="3"/>
  <c r="A80" i="3"/>
  <c r="E78" i="3"/>
  <c r="D78" i="3"/>
  <c r="C78" i="3"/>
  <c r="D52" i="3"/>
  <c r="I51" i="3"/>
  <c r="F51" i="3"/>
  <c r="D51" i="3"/>
  <c r="A51" i="3"/>
  <c r="F50" i="3"/>
  <c r="A50" i="3"/>
  <c r="H49" i="3"/>
  <c r="G49" i="3"/>
  <c r="C49" i="3"/>
  <c r="B49" i="3"/>
  <c r="C47" i="3"/>
  <c r="C29" i="3"/>
  <c r="C11" i="3" s="1"/>
  <c r="F27" i="3"/>
  <c r="I23" i="3"/>
  <c r="E23" i="3"/>
  <c r="D23" i="3"/>
  <c r="I22" i="3"/>
  <c r="E22" i="3"/>
  <c r="D22" i="3"/>
  <c r="I21" i="3"/>
  <c r="E21" i="3"/>
  <c r="D21" i="3"/>
  <c r="I20" i="3"/>
  <c r="E20" i="3"/>
  <c r="D20" i="3"/>
  <c r="I19" i="3"/>
  <c r="E19" i="3"/>
  <c r="D19" i="3"/>
  <c r="I18" i="3"/>
  <c r="E18" i="3"/>
  <c r="D18" i="3"/>
  <c r="I17" i="3"/>
  <c r="E17" i="3"/>
  <c r="D17" i="3"/>
  <c r="I16" i="3"/>
  <c r="E16" i="3"/>
  <c r="D16" i="3"/>
  <c r="E15" i="3"/>
  <c r="D15" i="3"/>
  <c r="C59" i="3" l="1"/>
  <c r="C52" i="3"/>
  <c r="H52" i="3" s="1"/>
  <c r="I254" i="3"/>
  <c r="J254" i="3"/>
  <c r="H51" i="3"/>
  <c r="E53" i="3" s="1"/>
  <c r="E63" i="3" s="1"/>
  <c r="AT154" i="3"/>
  <c r="G154" i="3" s="1" a="1"/>
  <c r="G154" i="3" s="1"/>
  <c r="AT155" i="3"/>
  <c r="G155" i="3" s="1" a="1"/>
  <c r="G155" i="3" s="1"/>
  <c r="AT156" i="3"/>
  <c r="B156" i="3" s="1"/>
  <c r="AT157" i="3"/>
  <c r="G157" i="3" s="1" a="1"/>
  <c r="G157" i="3" s="1"/>
  <c r="AT158" i="3"/>
  <c r="G158" i="3" s="1" a="1"/>
  <c r="G158" i="3" s="1"/>
  <c r="AT159" i="3"/>
  <c r="G159" i="3" s="1" a="1"/>
  <c r="G159" i="3" s="1"/>
  <c r="F254" i="3"/>
  <c r="B51" i="3"/>
  <c r="G51" i="3" s="1"/>
  <c r="F338" i="3"/>
  <c r="F336" i="3"/>
  <c r="F334" i="3"/>
  <c r="F332" i="3"/>
  <c r="F330" i="3"/>
  <c r="F328" i="3"/>
  <c r="F326" i="3"/>
  <c r="F324" i="3"/>
  <c r="F322" i="3"/>
  <c r="F320" i="3"/>
  <c r="F318" i="3"/>
  <c r="F316" i="3"/>
  <c r="F314" i="3"/>
  <c r="F312" i="3"/>
  <c r="F310" i="3"/>
  <c r="F308" i="3"/>
  <c r="F306" i="3"/>
  <c r="F304" i="3"/>
  <c r="F302" i="3"/>
  <c r="F300" i="3"/>
  <c r="F298" i="3"/>
  <c r="F296" i="3"/>
  <c r="F294" i="3"/>
  <c r="F292" i="3"/>
  <c r="F290" i="3"/>
  <c r="F288" i="3"/>
  <c r="F286" i="3"/>
  <c r="F284" i="3"/>
  <c r="F282" i="3"/>
  <c r="F280" i="3"/>
  <c r="F278" i="3"/>
  <c r="F276" i="3"/>
  <c r="F274" i="3"/>
  <c r="F272" i="3"/>
  <c r="F270" i="3"/>
  <c r="F268" i="3"/>
  <c r="F266" i="3"/>
  <c r="F264" i="3"/>
  <c r="F262" i="3"/>
  <c r="F260" i="3"/>
  <c r="F258" i="3"/>
  <c r="F256" i="3"/>
  <c r="Q125" i="3"/>
  <c r="E125" i="3" s="1"/>
  <c r="E84" i="3"/>
  <c r="D84" i="3"/>
  <c r="J649" i="3"/>
  <c r="I649" i="3"/>
  <c r="I648" i="3"/>
  <c r="J648" i="3"/>
  <c r="I647" i="3"/>
  <c r="J647" i="3"/>
  <c r="I646" i="3"/>
  <c r="J646" i="3"/>
  <c r="J645" i="3"/>
  <c r="I645" i="3"/>
  <c r="I644" i="3"/>
  <c r="J644" i="3"/>
  <c r="I643" i="3"/>
  <c r="J643" i="3"/>
  <c r="I642" i="3"/>
  <c r="J642" i="3"/>
  <c r="I641" i="3"/>
  <c r="J641" i="3"/>
  <c r="I640" i="3"/>
  <c r="J640" i="3"/>
  <c r="J639" i="3"/>
  <c r="I639" i="3"/>
  <c r="I638" i="3"/>
  <c r="J638" i="3"/>
  <c r="I637" i="3"/>
  <c r="J637" i="3"/>
  <c r="I636" i="3"/>
  <c r="J636" i="3"/>
  <c r="I635" i="3"/>
  <c r="J635" i="3"/>
  <c r="I634" i="3"/>
  <c r="J634" i="3"/>
  <c r="J633" i="3"/>
  <c r="I633" i="3"/>
  <c r="I632" i="3"/>
  <c r="J632" i="3"/>
  <c r="I631" i="3"/>
  <c r="J631" i="3"/>
  <c r="I630" i="3"/>
  <c r="J630" i="3"/>
  <c r="J629" i="3"/>
  <c r="I629" i="3"/>
  <c r="I628" i="3"/>
  <c r="J628" i="3"/>
  <c r="I627" i="3"/>
  <c r="J627" i="3"/>
  <c r="I626" i="3"/>
  <c r="J626" i="3"/>
  <c r="J625" i="3"/>
  <c r="I625" i="3"/>
  <c r="I624" i="3"/>
  <c r="J624" i="3"/>
  <c r="I623" i="3"/>
  <c r="J623" i="3"/>
  <c r="I622" i="3"/>
  <c r="J622" i="3"/>
  <c r="J621" i="3"/>
  <c r="I621" i="3"/>
  <c r="I620" i="3"/>
  <c r="J620" i="3"/>
  <c r="I619" i="3"/>
  <c r="J619" i="3"/>
  <c r="I618" i="3"/>
  <c r="J618" i="3"/>
  <c r="I617" i="3"/>
  <c r="J617" i="3"/>
  <c r="I616" i="3"/>
  <c r="J616" i="3"/>
  <c r="J615" i="3"/>
  <c r="I615" i="3"/>
  <c r="I614" i="3"/>
  <c r="J614" i="3"/>
  <c r="I613" i="3"/>
  <c r="J613" i="3"/>
  <c r="I612" i="3"/>
  <c r="J612" i="3"/>
  <c r="J611" i="3"/>
  <c r="I611" i="3"/>
  <c r="I610" i="3"/>
  <c r="J610" i="3"/>
  <c r="I609" i="3"/>
  <c r="J609" i="3"/>
  <c r="I608" i="3"/>
  <c r="J608" i="3"/>
  <c r="I607" i="3"/>
  <c r="J607" i="3"/>
  <c r="I606" i="3"/>
  <c r="J606" i="3"/>
  <c r="J605" i="3"/>
  <c r="I605" i="3"/>
  <c r="I604" i="3"/>
  <c r="J604" i="3"/>
  <c r="I603" i="3"/>
  <c r="J603" i="3"/>
  <c r="I602" i="3"/>
  <c r="J602" i="3"/>
  <c r="I601" i="3"/>
  <c r="J601" i="3"/>
  <c r="I600" i="3"/>
  <c r="J600" i="3"/>
  <c r="J599" i="3"/>
  <c r="I599" i="3"/>
  <c r="I598" i="3"/>
  <c r="J598" i="3"/>
  <c r="I597" i="3"/>
  <c r="J597" i="3"/>
  <c r="I596" i="3"/>
  <c r="J596" i="3"/>
  <c r="J595" i="3"/>
  <c r="I595" i="3"/>
  <c r="I594" i="3"/>
  <c r="J594" i="3"/>
  <c r="I593" i="3"/>
  <c r="J593" i="3"/>
  <c r="I592" i="3"/>
  <c r="J592" i="3"/>
  <c r="J591" i="3"/>
  <c r="I591" i="3"/>
  <c r="I590" i="3"/>
  <c r="J590" i="3"/>
  <c r="I589" i="3"/>
  <c r="J589" i="3"/>
  <c r="I588" i="3"/>
  <c r="J588" i="3"/>
  <c r="J587" i="3"/>
  <c r="I587" i="3"/>
  <c r="I586" i="3"/>
  <c r="J586" i="3"/>
  <c r="I585" i="3"/>
  <c r="J585" i="3"/>
  <c r="I584" i="3"/>
  <c r="J584" i="3"/>
  <c r="J583" i="3"/>
  <c r="I583" i="3"/>
  <c r="I582" i="3"/>
  <c r="J582" i="3"/>
  <c r="I581" i="3"/>
  <c r="J581" i="3"/>
  <c r="I580" i="3"/>
  <c r="J580" i="3"/>
  <c r="J579" i="3"/>
  <c r="I579" i="3"/>
  <c r="I578" i="3"/>
  <c r="J578" i="3"/>
  <c r="I577" i="3"/>
  <c r="J577" i="3"/>
  <c r="I576" i="3"/>
  <c r="J576" i="3"/>
  <c r="J575" i="3"/>
  <c r="I575" i="3"/>
  <c r="I574" i="3"/>
  <c r="J574" i="3"/>
  <c r="I573" i="3"/>
  <c r="J573" i="3"/>
  <c r="I572" i="3"/>
  <c r="J572" i="3"/>
  <c r="J571" i="3"/>
  <c r="I571" i="3"/>
  <c r="I570" i="3"/>
  <c r="J570" i="3"/>
  <c r="I569" i="3"/>
  <c r="J569" i="3"/>
  <c r="I568" i="3"/>
  <c r="J568" i="3"/>
  <c r="J567" i="3"/>
  <c r="I567" i="3"/>
  <c r="I566" i="3"/>
  <c r="J566" i="3"/>
  <c r="I565" i="3"/>
  <c r="J565" i="3"/>
  <c r="I564" i="3"/>
  <c r="J564" i="3"/>
  <c r="J563" i="3"/>
  <c r="I563" i="3"/>
  <c r="I562" i="3"/>
  <c r="J562" i="3"/>
  <c r="I561" i="3"/>
  <c r="J561" i="3"/>
  <c r="I560" i="3"/>
  <c r="J560" i="3"/>
  <c r="J559" i="3"/>
  <c r="I559" i="3"/>
  <c r="I558" i="3"/>
  <c r="J558" i="3"/>
  <c r="I557" i="3"/>
  <c r="J557" i="3"/>
  <c r="I556" i="3"/>
  <c r="J556" i="3"/>
  <c r="J555" i="3"/>
  <c r="I555" i="3"/>
  <c r="I554" i="3"/>
  <c r="J554" i="3"/>
  <c r="J553" i="3"/>
  <c r="I553" i="3"/>
  <c r="I552" i="3"/>
  <c r="J552" i="3"/>
  <c r="I551" i="3"/>
  <c r="J551" i="3"/>
  <c r="I550" i="3"/>
  <c r="J550" i="3"/>
  <c r="J549" i="3"/>
  <c r="I549" i="3"/>
  <c r="I548" i="3"/>
  <c r="J548" i="3"/>
  <c r="I547" i="3"/>
  <c r="J547" i="3"/>
  <c r="I546" i="3"/>
  <c r="J546" i="3"/>
  <c r="J545" i="3"/>
  <c r="I545" i="3"/>
  <c r="I544" i="3"/>
  <c r="J544" i="3"/>
  <c r="I543" i="3"/>
  <c r="J543" i="3"/>
  <c r="I542" i="3"/>
  <c r="J542" i="3"/>
  <c r="J541" i="3"/>
  <c r="I541" i="3"/>
  <c r="I540" i="3"/>
  <c r="J540" i="3"/>
  <c r="I539" i="3"/>
  <c r="J539" i="3"/>
  <c r="J538" i="3"/>
  <c r="I538" i="3"/>
  <c r="J537" i="3"/>
  <c r="I537" i="3"/>
  <c r="J536" i="3"/>
  <c r="I536" i="3"/>
  <c r="J535" i="3"/>
  <c r="I535" i="3"/>
  <c r="J534" i="3"/>
  <c r="I534" i="3"/>
  <c r="J533" i="3"/>
  <c r="I533" i="3"/>
  <c r="J532" i="3"/>
  <c r="I532" i="3"/>
  <c r="J531" i="3"/>
  <c r="I531" i="3"/>
  <c r="J530" i="3"/>
  <c r="I530" i="3"/>
  <c r="J529" i="3"/>
  <c r="I529" i="3"/>
  <c r="J528" i="3"/>
  <c r="I528" i="3"/>
  <c r="J527" i="3"/>
  <c r="I527" i="3"/>
  <c r="J526" i="3"/>
  <c r="I526" i="3"/>
  <c r="J525" i="3"/>
  <c r="I525" i="3"/>
  <c r="J524" i="3"/>
  <c r="I524" i="3"/>
  <c r="J523" i="3"/>
  <c r="I523" i="3"/>
  <c r="J522" i="3"/>
  <c r="I522" i="3"/>
  <c r="J521" i="3"/>
  <c r="I521" i="3"/>
  <c r="J520" i="3"/>
  <c r="I520" i="3"/>
  <c r="J519" i="3"/>
  <c r="I519" i="3"/>
  <c r="J518" i="3"/>
  <c r="I518" i="3"/>
  <c r="J517" i="3"/>
  <c r="I517" i="3"/>
  <c r="J516" i="3"/>
  <c r="I516" i="3"/>
  <c r="J515" i="3"/>
  <c r="I515" i="3"/>
  <c r="J514" i="3"/>
  <c r="I514" i="3"/>
  <c r="J513" i="3"/>
  <c r="I513" i="3"/>
  <c r="J512" i="3"/>
  <c r="I512" i="3"/>
  <c r="J511" i="3"/>
  <c r="I511" i="3"/>
  <c r="J510" i="3"/>
  <c r="I510" i="3"/>
  <c r="J509" i="3"/>
  <c r="I509" i="3"/>
  <c r="J508" i="3"/>
  <c r="I508" i="3"/>
  <c r="J507" i="3"/>
  <c r="I507" i="3"/>
  <c r="J506" i="3"/>
  <c r="I506" i="3"/>
  <c r="J505" i="3"/>
  <c r="I505" i="3"/>
  <c r="J504" i="3"/>
  <c r="I504" i="3"/>
  <c r="J503" i="3"/>
  <c r="I503" i="3"/>
  <c r="J502" i="3"/>
  <c r="I502" i="3"/>
  <c r="J501" i="3"/>
  <c r="I501" i="3"/>
  <c r="J500" i="3"/>
  <c r="I500" i="3"/>
  <c r="J499" i="3"/>
  <c r="I499" i="3"/>
  <c r="J498" i="3"/>
  <c r="I498" i="3"/>
  <c r="J497" i="3"/>
  <c r="I497" i="3"/>
  <c r="J496" i="3"/>
  <c r="I496" i="3"/>
  <c r="J495" i="3"/>
  <c r="I495" i="3"/>
  <c r="J494" i="3"/>
  <c r="I494" i="3"/>
  <c r="J493" i="3"/>
  <c r="I493" i="3"/>
  <c r="J492" i="3"/>
  <c r="I492" i="3"/>
  <c r="J491" i="3"/>
  <c r="I491" i="3"/>
  <c r="J490" i="3"/>
  <c r="I490" i="3"/>
  <c r="J489" i="3"/>
  <c r="I489" i="3"/>
  <c r="J488" i="3"/>
  <c r="I488" i="3"/>
  <c r="J487" i="3"/>
  <c r="I487" i="3"/>
  <c r="J486" i="3"/>
  <c r="I486" i="3"/>
  <c r="J485" i="3"/>
  <c r="I485" i="3"/>
  <c r="J484" i="3"/>
  <c r="I484" i="3"/>
  <c r="J483" i="3"/>
  <c r="I483" i="3"/>
  <c r="J482" i="3"/>
  <c r="I482" i="3"/>
  <c r="J481" i="3"/>
  <c r="I481" i="3"/>
  <c r="J480" i="3"/>
  <c r="I480" i="3"/>
  <c r="J479" i="3"/>
  <c r="I479" i="3"/>
  <c r="J478" i="3"/>
  <c r="I478" i="3"/>
  <c r="J477" i="3"/>
  <c r="I477" i="3"/>
  <c r="J476" i="3"/>
  <c r="I476" i="3"/>
  <c r="J475" i="3"/>
  <c r="I475" i="3"/>
  <c r="J474" i="3"/>
  <c r="I474" i="3"/>
  <c r="J473" i="3"/>
  <c r="I473" i="3"/>
  <c r="J472" i="3"/>
  <c r="I472" i="3"/>
  <c r="J471" i="3"/>
  <c r="I471" i="3"/>
  <c r="J470" i="3"/>
  <c r="I470" i="3"/>
  <c r="J469" i="3"/>
  <c r="I469" i="3"/>
  <c r="J468" i="3"/>
  <c r="I468" i="3"/>
  <c r="J467" i="3"/>
  <c r="I467" i="3"/>
  <c r="J466" i="3"/>
  <c r="I466" i="3"/>
  <c r="J465" i="3"/>
  <c r="I465" i="3"/>
  <c r="J464" i="3"/>
  <c r="I464" i="3"/>
  <c r="J463" i="3"/>
  <c r="I463" i="3"/>
  <c r="J462" i="3"/>
  <c r="I462" i="3"/>
  <c r="J461" i="3"/>
  <c r="I461" i="3"/>
  <c r="J460" i="3"/>
  <c r="I460" i="3"/>
  <c r="J459" i="3"/>
  <c r="I459" i="3"/>
  <c r="J458" i="3"/>
  <c r="I458" i="3"/>
  <c r="J457" i="3"/>
  <c r="I457" i="3"/>
  <c r="J456" i="3"/>
  <c r="I456" i="3"/>
  <c r="J455" i="3"/>
  <c r="I455" i="3"/>
  <c r="J454" i="3"/>
  <c r="I454" i="3"/>
  <c r="J453" i="3"/>
  <c r="I453" i="3"/>
  <c r="J452" i="3"/>
  <c r="I452" i="3"/>
  <c r="J451" i="3"/>
  <c r="I451" i="3"/>
  <c r="J450" i="3"/>
  <c r="I450" i="3"/>
  <c r="J449" i="3"/>
  <c r="I449" i="3"/>
  <c r="J448" i="3"/>
  <c r="I448" i="3"/>
  <c r="J447" i="3"/>
  <c r="I447" i="3"/>
  <c r="J446" i="3"/>
  <c r="I446" i="3"/>
  <c r="J445" i="3"/>
  <c r="I445" i="3"/>
  <c r="J444" i="3"/>
  <c r="I444" i="3"/>
  <c r="J443" i="3"/>
  <c r="I443" i="3"/>
  <c r="J442" i="3"/>
  <c r="I442" i="3"/>
  <c r="J441" i="3"/>
  <c r="I441" i="3"/>
  <c r="J440" i="3"/>
  <c r="I440" i="3"/>
  <c r="J439" i="3"/>
  <c r="I439" i="3"/>
  <c r="J438" i="3"/>
  <c r="I438" i="3"/>
  <c r="J437" i="3"/>
  <c r="I437" i="3"/>
  <c r="J436" i="3"/>
  <c r="I436" i="3"/>
  <c r="J435" i="3"/>
  <c r="I435" i="3"/>
  <c r="J434" i="3"/>
  <c r="I434" i="3"/>
  <c r="J433" i="3"/>
  <c r="I433" i="3"/>
  <c r="J432" i="3"/>
  <c r="I432" i="3"/>
  <c r="J431" i="3"/>
  <c r="I431" i="3"/>
  <c r="J430" i="3"/>
  <c r="I430" i="3"/>
  <c r="J429" i="3"/>
  <c r="I429" i="3"/>
  <c r="J428" i="3"/>
  <c r="I428" i="3"/>
  <c r="J427" i="3"/>
  <c r="I427" i="3"/>
  <c r="J426" i="3"/>
  <c r="I426" i="3"/>
  <c r="J425" i="3"/>
  <c r="I425" i="3"/>
  <c r="I424" i="3"/>
  <c r="J424" i="3"/>
  <c r="J423" i="3"/>
  <c r="I423" i="3"/>
  <c r="I422" i="3"/>
  <c r="J422" i="3"/>
  <c r="J421" i="3"/>
  <c r="I421" i="3"/>
  <c r="I420" i="3"/>
  <c r="J420" i="3"/>
  <c r="J419" i="3"/>
  <c r="I419" i="3"/>
  <c r="I418" i="3"/>
  <c r="J418" i="3"/>
  <c r="J417" i="3"/>
  <c r="I417" i="3"/>
  <c r="I416" i="3"/>
  <c r="J416" i="3"/>
  <c r="J415" i="3"/>
  <c r="I415" i="3"/>
  <c r="I414" i="3"/>
  <c r="J414" i="3"/>
  <c r="J413" i="3"/>
  <c r="I413" i="3"/>
  <c r="I412" i="3"/>
  <c r="J412" i="3"/>
  <c r="J411" i="3"/>
  <c r="I411" i="3"/>
  <c r="I410" i="3"/>
  <c r="J410" i="3"/>
  <c r="J409" i="3"/>
  <c r="I409" i="3"/>
  <c r="I408" i="3"/>
  <c r="J408" i="3"/>
  <c r="J407" i="3"/>
  <c r="I407" i="3"/>
  <c r="I406" i="3"/>
  <c r="J406" i="3"/>
  <c r="I404" i="3"/>
  <c r="J404" i="3"/>
  <c r="I398" i="3"/>
  <c r="J398" i="3"/>
  <c r="I394" i="3"/>
  <c r="J394" i="3"/>
  <c r="I392" i="3"/>
  <c r="J392" i="3"/>
  <c r="I386" i="3"/>
  <c r="J386" i="3"/>
  <c r="I384" i="3"/>
  <c r="J384" i="3"/>
  <c r="I378" i="3"/>
  <c r="J378" i="3"/>
  <c r="I376" i="3"/>
  <c r="J376" i="3"/>
  <c r="I374" i="3"/>
  <c r="J374" i="3"/>
  <c r="I372" i="3"/>
  <c r="J372" i="3"/>
  <c r="I367" i="3"/>
  <c r="J367" i="3"/>
  <c r="I366" i="3"/>
  <c r="J366" i="3"/>
  <c r="I364" i="3"/>
  <c r="J364" i="3"/>
  <c r="I359" i="3"/>
  <c r="J359" i="3"/>
  <c r="I355" i="3"/>
  <c r="J355" i="3"/>
  <c r="I351" i="3"/>
  <c r="J351" i="3"/>
  <c r="I347" i="3"/>
  <c r="J347" i="3"/>
  <c r="I346" i="3"/>
  <c r="J346" i="3"/>
  <c r="I344" i="3"/>
  <c r="J344" i="3"/>
  <c r="I342" i="3"/>
  <c r="J342" i="3"/>
  <c r="I340" i="3"/>
  <c r="J340" i="3"/>
  <c r="I338" i="3"/>
  <c r="J338" i="3"/>
  <c r="I336" i="3"/>
  <c r="J336" i="3"/>
  <c r="I334" i="3"/>
  <c r="J334" i="3"/>
  <c r="I332" i="3"/>
  <c r="J332" i="3"/>
  <c r="I327" i="3"/>
  <c r="J327" i="3"/>
  <c r="I326" i="3"/>
  <c r="J326" i="3"/>
  <c r="I324" i="3"/>
  <c r="J324" i="3"/>
  <c r="I319" i="3"/>
  <c r="J319" i="3"/>
  <c r="I318" i="3"/>
  <c r="J318" i="3"/>
  <c r="I316" i="3"/>
  <c r="J316" i="3"/>
  <c r="I311" i="3"/>
  <c r="J311" i="3"/>
  <c r="I310" i="3"/>
  <c r="J310" i="3"/>
  <c r="I308" i="3"/>
  <c r="J308" i="3"/>
  <c r="I306" i="3"/>
  <c r="J306" i="3"/>
  <c r="I304" i="3"/>
  <c r="J304" i="3"/>
  <c r="I299" i="3"/>
  <c r="J299" i="3"/>
  <c r="I298" i="3"/>
  <c r="J298" i="3"/>
  <c r="I296" i="3"/>
  <c r="J296" i="3"/>
  <c r="I294" i="3"/>
  <c r="J294" i="3"/>
  <c r="I292" i="3"/>
  <c r="J292" i="3"/>
  <c r="I290" i="3"/>
  <c r="J290" i="3"/>
  <c r="I288" i="3"/>
  <c r="J288" i="3"/>
  <c r="I286" i="3"/>
  <c r="J286" i="3"/>
  <c r="I284" i="3"/>
  <c r="J284" i="3"/>
  <c r="I282" i="3"/>
  <c r="J282" i="3"/>
  <c r="I280" i="3"/>
  <c r="J280" i="3"/>
  <c r="I275" i="3"/>
  <c r="J275" i="3"/>
  <c r="I274" i="3"/>
  <c r="J274" i="3"/>
  <c r="I272" i="3"/>
  <c r="J272" i="3"/>
  <c r="I267" i="3"/>
  <c r="J267" i="3"/>
  <c r="I263" i="3"/>
  <c r="J263" i="3"/>
  <c r="I262" i="3"/>
  <c r="J262" i="3"/>
  <c r="I260" i="3"/>
  <c r="J260" i="3"/>
  <c r="I259" i="3"/>
  <c r="J259" i="3"/>
  <c r="I258" i="3"/>
  <c r="J258" i="3"/>
  <c r="I255" i="3"/>
  <c r="J255" i="3"/>
  <c r="I399" i="3"/>
  <c r="I383" i="3"/>
  <c r="J373" i="3"/>
  <c r="J341" i="3"/>
  <c r="J309" i="3"/>
  <c r="J293" i="3"/>
  <c r="J261" i="3"/>
  <c r="F78" i="3"/>
  <c r="I405" i="3"/>
  <c r="I397" i="3"/>
  <c r="I389" i="3"/>
  <c r="I381" i="3"/>
  <c r="J369" i="3"/>
  <c r="J353" i="3"/>
  <c r="J337" i="3"/>
  <c r="J321" i="3"/>
  <c r="J305" i="3"/>
  <c r="J289" i="3"/>
  <c r="J273" i="3"/>
  <c r="J257" i="3"/>
  <c r="I402" i="3"/>
  <c r="J402" i="3"/>
  <c r="I400" i="3"/>
  <c r="J400" i="3"/>
  <c r="I396" i="3"/>
  <c r="J396" i="3"/>
  <c r="I390" i="3"/>
  <c r="J390" i="3"/>
  <c r="I388" i="3"/>
  <c r="J388" i="3"/>
  <c r="I382" i="3"/>
  <c r="J382" i="3"/>
  <c r="I380" i="3"/>
  <c r="J380" i="3"/>
  <c r="I375" i="3"/>
  <c r="J375" i="3"/>
  <c r="I371" i="3"/>
  <c r="J371" i="3"/>
  <c r="I370" i="3"/>
  <c r="J370" i="3"/>
  <c r="I368" i="3"/>
  <c r="J368" i="3"/>
  <c r="I363" i="3"/>
  <c r="J363" i="3"/>
  <c r="I362" i="3"/>
  <c r="J362" i="3"/>
  <c r="I360" i="3"/>
  <c r="J360" i="3"/>
  <c r="I358" i="3"/>
  <c r="J358" i="3"/>
  <c r="I356" i="3"/>
  <c r="J356" i="3"/>
  <c r="I354" i="3"/>
  <c r="J354" i="3"/>
  <c r="I352" i="3"/>
  <c r="J352" i="3"/>
  <c r="I350" i="3"/>
  <c r="J350" i="3"/>
  <c r="I348" i="3"/>
  <c r="J348" i="3"/>
  <c r="I343" i="3"/>
  <c r="J343" i="3"/>
  <c r="I339" i="3"/>
  <c r="J339" i="3"/>
  <c r="I335" i="3"/>
  <c r="J335" i="3"/>
  <c r="I331" i="3"/>
  <c r="J331" i="3"/>
  <c r="I330" i="3"/>
  <c r="J330" i="3"/>
  <c r="I328" i="3"/>
  <c r="J328" i="3"/>
  <c r="I323" i="3"/>
  <c r="J323" i="3"/>
  <c r="I322" i="3"/>
  <c r="J322" i="3"/>
  <c r="I320" i="3"/>
  <c r="J320" i="3"/>
  <c r="I315" i="3"/>
  <c r="J315" i="3"/>
  <c r="I314" i="3"/>
  <c r="J314" i="3"/>
  <c r="I312" i="3"/>
  <c r="J312" i="3"/>
  <c r="I307" i="3"/>
  <c r="J307" i="3"/>
  <c r="I303" i="3"/>
  <c r="J303" i="3"/>
  <c r="I302" i="3"/>
  <c r="J302" i="3"/>
  <c r="I300" i="3"/>
  <c r="J300" i="3"/>
  <c r="I295" i="3"/>
  <c r="J295" i="3"/>
  <c r="I291" i="3"/>
  <c r="J291" i="3"/>
  <c r="I287" i="3"/>
  <c r="J287" i="3"/>
  <c r="I283" i="3"/>
  <c r="J283" i="3"/>
  <c r="I279" i="3"/>
  <c r="J279" i="3"/>
  <c r="I278" i="3"/>
  <c r="J278" i="3"/>
  <c r="I276" i="3"/>
  <c r="J276" i="3"/>
  <c r="I271" i="3"/>
  <c r="J271" i="3"/>
  <c r="I270" i="3"/>
  <c r="J270" i="3"/>
  <c r="I268" i="3"/>
  <c r="J268" i="3"/>
  <c r="I266" i="3"/>
  <c r="J266" i="3"/>
  <c r="I264" i="3"/>
  <c r="J264" i="3"/>
  <c r="I256" i="3"/>
  <c r="J256" i="3"/>
  <c r="I391" i="3"/>
  <c r="J357" i="3"/>
  <c r="J325" i="3"/>
  <c r="J277" i="3"/>
  <c r="D50" i="3"/>
  <c r="I50" i="3" s="1"/>
  <c r="I52" i="3"/>
  <c r="AT147" i="3"/>
  <c r="G147" i="3" s="1" a="1"/>
  <c r="G147" i="3" s="1"/>
  <c r="AT148" i="3"/>
  <c r="F148" i="3" s="1"/>
  <c r="C148" i="3" s="1"/>
  <c r="AT149" i="3"/>
  <c r="G149" i="3" s="1" a="1"/>
  <c r="G149" i="3" s="1"/>
  <c r="AT150" i="3"/>
  <c r="G150" i="3" s="1" a="1"/>
  <c r="G150" i="3" s="1"/>
  <c r="I403" i="3"/>
  <c r="I395" i="3"/>
  <c r="I387" i="3"/>
  <c r="I379" i="3"/>
  <c r="J365" i="3"/>
  <c r="J349" i="3"/>
  <c r="J333" i="3"/>
  <c r="J317" i="3"/>
  <c r="J301" i="3"/>
  <c r="J285" i="3"/>
  <c r="J269" i="3"/>
  <c r="AT151" i="3"/>
  <c r="G151" i="3" s="1" a="1"/>
  <c r="G151" i="3" s="1"/>
  <c r="AT152" i="3"/>
  <c r="G152" i="3" s="1" a="1"/>
  <c r="G152" i="3" s="1"/>
  <c r="F156" i="3"/>
  <c r="C156" i="3" s="1"/>
  <c r="I401" i="3"/>
  <c r="I393" i="3"/>
  <c r="I385" i="3"/>
  <c r="I377" i="3"/>
  <c r="J361" i="3"/>
  <c r="J345" i="3"/>
  <c r="J329" i="3"/>
  <c r="J313" i="3"/>
  <c r="J297" i="3"/>
  <c r="J281" i="3"/>
  <c r="J265" i="3"/>
  <c r="AQ234" i="3"/>
  <c r="EL234" i="3"/>
  <c r="EH234" i="3"/>
  <c r="ED234" i="3"/>
  <c r="DZ234" i="3"/>
  <c r="DV234" i="3"/>
  <c r="DR234" i="3"/>
  <c r="DN234" i="3"/>
  <c r="DJ234" i="3"/>
  <c r="DF234" i="3"/>
  <c r="DB234" i="3"/>
  <c r="CX234" i="3"/>
  <c r="CT234" i="3"/>
  <c r="CP234" i="3"/>
  <c r="CL234" i="3"/>
  <c r="CH234" i="3"/>
  <c r="CD234" i="3"/>
  <c r="BZ234" i="3"/>
  <c r="BV234" i="3"/>
  <c r="BR234" i="3"/>
  <c r="BN234" i="3"/>
  <c r="BJ234" i="3"/>
  <c r="BF234" i="3"/>
  <c r="BB234" i="3"/>
  <c r="AX234" i="3"/>
  <c r="C50" i="3"/>
  <c r="H50" i="3" s="1"/>
  <c r="G156" i="3" a="1"/>
  <c r="G156" i="3" s="1"/>
  <c r="F155" i="3"/>
  <c r="C155" i="3" s="1"/>
  <c r="B144" i="3"/>
  <c r="G153" i="3" a="1"/>
  <c r="G153" i="3" s="1"/>
  <c r="B159" i="3"/>
  <c r="Q92" i="3"/>
  <c r="E92" i="3" s="1"/>
  <c r="Q95" i="3"/>
  <c r="E95" i="3" s="1"/>
  <c r="Q97" i="3"/>
  <c r="E97" i="3" s="1"/>
  <c r="Q108" i="3"/>
  <c r="E108" i="3" s="1"/>
  <c r="Q114" i="3"/>
  <c r="E114" i="3" s="1"/>
  <c r="Q124" i="3"/>
  <c r="E124" i="3" s="1"/>
  <c r="Q130" i="3"/>
  <c r="E130" i="3" s="1"/>
  <c r="B82" i="3"/>
  <c r="G82" i="3" s="1"/>
  <c r="I82" i="3" s="1"/>
  <c r="Q96" i="3"/>
  <c r="E96" i="3" s="1"/>
  <c r="Q99" i="3"/>
  <c r="E99" i="3" s="1"/>
  <c r="Q101" i="3"/>
  <c r="E101" i="3" s="1"/>
  <c r="Q102" i="3"/>
  <c r="E102" i="3" s="1"/>
  <c r="Q112" i="3"/>
  <c r="E112" i="3" s="1"/>
  <c r="Q115" i="3"/>
  <c r="E115" i="3" s="1"/>
  <c r="Q117" i="3"/>
  <c r="E117" i="3" s="1"/>
  <c r="Q118" i="3"/>
  <c r="E118" i="3" s="1"/>
  <c r="Q128" i="3"/>
  <c r="E128" i="3" s="1"/>
  <c r="Q131" i="3"/>
  <c r="E131" i="3" s="1"/>
  <c r="Q133" i="3"/>
  <c r="E133" i="3" s="1"/>
  <c r="Q134" i="3"/>
  <c r="E134" i="3" s="1"/>
  <c r="Q98" i="3"/>
  <c r="E98" i="3" s="1"/>
  <c r="Q111" i="3"/>
  <c r="E111" i="3" s="1"/>
  <c r="Q113" i="3"/>
  <c r="E113" i="3" s="1"/>
  <c r="Q127" i="3"/>
  <c r="E127" i="3" s="1"/>
  <c r="Q129" i="3"/>
  <c r="E129" i="3" s="1"/>
  <c r="Q89" i="3"/>
  <c r="E89" i="3" s="1"/>
  <c r="Q90" i="3"/>
  <c r="E90" i="3" s="1"/>
  <c r="C81" i="3"/>
  <c r="B81" i="3" s="1"/>
  <c r="G81" i="3" s="1"/>
  <c r="Q100" i="3"/>
  <c r="E100" i="3" s="1"/>
  <c r="Q103" i="3"/>
  <c r="E103" i="3" s="1"/>
  <c r="Q105" i="3"/>
  <c r="E105" i="3" s="1"/>
  <c r="Q106" i="3"/>
  <c r="E106" i="3" s="1"/>
  <c r="Q116" i="3"/>
  <c r="E116" i="3" s="1"/>
  <c r="Q119" i="3"/>
  <c r="E119" i="3" s="1"/>
  <c r="Q121" i="3"/>
  <c r="E121" i="3" s="1"/>
  <c r="Q122" i="3"/>
  <c r="E122" i="3" s="1"/>
  <c r="Q132" i="3"/>
  <c r="E132" i="3" s="1"/>
  <c r="Q135" i="3"/>
  <c r="E135" i="3" s="1"/>
  <c r="Q137" i="3"/>
  <c r="E137" i="3" s="1"/>
  <c r="Q88" i="3"/>
  <c r="E88" i="3" s="1"/>
  <c r="Q91" i="3"/>
  <c r="E91" i="3" s="1"/>
  <c r="Q93" i="3"/>
  <c r="E93" i="3" s="1"/>
  <c r="Q94" i="3"/>
  <c r="E94" i="3" s="1"/>
  <c r="Q104" i="3"/>
  <c r="E104" i="3" s="1"/>
  <c r="Q107" i="3"/>
  <c r="E107" i="3" s="1"/>
  <c r="Q109" i="3"/>
  <c r="E109" i="3" s="1"/>
  <c r="Q110" i="3"/>
  <c r="E110" i="3" s="1"/>
  <c r="Q120" i="3"/>
  <c r="E120" i="3" s="1"/>
  <c r="Q123" i="3"/>
  <c r="E123" i="3" s="1"/>
  <c r="Q126" i="3"/>
  <c r="E126" i="3" s="1"/>
  <c r="Q136" i="3"/>
  <c r="E136" i="3" s="1"/>
  <c r="D146" i="3"/>
  <c r="D87" i="3"/>
  <c r="C87" i="3"/>
  <c r="G14" i="3"/>
  <c r="E146" i="3"/>
  <c r="H11" i="3"/>
  <c r="G19" i="3" s="1"/>
  <c r="F14" i="3"/>
  <c r="C115" i="3"/>
  <c r="C125" i="3"/>
  <c r="C98" i="3"/>
  <c r="C108" i="3"/>
  <c r="C130" i="3"/>
  <c r="F16" i="3"/>
  <c r="C112" i="3"/>
  <c r="C118" i="3"/>
  <c r="B52" i="3"/>
  <c r="G52" i="3" s="1"/>
  <c r="E144" i="3"/>
  <c r="F159" i="3"/>
  <c r="B155" i="3"/>
  <c r="B153" i="3"/>
  <c r="F153" i="3"/>
  <c r="B146" i="3"/>
  <c r="AR143" i="3"/>
  <c r="I27" i="3"/>
  <c r="B11" i="3"/>
  <c r="C27" i="3"/>
  <c r="E27" i="3" s="1"/>
  <c r="I28" i="3"/>
  <c r="I29" i="3" s="1"/>
  <c r="F17" i="3"/>
  <c r="F19" i="3" l="1"/>
  <c r="C134" i="3"/>
  <c r="C102" i="3"/>
  <c r="C124" i="3"/>
  <c r="C92" i="3"/>
  <c r="D105" i="3"/>
  <c r="F18" i="3"/>
  <c r="F151" i="3"/>
  <c r="C151" i="3" s="1"/>
  <c r="C128" i="3"/>
  <c r="C96" i="3"/>
  <c r="C114" i="3"/>
  <c r="D132" i="3"/>
  <c r="C93" i="3"/>
  <c r="B157" i="3"/>
  <c r="G18" i="3"/>
  <c r="G17" i="3"/>
  <c r="G16" i="3"/>
  <c r="F158" i="3"/>
  <c r="C158" i="3" s="1"/>
  <c r="D144" i="3"/>
  <c r="C133" i="3"/>
  <c r="D124" i="3"/>
  <c r="C117" i="3"/>
  <c r="D108" i="3"/>
  <c r="C101" i="3"/>
  <c r="D92" i="3"/>
  <c r="D136" i="3"/>
  <c r="C129" i="3"/>
  <c r="D120" i="3"/>
  <c r="C113" i="3"/>
  <c r="D104" i="3"/>
  <c r="C97" i="3"/>
  <c r="D88" i="3"/>
  <c r="C131" i="3"/>
  <c r="D122" i="3"/>
  <c r="D111" i="3"/>
  <c r="D100" i="3"/>
  <c r="D89" i="3"/>
  <c r="E156" i="3"/>
  <c r="F22" i="3"/>
  <c r="F21" i="3"/>
  <c r="G15" i="3"/>
  <c r="B150" i="3"/>
  <c r="B158" i="3"/>
  <c r="D130" i="3"/>
  <c r="C123" i="3"/>
  <c r="D114" i="3"/>
  <c r="C107" i="3"/>
  <c r="D98" i="3"/>
  <c r="C91" i="3"/>
  <c r="C135" i="3"/>
  <c r="D126" i="3"/>
  <c r="C119" i="3"/>
  <c r="D110" i="3"/>
  <c r="C103" i="3"/>
  <c r="D94" i="3"/>
  <c r="D137" i="3"/>
  <c r="D127" i="3"/>
  <c r="D121" i="3"/>
  <c r="C109" i="3"/>
  <c r="C99" i="3"/>
  <c r="C88" i="3"/>
  <c r="F150" i="3"/>
  <c r="G22" i="3"/>
  <c r="G21" i="3"/>
  <c r="G20" i="3"/>
  <c r="B149" i="3"/>
  <c r="B151" i="3"/>
  <c r="F157" i="3"/>
  <c r="C157" i="3" s="1"/>
  <c r="E159" i="3"/>
  <c r="D135" i="3"/>
  <c r="D129" i="3"/>
  <c r="D119" i="3"/>
  <c r="D113" i="3"/>
  <c r="D103" i="3"/>
  <c r="D97" i="3"/>
  <c r="G23" i="3"/>
  <c r="D131" i="3"/>
  <c r="D125" i="3"/>
  <c r="D115" i="3"/>
  <c r="D109" i="3"/>
  <c r="D99" i="3"/>
  <c r="D93" i="3"/>
  <c r="C136" i="3"/>
  <c r="C126" i="3"/>
  <c r="D116" i="3"/>
  <c r="D106" i="3"/>
  <c r="D95" i="3"/>
  <c r="B154" i="3"/>
  <c r="F149" i="3"/>
  <c r="F154" i="3"/>
  <c r="F147" i="3"/>
  <c r="C147" i="3" s="1"/>
  <c r="F152" i="3"/>
  <c r="C152" i="3" s="1"/>
  <c r="B147" i="3"/>
  <c r="D156" i="3"/>
  <c r="B152" i="3"/>
  <c r="D155" i="3"/>
  <c r="G148" i="3" a="1"/>
  <c r="G148" i="3" s="1"/>
  <c r="D148" i="3" s="1"/>
  <c r="B148" i="3"/>
  <c r="E155" i="3"/>
  <c r="C120" i="3"/>
  <c r="C110" i="3"/>
  <c r="C104" i="3"/>
  <c r="C94" i="3"/>
  <c r="F20" i="3"/>
  <c r="B50" i="3"/>
  <c r="G50" i="3" s="1"/>
  <c r="B53" i="3" s="1"/>
  <c r="D153" i="3"/>
  <c r="H81" i="3"/>
  <c r="H83" i="3" s="1"/>
  <c r="C82" i="3"/>
  <c r="H82" i="3" s="1"/>
  <c r="B84" i="3" s="1"/>
  <c r="D90" i="3"/>
  <c r="F23" i="3"/>
  <c r="F15" i="3"/>
  <c r="C132" i="3"/>
  <c r="C122" i="3"/>
  <c r="C111" i="3"/>
  <c r="C100" i="3"/>
  <c r="C90" i="3"/>
  <c r="D133" i="3"/>
  <c r="D128" i="3"/>
  <c r="D123" i="3"/>
  <c r="D117" i="3"/>
  <c r="D112" i="3"/>
  <c r="D107" i="3"/>
  <c r="D101" i="3"/>
  <c r="D96" i="3"/>
  <c r="D91" i="3"/>
  <c r="C127" i="3"/>
  <c r="C116" i="3"/>
  <c r="C106" i="3"/>
  <c r="C95" i="3"/>
  <c r="C137" i="3"/>
  <c r="D134" i="3"/>
  <c r="C121" i="3"/>
  <c r="D118" i="3"/>
  <c r="C105" i="3"/>
  <c r="D102" i="3"/>
  <c r="C89" i="3"/>
  <c r="AR60" i="3"/>
  <c r="D159" i="3"/>
  <c r="C159" i="3"/>
  <c r="D158" i="3"/>
  <c r="E158" i="3"/>
  <c r="C153" i="3"/>
  <c r="E153" i="3"/>
  <c r="D151" i="3"/>
  <c r="D147" i="3"/>
  <c r="I81" i="3"/>
  <c r="H84" i="3" s="1"/>
  <c r="G83" i="3"/>
  <c r="I83" i="3" s="1"/>
  <c r="E147" i="3" l="1"/>
  <c r="E151" i="3"/>
  <c r="C149" i="3"/>
  <c r="E149" i="3"/>
  <c r="D149" i="3"/>
  <c r="C83" i="3"/>
  <c r="B83" i="3" s="1"/>
  <c r="E152" i="3"/>
  <c r="E157" i="3"/>
  <c r="D152" i="3"/>
  <c r="D157" i="3"/>
  <c r="D154" i="3"/>
  <c r="E154" i="3"/>
  <c r="C154" i="3"/>
  <c r="C150" i="3"/>
  <c r="D150" i="3"/>
  <c r="E150" i="3"/>
  <c r="E148" i="3"/>
  <c r="H53" i="3"/>
  <c r="D63" i="3" s="1"/>
  <c r="G27" i="3"/>
  <c r="C58" i="3"/>
  <c r="C60"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Dell_Owner</author>
  </authors>
  <commentList>
    <comment ref="B1" authorId="0" shapeId="0" xr:uid="{E4E9F20D-4203-4AE3-939A-D1CF8E9512A5}">
      <text>
        <r>
          <rPr>
            <sz val="9"/>
            <color indexed="81"/>
            <rFont val="Tahoma"/>
            <family val="2"/>
          </rPr>
          <t>Model 2 (#vars=8, n=446, AdjRsq=0.697)
Dependent variable = Vendor.Eq.EnchantedDiamonds 
Run time = 02/05/2018 14:22:01
File name = DD_AF_fitted_vendor_predictions_withoutLN.xlsx
Computer name = DESKTOP-A1N8O3F
Program file name = RegressItLogistic.xlam
Version number = 2018.03.01
Execution time = 00h:00m:05s</t>
        </r>
      </text>
    </comment>
    <comment ref="G87" authorId="0" shapeId="0" xr:uid="{89F5F23B-B63A-4DF9-B733-C703E0755D8B}">
      <text>
        <r>
          <rPr>
            <sz val="9"/>
            <color indexed="81"/>
            <rFont val="Tahoma"/>
            <family val="2"/>
          </rPr>
          <t>Paste actual values in this column to compute out-of-sample error stats.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Dell_Owner</author>
  </authors>
  <commentList>
    <comment ref="B1" authorId="0" shapeId="0" xr:uid="{0B991242-0B30-40C9-B271-20BD27AF27DF}">
      <text>
        <r>
          <rPr>
            <sz val="9"/>
            <color indexed="81"/>
            <rFont val="Tahoma"/>
            <family val="2"/>
          </rPr>
          <t>Model 1 (#vars=8, n=396, AdjRsq=0.616)
Dependent variable = Vendor.Eq.EnchantedDiamonds 
Run time = 01/05/2018 20:18:29
File name = Book13
Computer name = DESKTOP-A1N8O3F
Program file name = RegressItLogistic.xlam
Version number = 2018.03.01
Execution time = 00h:00m:21s</t>
        </r>
      </text>
    </comment>
    <comment ref="B10" authorId="0" shapeId="0" xr:uid="{6E06E36C-7530-416C-8F37-331E4DF0B0E8}">
      <text>
        <r>
          <rPr>
            <sz val="9"/>
            <color indexed="81"/>
            <rFont val="Tahoma"/>
            <family val="2"/>
          </rPr>
          <t>In a logistic regression model, R-squared is the estimated fraction
of *deviance* explained by the model, in comparison to a null model
that has no independent variables.   Deviance is equal to minus-2 times
the log likelihood function, which is analogous to error variance in
a linear regression model, and the estimation of model coefficients
is based on minimization of this quantity (i.e., maximization of the
likelihood).  There is more than one way to define R-squared for a
logistic regression model.   McFadden's definition, shown in this cell,
has exactly the same functional form as R-squared in a linear model,
with variance merely replaced by deviance.    See the analysis-of-deviance
table below for more details of this calculation as well as those of
several other R-squared definitions.</t>
        </r>
      </text>
    </comment>
    <comment ref="C10" authorId="0" shapeId="0" xr:uid="{69D91AFA-AB1F-4948-85E0-7B150411B816}">
      <text>
        <r>
          <rPr>
            <sz val="9"/>
            <color indexed="81"/>
            <rFont val="Tahoma"/>
            <family val="2"/>
          </rPr>
          <t>Adjusted R-squared is a less-biased estimate of the fraction of deviance
explained by the logistic model, and it is obtained from R-squared
by an adjustment that takes into account the number of independent
variables in the model, as in the case of linear regression.</t>
        </r>
      </text>
    </comment>
    <comment ref="D10" authorId="0" shapeId="0" xr:uid="{B4F4E23E-F98E-48C0-B737-B343C1A8CE6F}">
      <text>
        <r>
          <rPr>
            <sz val="9"/>
            <color indexed="81"/>
            <rFont val="Tahoma"/>
            <family val="2"/>
          </rPr>
          <t>Root-mean-squared-error is a measure of the typical size of the errors
that the model makes in predicting  0's and 1's in units of probability,
and it plays a role analogous to the standard error of the regression
in a linear regression model.  A predicted probability of p yields
an error of p if the true outcome is 0 and an error of 1-p if the true
outcome is 1, and RMSE is the square root of the average squared value
of such errors.   If the model includes a constant, the mean value
of its errors is zero (i.e., it is unbiased) and its RMSE is the same
as the population standard deviation of its errors.</t>
        </r>
      </text>
    </comment>
    <comment ref="E10" authorId="0" shapeId="0" xr:uid="{FE34BCDF-88EA-4A87-ABED-6B3C111115E9}">
      <text>
        <r>
          <rPr>
            <sz val="9"/>
            <color indexed="81"/>
            <rFont val="Tahoma"/>
            <family val="2"/>
          </rPr>
          <t>The value in the cell below is the mean value of the dependent variable,
i.e., the fraction of outcomes that are 1's.  In a constant-only model,
this would be the prediction given for all observations of the dependent
variable, as in the case of linear regression.</t>
        </r>
      </text>
    </comment>
    <comment ref="A14" authorId="0" shapeId="0" xr:uid="{58926E20-EEB7-408B-8A1B-7ABFD47BD70E}">
      <text>
        <r>
          <rPr>
            <sz val="9"/>
            <color indexed="81"/>
            <rFont val="Tahoma"/>
            <family val="2"/>
          </rPr>
          <t xml:space="preserve">In a logistic regression model, a linear function of the independent
variables is used to predict the LogOdds of the event that the dependent
variable will have a value of 1 rather than 0. LogOdds is equal to
LN(p/(1-p)) for an event with probability p, where LN is the natural
log function.  It is equal to zero if p=0.5 and approaches negative
or positive infinity as p goes to 0 or 1.  The value of LogOdds predicted
by the linear equation is then converted to units of probability by
the inverse transformation: p = 1/(1+exp(-LogOdds)).  The formulas
for these calculations are shown in rows 6 and 7 at the top left of
the worksheet:  you can unhide these rows by clicking the + symbol
in the sidebar. </t>
        </r>
      </text>
    </comment>
    <comment ref="B14" authorId="0" shapeId="0" xr:uid="{6D0AF699-1AD3-40A6-BF59-81BB27590C6D}">
      <text>
        <r>
          <rPr>
            <sz val="9"/>
            <color indexed="81"/>
            <rFont val="Tahoma"/>
            <family val="2"/>
          </rPr>
          <t>The coefficient table of a logistic regression model has exactly the
same structure as that of a linear regression model.  Each estimated
coefficient has an associated standard error, which is the (estimated)
standard deviation of the error in the coefficient estimate.</t>
        </r>
      </text>
    </comment>
    <comment ref="D14" authorId="0" shapeId="0" xr:uid="{41ECA170-94D1-4923-AB91-A106F6D3FD66}">
      <text>
        <r>
          <rPr>
            <sz val="9"/>
            <color indexed="81"/>
            <rFont val="Tahoma"/>
            <family val="2"/>
          </rPr>
          <t>The coefficient estimate divided by its own standard error is its z-statistic,
which is analogous to a t-statistic in a linear model and is subject
to the same rules of thumb.  In particular, a coefficient estimate
is significantly different from zero at approximately the 0.05 level
if its z-statistic is greater than 2 in magnitude.</t>
        </r>
      </text>
    </comment>
    <comment ref="E14" authorId="0" shapeId="0" xr:uid="{7B753075-D6F1-4861-A640-E271A5D57323}">
      <text>
        <r>
          <rPr>
            <sz val="9"/>
            <color indexed="81"/>
            <rFont val="Tahoma"/>
            <family val="2"/>
          </rPr>
          <t xml:space="preserve">The exact P-value for measuring the significance of the coefficient's
difference from zero is determined from a standard normal (z) distribution
rather than the t distribution that is used for this purpose in linear
regression, as shown the cell formulas in this column.   The z distribution
is used for this calculation because in a logistic model there is no
analogous adjustment for the number of coefficients estimated from
a sample of a given size. </t>
        </r>
      </text>
    </comment>
    <comment ref="A26" authorId="0" shapeId="0" xr:uid="{2C0FA242-09E6-4529-A48D-69B239CB87A5}">
      <text>
        <r>
          <rPr>
            <sz val="9"/>
            <color indexed="81"/>
            <rFont val="Tahoma"/>
            <family val="2"/>
          </rPr>
          <t>The analysis of deviance table is analogous to the analysis of variance
table in a linear model.  Deviance is equal to minus-2 times the log
likelihood function, and it plays a role analogous to that of the variance
of the dependent variable in a linear regression model.  In this table,
the deviance of a null (no-independent-variable) model is decomposed
into the sum of an explained (regression) part and an unexplained (residual)
part.  The regression deviance divided by the null deviance is McFadden's
R-squared.</t>
        </r>
      </text>
    </comment>
    <comment ref="E26" authorId="0" shapeId="0" xr:uid="{A68B0E50-18AD-473C-A789-916939946453}">
      <text>
        <r>
          <rPr>
            <sz val="9"/>
            <color indexed="81"/>
            <rFont val="Tahoma"/>
            <family val="2"/>
          </rPr>
          <t>The P-value for the significance of the model as a whole is determined
from the regression deviance by reference to a chi-squared distribution
whose number of degrees of freedom is the number of model coefficients.
  Thus, the chi-squared distribution plays a role here that is analogous
to that of the F distribution in the analysis of variance table for
a linear regression model.</t>
        </r>
      </text>
    </comment>
    <comment ref="F26" authorId="0" shapeId="0" xr:uid="{821A1C3F-D682-4EDF-9FF6-D716A2824D66}">
      <text>
        <r>
          <rPr>
            <sz val="9"/>
            <color indexed="81"/>
            <rFont val="Tahoma"/>
            <family val="2"/>
          </rPr>
          <t>The Akaike information criterion (AIC) is a measure of the information
lost by using the fitted model rather than the unknown true model to
predict the dependent variable. It is a measure of goodness of fit
that includes a penalty for the number of model parameters, and it
is widely used in machine learning.  The formula for the AIC is 2 times
k minus two times the log likelihood, where k is the number of model
parameters, including constant.
In the case of a  linear regression model with normally distributed
errors, choosing the model with the largest AIC is equivalent to choosing
the model with the smallest value of k + n*LN(RSS) where n is the sample
size and RSS is the sum of squared residuals.
This is a useful model-comparison statistic but it will not necessarily
pick the best model for your decision purposes or even a good one if
the data or the model set is poorly chosen.  You should also study
other properties of your models to fully understand their assumptions
and their validity and their appropriateness for your task.</t>
        </r>
      </text>
    </comment>
    <comment ref="G26" authorId="0" shapeId="0" xr:uid="{3D94A72B-CBF3-45C2-890A-F7F1B51E8132}">
      <text>
        <r>
          <rPr>
            <sz val="9"/>
            <color indexed="81"/>
            <rFont val="Tahoma"/>
            <family val="2"/>
          </rPr>
          <t>The area under the ROC curve is a measure of the model's classification
accuracy over the whole range of cutoff values that might be used to
convert a probabilistic prediction into a 0-1 prediction.  It has a
maximum possible value of 1.0 (corresponding to perfect accuracy in
predicting both positive and negative outcomes) and a minimum possible
value of 0.5 (corresponding to random predictions).</t>
        </r>
      </text>
    </comment>
    <comment ref="A46" authorId="0" shapeId="0" xr:uid="{77807729-03A2-438D-9BDF-149E08032EDD}">
      <text>
        <r>
          <rPr>
            <sz val="9"/>
            <color indexed="81"/>
            <rFont val="Tahoma"/>
            <family val="2"/>
          </rPr>
          <t>The classification table shows the absolute and relative numbers of
correct predictions and false-positive and false-negative errors for
a given cutoff level that might be used to convert probabilistic predictions
to binary (0-1) predictions.  On this worksheet, the classification
table is interactive.  Use the spinner at the right to vary the cutoff
level in increments of 0.05 and watch how the numbers change.  To get
a finer scale, you can enter your own values in the cutoff level cell
in increments of 0.01.  The source data for classification is stored
in a table at the far right, beginning in column AP.
The true positive rate is the number of correctly predicted positive
outcomes (1's) divided by the total number of positive outcomes, as
seen in the cell formula.  The true negative rate is the number of
correctly predicted negative outcomes (0's) divided by the total number
of negative outcomes.</t>
        </r>
      </text>
    </comment>
    <comment ref="A55" authorId="0" shapeId="0" xr:uid="{3C00DBEA-7594-40FE-9CB4-1C1552ED4814}">
      <text>
        <r>
          <rPr>
            <sz val="9"/>
            <color indexed="81"/>
            <rFont val="Tahoma"/>
            <family val="2"/>
          </rPr>
          <t>The ROC curve is a graph of the true positive rate versus the false
positive rate (1 minus the true negative rate) as a function of the
cutoff level used for binary classification.  Thus, it sweeps out the
frontier of the error rates that are computed in the classification
table as the cutoff level is varied.  Ideally the area under the ROC
curve is close to 1, i.e., the curve bends far into the upper left
of the square. In the worse case (a completely uninformative model),
the curve is the 45-degree line, under which the area is 0.5. This
chart is also interactive on this worksheet: use the spinner to vary
the cutoff level and watch the movement of the red box along the curve.</t>
        </r>
      </text>
    </comment>
    <comment ref="A77" authorId="0" shapeId="0" xr:uid="{02A65C8C-9E04-4B6F-B44B-E9FBD33FCA0C}">
      <text>
        <r>
          <rPr>
            <sz val="9"/>
            <color indexed="81"/>
            <rFont val="Tahoma"/>
            <family val="2"/>
          </rPr>
          <t>If the out-of-sample-test option has been used and a test variable
with held-out values of the dependent variable has been specifiied,
this table shows the model's classification performance on the test
data.  Ideally the error rates are comparable to those for the sample
data to which the model was fitted.  The cutoff level used in this
table can also be interactively adjusted.</t>
        </r>
      </text>
    </comment>
    <comment ref="A86" authorId="0" shapeId="0" xr:uid="{9B4583B6-A024-498F-928E-FA69043F14E9}">
      <text>
        <r>
          <rPr>
            <sz val="9"/>
            <color indexed="81"/>
            <rFont val="Tahoma"/>
            <family val="2"/>
          </rPr>
          <t>The forecast table shows the model's forecasts for values of the dependent
variable in rows of the data set for which values of all the independent
variables are present and the value of the dependent variable is missing.
 Forecasts are shown both in probabilistic and binary terms, where
the cutoff value that is used for binary predictions is the same as
the one in the out-of-sample classification table.  Use the spinner
to vary the cutoff level and watch how the predictions change.  If
test values are available for the out-of-sample forecasts, they are
also shown in the forecast table.</t>
        </r>
      </text>
    </comment>
    <comment ref="G87" authorId="0" shapeId="0" xr:uid="{46F55F1E-2D0C-432F-98CD-E61FBD8217F0}">
      <text>
        <r>
          <rPr>
            <sz val="9"/>
            <color indexed="81"/>
            <rFont val="Tahoma"/>
            <family val="2"/>
          </rPr>
          <t>Paste actual values in this column to compute out-of-sample error stats.</t>
        </r>
      </text>
    </comment>
    <comment ref="A139" authorId="0" shapeId="0" xr:uid="{8E808CB9-116F-4B47-9213-1A94B7B47E2D}">
      <text>
        <r>
          <rPr>
            <sz val="9"/>
            <color indexed="81"/>
            <rFont val="Tahoma"/>
            <family val="2"/>
          </rPr>
          <t>The logistic curve plot shows the model's probabilistic predictions
for the dependent variable as a function of a selected independent
variable, holding other variables (if any) fixed at their mean values.
  This chart gives a nice visual representation of the predictive importance
of a variable.  Ideally it is S-shaped or reverse-S-shaped (rather
than flat) with relatively narrow confidence bands, indicating that
the selected independent variable is highly informative in predicting
outcomes.  Be aware, though, that if some of the independent variables
are themselves binary, it is not possible to set them equal to their
mean values or to abitrary values within their range.  In such a case
the logistic curve and confidence bands that surround it cannot be
interpreted to represent forecasts for specific scenarios.  Rather,
they represent the model's average forecasts within a hypothetical
large population of scenarios.</t>
        </r>
      </text>
    </comment>
    <comment ref="A162" authorId="0" shapeId="0" xr:uid="{A8A8E82E-6BE7-4941-AF02-5163B2C04EEE}">
      <text>
        <r>
          <rPr>
            <sz val="9"/>
            <color indexed="81"/>
            <rFont val="Tahoma"/>
            <family val="2"/>
          </rPr>
          <t>The distribution-of-outcomes plot provides another view of the model's
predictive accuracy.  It consists of back-to-back histogram plots showing
distributions of the probabilistic predictions that were made for the
outcomes that turned out to be positive and those that turned out to
be negative.  Ideally the negative outcomes were associated with small
predicted probabilities (i.e., the negative bars are shifted toward
the left) and the positive outcomes were associated with large predicted
probabilities (i.e., the positive bars are shifted toward the right).
 If the distributions of predictions are the same for positive and
negative outcomes (i.e., if the relative shapes of the two distributions
are the same above and below the x-axis) and/or if the predictions
all fall within the same narrow range, the model does not have much
predictive value.</t>
        </r>
      </text>
    </comment>
    <comment ref="A184" authorId="0" shapeId="0" xr:uid="{CEE211B5-52E4-4D94-951E-ADA6901E2292}">
      <text>
        <r>
          <rPr>
            <sz val="9"/>
            <color indexed="81"/>
            <rFont val="Tahoma"/>
            <family val="2"/>
          </rPr>
          <t>The actual-and-predicted-vs-observation# chart shows the model's predictions
and the actual values that were observed by row order in the data set.
  It can help to show whether the data has been sorted or grouped in
some way that depends on the outcomes or predictions, or whether it
is randomly ordered.  It has the following relation to the distribution-of-outcomes
chart.  If you turn this chart on its right side and let the red and
blue points fall into separate bins at the bottom, you get the other
chart.</t>
        </r>
      </text>
    </comment>
    <comment ref="A206" authorId="0" shapeId="0" xr:uid="{3201822F-D28A-4EBF-AAF2-4117342A1CC2}">
      <text>
        <r>
          <rPr>
            <sz val="9"/>
            <color indexed="81"/>
            <rFont val="Tahoma"/>
            <family val="2"/>
          </rPr>
          <t>The sensitivity-and-specificity-vs-cutoff-value chart provides another
view of the model's classification accuracy as measured in terms of
sensitivity and specificity.  It is another way to visualize the same
information that is shown in the ROC curve.  On this chart, the spinner
can be used to adjust a weight that is used to compute a weighted average
of the two performance measures, which might help to determine a cutoff
value that makes an optimal tradeoff between the two.  A higher value
is better in these terms.</t>
        </r>
      </text>
    </comment>
    <comment ref="A229" authorId="0" shapeId="0" xr:uid="{4BE216C1-7096-4F68-B2AF-ACBD709418CB}">
      <text>
        <r>
          <rPr>
            <sz val="9"/>
            <color indexed="81"/>
            <rFont val="Tahoma"/>
            <family val="2"/>
          </rPr>
          <t xml:space="preserve"> The error-rate-versus-cutoff-value chart provides yet another view
of the model's classification accuracy.  Here the spinner can be adjusted
to vary the weight used in a weighted average of false positive and
false negative error rates.  A lower value is better in these terms.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Dell_Owner</author>
  </authors>
  <commentList>
    <comment ref="B4" authorId="0" shapeId="0" xr:uid="{E2261E21-6C66-4F27-9606-95CA7668BB1C}">
      <text>
        <r>
          <rPr>
            <sz val="9"/>
            <color indexed="81"/>
            <rFont val="Tahoma"/>
            <family val="2"/>
          </rPr>
          <t>Model 1 (#vars=8, n=396, AdjRsq=0.616)
Dependent variable = Vendor.Eq.EnchantedDiamonds 
Run time = 01/05/2018 20:18:29
File name = Book13
Computer name = DESKTOP-A1N8O3F
Program file name = RegressItLogistic.xlam
Version number = 2018.03.01
Execution time = 00h:00m:21s</t>
        </r>
      </text>
    </comment>
    <comment ref="C4" authorId="0" shapeId="0" xr:uid="{3446C345-50A9-4CCE-A43F-3933A1450E0F}">
      <text>
        <r>
          <rPr>
            <sz val="9"/>
            <color indexed="81"/>
            <rFont val="Tahoma"/>
            <family val="2"/>
          </rPr>
          <t>Model 2 (#vars=8, n=446, AdjRsq=0.697)
Dependent variable = Vendor.Eq.EnchantedDiamonds 
Run time = 02/05/2018 14:22:01
File name = DD_AF_fitted_vendor_predictions_withoutLN.xlsx
Computer name = DESKTOP-A1N8O3F
Program file name = RegressItLogistic.xlam
Version number = 2018.03.01
Execution time = 00h:00m:05s</t>
        </r>
      </text>
    </comment>
    <comment ref="B11" authorId="0" shapeId="0" xr:uid="{417B43B1-A24B-4300-8746-C4AC224842A8}">
      <text>
        <r>
          <rPr>
            <sz val="9"/>
            <color indexed="81"/>
            <rFont val="Tahoma"/>
            <family val="2"/>
          </rPr>
          <t>McFadden R-squared for Logit</t>
        </r>
      </text>
    </comment>
    <comment ref="C11" authorId="0" shapeId="0" xr:uid="{0BEAE825-99D8-457C-A346-4FAA0B9DC349}">
      <text>
        <r>
          <rPr>
            <sz val="9"/>
            <color indexed="81"/>
            <rFont val="Tahoma"/>
            <family val="2"/>
          </rPr>
          <t>McFadden R-squared for Logit</t>
        </r>
      </text>
    </comment>
    <comment ref="B27" authorId="0" shapeId="0" xr:uid="{557378C8-8BB4-49F2-ABE9-F8EF3961994D}">
      <text>
        <r>
          <rPr>
            <sz val="9"/>
            <color indexed="81"/>
            <rFont val="Tahoma"/>
            <family val="2"/>
          </rPr>
          <t>Model = Model 1
Variable =  Constant
Coeff = -10.5294
StdErr = 3.3089
z-stat = -3.182
P-value = 0.001
VIF = 0
StdCoeff = 0
ExpCoeff = 37399.382</t>
        </r>
      </text>
    </comment>
    <comment ref="C27" authorId="0" shapeId="0" xr:uid="{0910ED2E-ABB9-4F8A-B066-3058AF5DCD48}">
      <text>
        <r>
          <rPr>
            <sz val="9"/>
            <color indexed="81"/>
            <rFont val="Tahoma"/>
            <family val="2"/>
          </rPr>
          <t xml:space="preserve">Model = Model 2
Variable =  Constant
Coeff = 134.051
StdErr = 34.183
z-stat = 3.922
P-value = 0
VIF = 0
StdCoeff = 0
</t>
        </r>
      </text>
    </comment>
    <comment ref="B28" authorId="0" shapeId="0" xr:uid="{04CDCFE5-AC2E-49B7-9FDA-863D3B4BE1BD}">
      <text>
        <r>
          <rPr>
            <sz val="9"/>
            <color indexed="81"/>
            <rFont val="Tahoma"/>
            <family val="2"/>
          </rPr>
          <t>Model = Model 1
Variable = CARAT
Coeff = 17.5349
StdErr = 4.3437
z-stat = 4.037
P-value = 0
VIF = 6.03
StdCoeff = 2.78496
ExpCoeff = 41237711.041</t>
        </r>
      </text>
    </comment>
    <comment ref="C28" authorId="0" shapeId="0" xr:uid="{4D59033E-9849-4E27-B5A3-94C9B584491A}">
      <text>
        <r>
          <rPr>
            <sz val="9"/>
            <color indexed="81"/>
            <rFont val="Tahoma"/>
            <family val="2"/>
          </rPr>
          <t>Model = Model 2
Variable = CARAT
Coeff = 24.4748
StdErr = 5.9837
z-stat = 4.09
P-value = 0
VIF = 7.971
StdCoeff = 3.90878
ExpCoeff = 42584256611.09</t>
        </r>
      </text>
    </comment>
    <comment ref="B29" authorId="0" shapeId="0" xr:uid="{63C4EF6C-DDC1-43F9-AE6A-F9FE5C87BC3B}">
      <text>
        <r>
          <rPr>
            <sz val="9"/>
            <color indexed="81"/>
            <rFont val="Tahoma"/>
            <family val="2"/>
          </rPr>
          <t>Model = Model 1
Variable = Clarity_without_FL_IF
Coeff = -5.5067
StdErr = 1.36469
z-stat = -4.035
P-value = 0
VIF = 1.174
StdCoeff = -0.61617
ExpCoeff = 246.339</t>
        </r>
      </text>
    </comment>
    <comment ref="C29" authorId="0" shapeId="0" xr:uid="{3D2DA102-81C2-4C28-B5D3-228BE6D6902D}">
      <text>
        <r>
          <rPr>
            <sz val="9"/>
            <color indexed="81"/>
            <rFont val="Tahoma"/>
            <family val="2"/>
          </rPr>
          <t>Model = Model 2
Variable = Clarity_without_FL_IF
Coeff = -5.9987
StdErr = 1.43295
z-stat = -4.186
P-value = 0
VIF = 1.156
StdCoeff = -0.73224
ExpCoeff = 402.91</t>
        </r>
      </text>
    </comment>
    <comment ref="B30" authorId="0" shapeId="0" xr:uid="{3715792D-1582-40B7-828C-F365BE008EC2}">
      <text>
        <r>
          <rPr>
            <sz val="9"/>
            <color indexed="81"/>
            <rFont val="Tahoma"/>
            <family val="2"/>
          </rPr>
          <t>Model = Model 1
Variable = D
Coeff = 6.0216
StdErr = 1.4777
z-stat = 4.075
P-value = 0
VIF = 1.749
StdCoeff = 1.18363
ExpCoeff = 412.237</t>
        </r>
      </text>
    </comment>
    <comment ref="C30" authorId="0" shapeId="0" xr:uid="{246FF0A3-479C-42A8-A809-898FB0174E25}">
      <text>
        <r>
          <rPr>
            <sz val="9"/>
            <color indexed="81"/>
            <rFont val="Tahoma"/>
            <family val="2"/>
          </rPr>
          <t>Model = Model 2
Variable = D
Coeff = 8.5646
StdErr = 2.04232
z-stat = 4.194
P-value = 0
VIF = 2.316
StdCoeff = 1.68898
ExpCoeff = 5242.559</t>
        </r>
      </text>
    </comment>
    <comment ref="B31" authorId="0" shapeId="0" xr:uid="{3BCB839B-4380-4CD6-90A3-AA8B51B2C0BF}">
      <text>
        <r>
          <rPr>
            <sz val="9"/>
            <color indexed="81"/>
            <rFont val="Tahoma"/>
            <family val="2"/>
          </rPr>
          <t>Model = Model 1
Variable = E_F
Coeff = 2.02211
StdErr = 1.32715
z-stat = 1.524
P-value = 0.128
VIF = 1.374
StdCoeff = 0.50802
ExpCoeff = 7.554</t>
        </r>
      </text>
    </comment>
    <comment ref="C31" authorId="0" shapeId="0" xr:uid="{2BE8D3D1-18BC-4B3E-A3FD-9693CC1CF420}">
      <text>
        <r>
          <rPr>
            <sz val="9"/>
            <color indexed="81"/>
            <rFont val="Tahoma"/>
            <family val="2"/>
          </rPr>
          <t>Model = Model 2
Variable = E_F
Coeff = 4.1656
StdErr = 1.6389
z-stat = 2.542
P-value = 0.011
VIF = 1.71
StdCoeff = 1.04721
ExpCoeff = 64.434</t>
        </r>
      </text>
    </comment>
    <comment ref="B32" authorId="0" shapeId="0" xr:uid="{FEA139F0-EE50-46DB-84A6-28D923FC0FDA}">
      <text>
        <r>
          <rPr>
            <sz val="9"/>
            <color indexed="81"/>
            <rFont val="Tahoma"/>
            <family val="2"/>
          </rPr>
          <t>Model = Model 1
Variable = HeartsXArrows
Coeff = -3.3517
StdErr = 0.84775
z-stat = -3.954
P-value = 0
VIF = 1.045
StdCoeff = -0.74972
ExpCoeff = 28.55</t>
        </r>
      </text>
    </comment>
    <comment ref="C32" authorId="0" shapeId="0" xr:uid="{2F0948C5-3E85-48EC-8389-DD091970CDC3}">
      <text>
        <r>
          <rPr>
            <sz val="9"/>
            <color indexed="81"/>
            <rFont val="Tahoma"/>
            <family val="2"/>
          </rPr>
          <t>Model = Model 2
Variable = HeartsXArrows
Coeff = -3.206
StdErr = 0.87129
z-stat = -3.68
P-value = 0
VIF = 1.045
StdCoeff = -0.72451
ExpCoeff = 24.681</t>
        </r>
      </text>
    </comment>
    <comment ref="B33" authorId="0" shapeId="0" xr:uid="{024DE98C-2534-4438-9162-B84901949608}">
      <text>
        <r>
          <rPr>
            <sz val="9"/>
            <color indexed="81"/>
            <rFont val="Tahoma"/>
            <family val="2"/>
          </rPr>
          <t>Model = Model 1
Variable = HxA_StarFacets_45to50
Coeff = 5.8411
StdErr = 1.35798
z-stat = 4.301
P-value = 0
VIF = 1.033
StdCoeff = 1.59235
ExpCoeff = 344.175</t>
        </r>
      </text>
    </comment>
    <comment ref="C33" authorId="0" shapeId="0" xr:uid="{6CF7F6E1-D4BB-439F-9A67-ECBFE09B6A15}">
      <text>
        <r>
          <rPr>
            <sz val="9"/>
            <color indexed="81"/>
            <rFont val="Tahoma"/>
            <family val="2"/>
          </rPr>
          <t>Model = Model 2
Variable = HxA_StarFacets_45to50
Coeff = 5.9996
StdErr = 1.40281
z-stat = 4.277
P-value = 0
VIF = 1.02
StdCoeff = 1.63522
ExpCoeff = 403.279</t>
        </r>
      </text>
    </comment>
    <comment ref="B34" authorId="0" shapeId="0" xr:uid="{7FFAC90B-855D-4032-9356-6B04A008AE72}">
      <text>
        <r>
          <rPr>
            <sz val="9"/>
            <color indexed="81"/>
            <rFont val="Tahoma"/>
            <family val="2"/>
          </rPr>
          <t>Model = Model 1
Variable = HxA_TableSize_54to57
Coeff = -5.5259
StdErr = 1.23069
z-stat = -4.49
P-value = 0
VIF = 1.033
StdCoeff = -0.86587
ExpCoeff = 251.112</t>
        </r>
      </text>
    </comment>
    <comment ref="C34" authorId="0" shapeId="0" xr:uid="{76CD3B04-7552-468B-BE64-81B5D002AD46}">
      <text>
        <r>
          <rPr>
            <sz val="9"/>
            <color indexed="81"/>
            <rFont val="Tahoma"/>
            <family val="2"/>
          </rPr>
          <t>Model = Model 2
Variable = HxA_TableSize_54to57
Coeff = -6.0294
StdErr = 1.3348
z-stat = -4.517
P-value = 0
VIF = 1.044
StdCoeff = -0.98225
ExpCoeff = 415.461</t>
        </r>
      </text>
    </comment>
    <comment ref="B35" authorId="0" shapeId="0" xr:uid="{DFC2BFF1-FE4F-4550-87DD-5978A1D8DC7B}">
      <text>
        <r>
          <rPr>
            <sz val="9"/>
            <color indexed="81"/>
            <rFont val="Tahoma"/>
            <family val="2"/>
          </rPr>
          <t>Model = Model 1
Variable = PRICE
Coeff = -0.0007094
StdErr = 0.000186539
z-stat = -3.803
P-value = 0
VIF = 6.368
StdCoeff = -2.75399
ExpCoeff = 1.001</t>
        </r>
      </text>
    </comment>
    <comment ref="C36" authorId="0" shapeId="0" xr:uid="{03192330-C64F-4F44-ACA3-CDAEFD33CFBF}">
      <text>
        <r>
          <rPr>
            <sz val="9"/>
            <color indexed="81"/>
            <rFont val="Tahoma"/>
            <family val="2"/>
          </rPr>
          <t>Model = Model 2
Variable = PRICE.Ln
Coeff = -17.32
StdErr = 4.4263
z-stat = -3.913
P-value = 0
VIF = 8.672
StdCoeff = -3.85348
ExpCoeff = 33266108.957</t>
        </r>
      </text>
    </comment>
  </commentList>
</comments>
</file>

<file path=xl/sharedStrings.xml><?xml version="1.0" encoding="utf-8"?>
<sst xmlns="http://schemas.openxmlformats.org/spreadsheetml/2006/main" count="3602" uniqueCount="283">
  <si>
    <t>Vendor</t>
  </si>
  <si>
    <t>Vendor.Eq.BlueNile</t>
  </si>
  <si>
    <t>Vendor.Eq.BrianGavin</t>
  </si>
  <si>
    <t>Vendor.Eq.CraftedByInfinity</t>
  </si>
  <si>
    <t>Vendor.Eq.EnchantedDiamonds</t>
  </si>
  <si>
    <t>Vendor.Eq.JamesAllen</t>
  </si>
  <si>
    <t>Vendor.Eq.WhiteFlash</t>
  </si>
  <si>
    <t>PRICE</t>
  </si>
  <si>
    <t>PRICE.Ln</t>
  </si>
  <si>
    <t>CARAT</t>
  </si>
  <si>
    <t>xSHAPE</t>
  </si>
  <si>
    <t>xCUT</t>
  </si>
  <si>
    <t>COLOR</t>
  </si>
  <si>
    <t>D</t>
  </si>
  <si>
    <t>E-F</t>
  </si>
  <si>
    <t>G-H</t>
  </si>
  <si>
    <t>CLARITY</t>
  </si>
  <si>
    <t>Clarity_FL_IF</t>
  </si>
  <si>
    <t>Clarity without FL_IF</t>
  </si>
  <si>
    <t>Girdle</t>
  </si>
  <si>
    <t>HeartsXArrows</t>
  </si>
  <si>
    <t>ASETIdealscopeAssetTest</t>
  </si>
  <si>
    <t>TableClarity</t>
  </si>
  <si>
    <t>HxA_CrownAngle_34to35</t>
  </si>
  <si>
    <t>HxA_PavillionAngle_406to409</t>
  </si>
  <si>
    <t>HxA_LowerGirdle_76to78</t>
  </si>
  <si>
    <t>HxA_TableSize_54to57</t>
  </si>
  <si>
    <t>HxA_StarFacets_45to50</t>
  </si>
  <si>
    <t>HxA_True</t>
  </si>
  <si>
    <t>Super_Ideal_Diamonds</t>
  </si>
  <si>
    <t>xGRADINGLAB</t>
  </si>
  <si>
    <t>xDEPTH</t>
  </si>
  <si>
    <t>xTABLE</t>
  </si>
  <si>
    <t>xCrownAngle</t>
  </si>
  <si>
    <t>xPavillionAngle</t>
  </si>
  <si>
    <t>xStarAngle</t>
  </si>
  <si>
    <t>xLowerGirdleAngle</t>
  </si>
  <si>
    <t>Count</t>
  </si>
  <si>
    <t>EnchantedDiamonds</t>
  </si>
  <si>
    <t>Round</t>
  </si>
  <si>
    <t>Excellent</t>
  </si>
  <si>
    <t>G</t>
  </si>
  <si>
    <t>VS2</t>
  </si>
  <si>
    <t>MedToSlightThick</t>
  </si>
  <si>
    <t>GIA</t>
  </si>
  <si>
    <t>BlueNile</t>
  </si>
  <si>
    <t>Sig Ideal</t>
  </si>
  <si>
    <t>H</t>
  </si>
  <si>
    <t>VVS2</t>
  </si>
  <si>
    <t>BrianGavin</t>
  </si>
  <si>
    <t>AGS - Ideal</t>
  </si>
  <si>
    <t>VS1</t>
  </si>
  <si>
    <t>ThinToMedium</t>
  </si>
  <si>
    <t>AGS</t>
  </si>
  <si>
    <t>JamesAllen</t>
  </si>
  <si>
    <t>TrueHearts</t>
  </si>
  <si>
    <t>F</t>
  </si>
  <si>
    <t>Medium</t>
  </si>
  <si>
    <t>WhiteFlash</t>
  </si>
  <si>
    <t>Ideal</t>
  </si>
  <si>
    <t>VVS1</t>
  </si>
  <si>
    <t>E</t>
  </si>
  <si>
    <t>CraftedByInfinity</t>
  </si>
  <si>
    <t> Round Brilliant</t>
  </si>
  <si>
    <t>ThinToSlightThick</t>
  </si>
  <si>
    <t>IF</t>
  </si>
  <si>
    <t>SlightlyThick</t>
  </si>
  <si>
    <t>FL</t>
  </si>
  <si>
    <t>Model:</t>
  </si>
  <si>
    <t>Model 1</t>
  </si>
  <si>
    <t>Editable</t>
  </si>
  <si>
    <t>5/1/18 8:18 PM on DESKTOP-A1N8O3F - Model 1 - Book13 - RegressItLogistic.xlam - Version 2018.03.01</t>
  </si>
  <si>
    <t>Binary Dependent Variable:</t>
  </si>
  <si>
    <t>0-1 value labels:</t>
  </si>
  <si>
    <t>0</t>
  </si>
  <si>
    <t>1</t>
  </si>
  <si>
    <t>Independent Variables:</t>
  </si>
  <si>
    <t>CARAT, Clarity_without_FL_IF, D, E_F, HeartsXArrows, HxA_StarFacets_45to50, HxA_TableSize_54to57, PRICE</t>
  </si>
  <si>
    <t>Logistic Regression Equation:</t>
  </si>
  <si>
    <t>Predicted probability of "Vendor.Eq.EnchantedDiamonds = 1" is equal to exp(LogOdds)/(1+exp(LogOdds)) = 1/(1+exp(-LogOdds))</t>
  </si>
  <si>
    <t>where LogOdds = -10.529 + 17.535*CARAT - 5.507*Clarity_without_FL_IF + 6.022*D + 2.022*E_F - 3.352*HeartsXArrows + 5.841*HxA_StarFacets_45to50 - 5.526*HxA_TableSize_54to57 - 0.000709*PRICE</t>
  </si>
  <si>
    <t>Logistic Regression Statistics:    Model 1 for Vendor.Eq.EnchantedDiamonds    (8 variables, n=396)</t>
  </si>
  <si>
    <t>R-squared (McFadden)</t>
  </si>
  <si>
    <t>Adj.R-Sqr.</t>
  </si>
  <si>
    <t>RMSE</t>
  </si>
  <si>
    <t>Mean</t>
  </si>
  <si>
    <t># Fitted</t>
  </si>
  <si>
    <t># Missing</t>
  </si>
  <si>
    <t>Critical z</t>
  </si>
  <si>
    <t>Conf. level</t>
  </si>
  <si>
    <t>Logistic Regression Coefficient Estimates:    Model 1 for Vendor.Eq.EnchantedDiamonds    (8 variables, n=396)</t>
  </si>
  <si>
    <t>Variable</t>
  </si>
  <si>
    <t>Coefficient</t>
  </si>
  <si>
    <t>Std.Err.</t>
  </si>
  <si>
    <t>z-statistic</t>
  </si>
  <si>
    <t>P-value</t>
  </si>
  <si>
    <t>Std. coeff.</t>
  </si>
  <si>
    <t>VIF</t>
  </si>
  <si>
    <t xml:space="preserve"> Constant</t>
  </si>
  <si>
    <t>Clarity_without_FL_IF</t>
  </si>
  <si>
    <t>E_F</t>
  </si>
  <si>
    <t>Variance/Covariance Matrix</t>
  </si>
  <si>
    <t>Analysis of Deviance:     Model 1 for Vendor.Eq.EnchantedDiamonds    (8 variables, n=396)</t>
  </si>
  <si>
    <t>Source</t>
  </si>
  <si>
    <t>Deg.Freedom</t>
  </si>
  <si>
    <t>Deviance</t>
  </si>
  <si>
    <t>AIC</t>
  </si>
  <si>
    <t>ROC</t>
  </si>
  <si>
    <t>R-squared</t>
  </si>
  <si>
    <t>Regression</t>
  </si>
  <si>
    <t>= Chi-square</t>
  </si>
  <si>
    <t>McFadden</t>
  </si>
  <si>
    <t>Residual</t>
  </si>
  <si>
    <t>= -2 * log likelihood</t>
  </si>
  <si>
    <t>Cox-Snell</t>
  </si>
  <si>
    <t>Null</t>
  </si>
  <si>
    <t>= -2 * null model log likelihood</t>
  </si>
  <si>
    <t>Nagelkerke</t>
  </si>
  <si>
    <t>Correlation Matrix of Coefficient Estimates : Model 1 for Vendor.Eq.EnchantedDiamonds    (8 variables, n=396)</t>
  </si>
  <si>
    <t xml:space="preserve">       Constant</t>
  </si>
  <si>
    <t xml:space="preserve">         CARAT</t>
  </si>
  <si>
    <t xml:space="preserve">      Clarity_without_FL_IF</t>
  </si>
  <si>
    <t xml:space="preserve">             D</t>
  </si>
  <si>
    <t xml:space="preserve">           E_F</t>
  </si>
  <si>
    <t xml:space="preserve">      HeartsXArrows</t>
  </si>
  <si>
    <t xml:space="preserve">      HxA_StarFacets_45to50</t>
  </si>
  <si>
    <t xml:space="preserve">      HxA_TableSize_54to57</t>
  </si>
  <si>
    <t xml:space="preserve">         PRICE</t>
  </si>
  <si>
    <t>Some correlations between coefficient estimates are greater than 0.9 in magnitude, a strong indication of multicollinearity (redundancy).</t>
  </si>
  <si>
    <t>It may be advisable to remove one out of a pair of independent variables whose coefficient estimates are very highly correlated.</t>
  </si>
  <si>
    <t>See the VIF's and correlation matrix of variables for more information about potential redundancy among the independent variables.</t>
  </si>
  <si>
    <t>Classification Table: Model 1 for Vendor.Eq.EnchantedDiamonds    (8 variables, n=396)</t>
  </si>
  <si>
    <t>RMSE =</t>
  </si>
  <si>
    <t>Predicted:</t>
  </si>
  <si>
    <t xml:space="preserve">           Actual:</t>
  </si>
  <si>
    <t>Total</t>
  </si>
  <si>
    <t>Actual:</t>
  </si>
  <si>
    <t>Percent correct =</t>
  </si>
  <si>
    <t>True positive rate =</t>
  </si>
  <si>
    <t>True negative rate =</t>
  </si>
  <si>
    <t>Receiver Operating Characteristic (ROC) Curve</t>
  </si>
  <si>
    <t>Out-of-Sample Classification:  Model 1 for Vendor.Eq.EnchantedDiamonds    (8 variables, n=396)</t>
  </si>
  <si>
    <t>Out-of-Sample Forecasts:  Model 1 for Vendor.Eq.EnchantedDiamonds    (8 variables, n=396)</t>
  </si>
  <si>
    <t>Obs#</t>
  </si>
  <si>
    <t>Probability</t>
  </si>
  <si>
    <t>Forecast</t>
  </si>
  <si>
    <t>Actual</t>
  </si>
  <si>
    <t>0-1 Actual</t>
  </si>
  <si>
    <t xml:space="preserve">       CARAT</t>
  </si>
  <si>
    <t xml:space="preserve">   Clarity_without_FL_IF</t>
  </si>
  <si>
    <t xml:space="preserve">           D</t>
  </si>
  <si>
    <t xml:space="preserve">         E_F</t>
  </si>
  <si>
    <t xml:space="preserve">   HeartsXArrows</t>
  </si>
  <si>
    <t xml:space="preserve">   HxA_StarFacets_45to50</t>
  </si>
  <si>
    <t xml:space="preserve">   HxA_TableSize_54to57</t>
  </si>
  <si>
    <t xml:space="preserve">       PRICE</t>
  </si>
  <si>
    <t>0-1 Forecast</t>
  </si>
  <si>
    <t>Log Fcst.</t>
  </si>
  <si>
    <t>LogStdErr</t>
  </si>
  <si>
    <t>Logistic Curve Plot</t>
  </si>
  <si>
    <t>Log Odds</t>
  </si>
  <si>
    <t>Variable number</t>
  </si>
  <si>
    <t>Variable name</t>
  </si>
  <si>
    <t>Chart titles:</t>
  </si>
  <si>
    <t>Start and step values can be overtyped to customize x-axis scale</t>
  </si>
  <si>
    <t>Default limits are min and max for integer data, mean +/- 3 std. dev. for continuous data</t>
  </si>
  <si>
    <t>Name</t>
  </si>
  <si>
    <t>Min</t>
  </si>
  <si>
    <t>Max</t>
  </si>
  <si>
    <t>START</t>
  </si>
  <si>
    <t>STEP</t>
  </si>
  <si>
    <t>Distribution of Outcomes -vs- Predictions</t>
  </si>
  <si>
    <t>Actual and Predicted -vs- Observation #</t>
  </si>
  <si>
    <t>Sensitivity and Specificity -vs- Cutoff Value</t>
  </si>
  <si>
    <t>Percentage of False Positives and False Negatives -vs- Cutoff Value</t>
  </si>
  <si>
    <t>Actual and Predicted Values: Model 1 for Vendor.Eq.EnchantedDiamonds    (8 variables, n=396)</t>
  </si>
  <si>
    <t>Observation #</t>
  </si>
  <si>
    <t>Predicted</t>
  </si>
  <si>
    <t>Dev.Resid.</t>
  </si>
  <si>
    <t>Pearson's.Res.</t>
  </si>
  <si>
    <t>Leverage</t>
  </si>
  <si>
    <t>Cook's D</t>
  </si>
  <si>
    <t>Stud.Res.</t>
  </si>
  <si>
    <t>1-Actual</t>
  </si>
  <si>
    <t>Actual 0</t>
  </si>
  <si>
    <t>Actual 1</t>
  </si>
  <si>
    <t>Data for Classification Table</t>
  </si>
  <si>
    <t>Cutoff</t>
  </si>
  <si>
    <t>Predicted true</t>
  </si>
  <si>
    <t>True positive</t>
  </si>
  <si>
    <t>False positive</t>
  </si>
  <si>
    <t>True negative</t>
  </si>
  <si>
    <t>False negative</t>
  </si>
  <si>
    <t>Data for ROC curve chart:</t>
  </si>
  <si>
    <t>True positive rate</t>
  </si>
  <si>
    <t>False positive rate</t>
  </si>
  <si>
    <t>Area</t>
  </si>
  <si>
    <t>Total area</t>
  </si>
  <si>
    <t>Chart legend:</t>
  </si>
  <si>
    <t>Chart title:</t>
  </si>
  <si>
    <t>Coordinates for plotting:</t>
  </si>
  <si>
    <t>Data for distribution of outcomes chart:</t>
  </si>
  <si>
    <t>Cumulative</t>
  </si>
  <si>
    <t>1's</t>
  </si>
  <si>
    <t>0's</t>
  </si>
  <si>
    <t>Non-cumulative</t>
  </si>
  <si>
    <t>Relative weight on specificity for weighted average:</t>
  </si>
  <si>
    <t>Relative weight on % false negatives for weighted average:</t>
  </si>
  <si>
    <t>Sensitivity</t>
  </si>
  <si>
    <t>Specificity</t>
  </si>
  <si>
    <t xml:space="preserve">Relative weight on % false negatives for weighted average: </t>
  </si>
  <si>
    <t>% False Positive</t>
  </si>
  <si>
    <t>% False Negative</t>
  </si>
  <si>
    <t>Total % False</t>
  </si>
  <si>
    <t>Confidence Index</t>
  </si>
  <si>
    <t>Confidence Level</t>
  </si>
  <si>
    <t>Variable Selector</t>
  </si>
  <si>
    <t>Vendor.Eq.EnchantedDiamonds_Model_1_Predictions</t>
  </si>
  <si>
    <t>Vendor.Eq.EnchantedDiamonds_Model_1_Residuals</t>
  </si>
  <si>
    <t>Summary of Regression Model Results</t>
  </si>
  <si>
    <t>Dependent Variable: Vendor.Eq.EnchantedDiamonds</t>
  </si>
  <si>
    <t>Model</t>
  </si>
  <si>
    <t>Run Time</t>
  </si>
  <si>
    <t>Regression Statistics</t>
  </si>
  <si>
    <t>Model Size</t>
  </si>
  <si>
    <t>Standard Deviation</t>
  </si>
  <si>
    <t>Adjusted R-squared</t>
  </si>
  <si>
    <t>Maximum VIF</t>
  </si>
  <si>
    <t>Area Under ROC Curve</t>
  </si>
  <si>
    <t>Cutoff Level</t>
  </si>
  <si>
    <t>Percent Correct</t>
  </si>
  <si>
    <t>True Positive Rate</t>
  </si>
  <si>
    <t>True Negative Rate</t>
  </si>
  <si>
    <t>Test Variable</t>
  </si>
  <si>
    <t>Coefficient estimates</t>
  </si>
  <si>
    <t>Coefficient type</t>
  </si>
  <si>
    <t>Logistic Regression</t>
  </si>
  <si>
    <t>Vendor.Eq.EnchantedDiamonds vs. CARAT, Clarity_without_FL_IF, D, E_F, HeartsXArrows, HxA_StarFacets_45to50, HxA_TableSize_54to57, PRICE</t>
  </si>
  <si>
    <t>#var=8, n=396</t>
  </si>
  <si>
    <t>Logit</t>
  </si>
  <si>
    <t>-10.529  (0.001)</t>
  </si>
  <si>
    <t>17.535  (0.000)</t>
  </si>
  <si>
    <t>-5.507  (0.000)</t>
  </si>
  <si>
    <t>6.022  (0.000)</t>
  </si>
  <si>
    <t>2.022  (0.128)</t>
  </si>
  <si>
    <t>-3.352  (0.000)</t>
  </si>
  <si>
    <t>5.841  (0.000)</t>
  </si>
  <si>
    <t>-5.526  (0.000)</t>
  </si>
  <si>
    <t>-0.001  (0.000)</t>
  </si>
  <si>
    <t>White</t>
  </si>
  <si>
    <t>No Font</t>
  </si>
  <si>
    <t>R code:</t>
  </si>
  <si>
    <t>Model.1 &lt;- glm(Vendor.Eq.EnchantedDiamonds ~ CARAT +  Clarity_without_FL_IF +  D +  E_F +  HeartsXArrows +  HxA_StarFacets_45to50 +  HxA_TableSize_54to57 +  PRICE, family = binomial(link = "logit"), data = Sheet1)</t>
  </si>
  <si>
    <t>Color</t>
  </si>
  <si>
    <t>Probabilites</t>
  </si>
  <si>
    <t>Enchanted Diamond Vendor</t>
  </si>
  <si>
    <t>Model 2</t>
  </si>
  <si>
    <t>5/2/18 2:22 PM on DESKTOP-A1N8O3F - Model 2 - DD_AF_fitted_vendor_predictions_withoutLN.xlsx - RegressItLogistic.xlam - Version 2018.03.01</t>
  </si>
  <si>
    <t>CARAT, Clarity_without_FL_IF, D, E_F, HeartsXArrows, HxA_StarFacets_45to50, HxA_TableSize_54to57, PRICE.Ln</t>
  </si>
  <si>
    <t>where LogOdds = 134.051 + 24.475*CARAT - 5.999*Clarity_without_FL_IF + 8.565*D + 4.166*E_F - 3.206*HeartsXArrows + 6*HxA_StarFacets_45to50 - 6.029*HxA_TableSize_54to57 - 17.32*PRICE.Ln</t>
  </si>
  <si>
    <t>Logistic Regression Statistics:    Model 2 for Vendor.Eq.EnchantedDiamonds    (8 variables, n=446)</t>
  </si>
  <si>
    <t>Logistic Regression Coefficient Estimates:    Model 2 for Vendor.Eq.EnchantedDiamonds    (8 variables, n=446)</t>
  </si>
  <si>
    <t>Analysis of Deviance:     Model 2 for Vendor.Eq.EnchantedDiamonds    (8 variables, n=446)</t>
  </si>
  <si>
    <t>Correlation Matrix of Coefficient Estimates : Model 2 for Vendor.Eq.EnchantedDiamonds    (8 variables, n=446)</t>
  </si>
  <si>
    <t xml:space="preserve">      PRICE.Ln</t>
  </si>
  <si>
    <t>Classification Table: Model 2 for Vendor.Eq.EnchantedDiamonds    (8 variables, n=446)</t>
  </si>
  <si>
    <t>Out-of-Sample Classification:  Model 2 for Vendor.Eq.EnchantedDiamonds    (8 variables, n=446)</t>
  </si>
  <si>
    <t>Out-of-Sample Forecasts:  Model 2 for Vendor.Eq.EnchantedDiamonds    (8 variables, n=446)</t>
  </si>
  <si>
    <t xml:space="preserve">    PRICE.Ln</t>
  </si>
  <si>
    <t>Actual and Predicted Values: Model 2 for Vendor.Eq.EnchantedDiamonds    (8 variables, n=446)</t>
  </si>
  <si>
    <t>Vendor.Eq.EnchantedDiamonds vs. CARAT, Clarity_without_FL_IF, D, E_F, HeartsXArrows, HxA_StarFacets_45to50, HxA_TableSize_54to57, PRICE.Ln</t>
  </si>
  <si>
    <t>#var=8, n=446</t>
  </si>
  <si>
    <t>134.051  (0.000)</t>
  </si>
  <si>
    <t>24.475  (0.000)</t>
  </si>
  <si>
    <t>-5.999  (0.000)</t>
  </si>
  <si>
    <t>8.565  (0.000)</t>
  </si>
  <si>
    <t>4.166  (0.011)</t>
  </si>
  <si>
    <t>-3.206  (0.000)</t>
  </si>
  <si>
    <t>6  (0.000)</t>
  </si>
  <si>
    <t>-6.029  (0.000)</t>
  </si>
  <si>
    <t>-17.32  (0.000)</t>
  </si>
  <si>
    <t>Model.2 &lt;- glm(Vendor.Eq.EnchantedDiamonds ~ CARAT +  Clarity_without_FL_IF +  D +  E_F +  HeartsXArrows +  HxA_StarFacets_45to50 +  HxA_TableSize_54to57 +  PRICE.Ln, family = binomial(link = "logit"), data = Sheet1)</t>
  </si>
  <si>
    <t>LN Price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</si>
</sst>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0"/>
    <numFmt numFmtId="166" formatCode="0.0%"/>
    <numFmt numFmtId="167" formatCode="0.000000"/>
    <numFmt numFmtId="168" formatCode="[$-409]m/d/yy\ h:mm\ AM/PM;@"/>
  </numFmts>
  <fonts count="17" x14ac:knownFonts="1">
    <font>
      <sz val="11"/>
      <color theme="1"/>
      <name val="Calibri"/>
      <family val="2"/>
      <scheme val="minor"/>
    </font>
    <font>
      <sz val="8"/>
      <color theme="1"/>
      <name val="Arial"/>
      <family val="2"/>
    </font>
    <font>
      <b/>
      <sz val="8"/>
      <color theme="1"/>
      <name val="Arial"/>
      <family val="2"/>
    </font>
    <font>
      <sz val="8"/>
      <color rgb="FFFFFFFF"/>
      <name val="Arial"/>
      <family val="2"/>
    </font>
    <font>
      <i/>
      <sz val="8"/>
      <color theme="1"/>
      <name val="Arial"/>
      <family val="2"/>
    </font>
    <font>
      <b/>
      <u/>
      <sz val="8"/>
      <color theme="1"/>
      <name val="Arial"/>
      <family val="2"/>
    </font>
    <font>
      <b/>
      <sz val="7"/>
      <color theme="1"/>
      <name val="Arial"/>
      <family val="2"/>
    </font>
    <font>
      <sz val="9"/>
      <color indexed="81"/>
      <name val="Tahoma"/>
      <family val="2"/>
    </font>
    <font>
      <sz val="8"/>
      <color rgb="FFB2B2B2"/>
      <name val="Arial"/>
      <family val="2"/>
    </font>
    <font>
      <i/>
      <sz val="8"/>
      <color theme="0" tint="-4.9989318521683403E-2"/>
      <name val="Arial"/>
      <family val="2"/>
    </font>
    <font>
      <sz val="8"/>
      <color theme="0"/>
      <name val="Arial"/>
      <family val="2"/>
    </font>
    <font>
      <b/>
      <sz val="8"/>
      <color theme="0" tint="-4.9989318521683403E-2"/>
      <name val="Arial"/>
      <family val="2"/>
    </font>
    <font>
      <sz val="8"/>
      <color theme="0" tint="-4.9989318521683403E-2"/>
      <name val="Arial"/>
      <family val="2"/>
    </font>
    <font>
      <sz val="8"/>
      <color rgb="FFB4B4B4"/>
      <name val="Arial"/>
      <family val="2"/>
    </font>
    <font>
      <sz val="8"/>
      <color rgb="FF000000"/>
      <name val="Arial"/>
      <family val="2"/>
    </font>
    <font>
      <sz val="8"/>
      <color rgb="FF010101"/>
      <name val="Arial"/>
      <family val="2"/>
    </font>
    <font>
      <sz val="8"/>
      <color rgb="FF020202"/>
      <name val="Arial"/>
      <family val="2"/>
    </font>
  </fonts>
  <fills count="42">
    <fill>
      <patternFill patternType="none"/>
    </fill>
    <fill>
      <patternFill patternType="gray125"/>
    </fill>
    <fill>
      <patternFill patternType="solid">
        <fgColor rgb="FFFFD2D2"/>
        <bgColor indexed="64"/>
      </patternFill>
    </fill>
    <fill>
      <patternFill patternType="solid">
        <fgColor theme="0" tint="-4.9989318521683403E-2"/>
        <bgColor indexed="64"/>
      </patternFill>
    </fill>
    <fill>
      <patternFill patternType="solid">
        <fgColor rgb="FFE6E6E6"/>
        <bgColor indexed="64"/>
      </patternFill>
    </fill>
    <fill>
      <patternFill patternType="solid">
        <fgColor rgb="FF9494FF"/>
        <bgColor indexed="64"/>
      </patternFill>
    </fill>
    <fill>
      <patternFill patternType="solid">
        <fgColor rgb="FF3737FF"/>
        <bgColor indexed="64"/>
      </patternFill>
    </fill>
    <fill>
      <patternFill patternType="solid">
        <fgColor rgb="FFFF9393"/>
        <bgColor indexed="64"/>
      </patternFill>
    </fill>
    <fill>
      <patternFill patternType="solid">
        <fgColor rgb="FFFF3737"/>
        <bgColor indexed="64"/>
      </patternFill>
    </fill>
    <fill>
      <patternFill patternType="solid">
        <fgColor rgb="FF9393FF"/>
        <bgColor indexed="64"/>
      </patternFill>
    </fill>
    <fill>
      <patternFill patternType="solid">
        <fgColor rgb="FFD7D7FF"/>
        <bgColor indexed="64"/>
      </patternFill>
    </fill>
    <fill>
      <patternFill patternType="solid">
        <fgColor rgb="FF5656FF"/>
        <bgColor indexed="64"/>
      </patternFill>
    </fill>
    <fill>
      <patternFill patternType="solid">
        <fgColor rgb="FFFF9595"/>
        <bgColor indexed="64"/>
      </patternFill>
    </fill>
    <fill>
      <patternFill patternType="solid">
        <fgColor rgb="FF8D8DFF"/>
        <bgColor indexed="64"/>
      </patternFill>
    </fill>
    <fill>
      <patternFill patternType="solid">
        <fgColor rgb="FFFF8787"/>
        <bgColor indexed="64"/>
      </patternFill>
    </fill>
    <fill>
      <patternFill patternType="solid">
        <fgColor rgb="FFFF9999"/>
        <bgColor indexed="64"/>
      </patternFill>
    </fill>
    <fill>
      <patternFill patternType="solid">
        <fgColor rgb="FFFF9898"/>
        <bgColor indexed="64"/>
      </patternFill>
    </fill>
    <fill>
      <patternFill patternType="solid">
        <fgColor rgb="FF7F7FFF"/>
        <bgColor indexed="64"/>
      </patternFill>
    </fill>
    <fill>
      <patternFill patternType="solid">
        <fgColor rgb="FFFF9E9E"/>
        <bgColor indexed="64"/>
      </patternFill>
    </fill>
    <fill>
      <patternFill patternType="solid">
        <fgColor rgb="FFB7B7FF"/>
        <bgColor indexed="64"/>
      </patternFill>
    </fill>
    <fill>
      <patternFill patternType="solid">
        <fgColor rgb="FFFFBFBF"/>
        <bgColor indexed="64"/>
      </patternFill>
    </fill>
    <fill>
      <patternFill patternType="solid">
        <fgColor rgb="FFAEAEFF"/>
        <bgColor indexed="64"/>
      </patternFill>
    </fill>
    <fill>
      <patternFill patternType="solid">
        <fgColor rgb="FFFFCCCC"/>
        <bgColor indexed="64"/>
      </patternFill>
    </fill>
    <fill>
      <patternFill patternType="solid">
        <fgColor rgb="FFC8C8FF"/>
        <bgColor indexed="64"/>
      </patternFill>
    </fill>
    <fill>
      <patternFill patternType="solid">
        <fgColor rgb="FFFFDCDC"/>
        <bgColor indexed="64"/>
      </patternFill>
    </fill>
    <fill>
      <patternFill patternType="solid">
        <fgColor rgb="FFB3B3FF"/>
        <bgColor indexed="64"/>
      </patternFill>
    </fill>
    <fill>
      <patternFill patternType="solid">
        <fgColor rgb="FFFFB7B7"/>
        <bgColor indexed="64"/>
      </patternFill>
    </fill>
    <fill>
      <patternFill patternType="solid">
        <fgColor rgb="FFBDBDFF"/>
        <bgColor indexed="64"/>
      </patternFill>
    </fill>
    <fill>
      <patternFill patternType="solid">
        <fgColor rgb="FFDEDEFF"/>
        <bgColor indexed="64"/>
      </patternFill>
    </fill>
    <fill>
      <patternFill patternType="solid">
        <fgColor rgb="FFFFABAB"/>
        <bgColor indexed="64"/>
      </patternFill>
    </fill>
    <fill>
      <patternFill patternType="solid">
        <fgColor rgb="FFABABFF"/>
        <bgColor indexed="64"/>
      </patternFill>
    </fill>
    <fill>
      <patternFill patternType="solid">
        <fgColor rgb="FFFFBBBB"/>
        <bgColor indexed="64"/>
      </patternFill>
    </fill>
    <fill>
      <patternFill patternType="solid">
        <fgColor rgb="FFFFF0F0"/>
        <bgColor indexed="64"/>
      </patternFill>
    </fill>
    <fill>
      <patternFill patternType="solid">
        <fgColor rgb="FFFFB3B3"/>
        <bgColor indexed="64"/>
      </patternFill>
    </fill>
    <fill>
      <patternFill patternType="solid">
        <fgColor rgb="FFFF5B5B"/>
        <bgColor indexed="64"/>
      </patternFill>
    </fill>
    <fill>
      <patternFill patternType="solid">
        <fgColor rgb="FF9292FF"/>
        <bgColor indexed="64"/>
      </patternFill>
    </fill>
    <fill>
      <patternFill patternType="solid">
        <fgColor rgb="FFFF7979"/>
        <bgColor indexed="64"/>
      </patternFill>
    </fill>
    <fill>
      <patternFill patternType="solid">
        <fgColor rgb="FFFFA8A8"/>
        <bgColor indexed="64"/>
      </patternFill>
    </fill>
    <fill>
      <patternFill patternType="solid">
        <fgColor rgb="FFD1D1FF"/>
        <bgColor indexed="64"/>
      </patternFill>
    </fill>
    <fill>
      <patternFill patternType="solid">
        <fgColor rgb="FFFFB6B6"/>
        <bgColor indexed="64"/>
      </patternFill>
    </fill>
    <fill>
      <patternFill patternType="solid">
        <fgColor rgb="FFB2B2FF"/>
        <bgColor indexed="64"/>
      </patternFill>
    </fill>
    <fill>
      <patternFill patternType="solid">
        <fgColor rgb="FFFFFFFF"/>
        <bgColor indexed="64"/>
      </patternFill>
    </fill>
  </fills>
  <borders count="14">
    <border>
      <left/>
      <right/>
      <top/>
      <bottom/>
      <diagonal/>
    </border>
    <border>
      <left style="thin">
        <color indexed="64"/>
      </left>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18"/>
      </bottom>
      <diagonal/>
    </border>
    <border>
      <left style="medium">
        <color indexed="18"/>
      </left>
      <right/>
      <top/>
      <bottom style="medium">
        <color indexed="18"/>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30">
    <xf numFmtId="0" fontId="0" fillId="0" borderId="0" xfId="0"/>
    <xf numFmtId="164" fontId="1" fillId="0" borderId="0" xfId="0" applyNumberFormat="1" applyFont="1" applyAlignment="1"/>
    <xf numFmtId="164" fontId="2" fillId="0" borderId="0" xfId="0" applyNumberFormat="1" applyFont="1" applyAlignment="1"/>
    <xf numFmtId="164" fontId="3" fillId="0" borderId="0" xfId="0" applyNumberFormat="1" applyFont="1" applyAlignment="1"/>
    <xf numFmtId="164" fontId="4" fillId="0" borderId="0" xfId="0" applyNumberFormat="1" applyFont="1" applyAlignment="1"/>
    <xf numFmtId="164" fontId="1" fillId="0" borderId="0" xfId="0" quotePrefix="1" applyNumberFormat="1" applyFont="1" applyAlignment="1"/>
    <xf numFmtId="164" fontId="2" fillId="0" borderId="0" xfId="0" quotePrefix="1" applyNumberFormat="1" applyFont="1" applyAlignment="1">
      <alignment horizontal="right"/>
    </xf>
    <xf numFmtId="164" fontId="1" fillId="2" borderId="4"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2" xfId="0" applyNumberFormat="1" applyFont="1" applyFill="1" applyBorder="1" applyAlignment="1">
      <alignment horizontal="center"/>
    </xf>
    <xf numFmtId="164" fontId="1" fillId="3" borderId="4" xfId="0" applyNumberFormat="1" applyFont="1" applyFill="1" applyBorder="1" applyAlignment="1">
      <alignment horizontal="center"/>
    </xf>
    <xf numFmtId="164" fontId="5" fillId="0" borderId="0" xfId="0" applyNumberFormat="1" applyFont="1" applyAlignment="1"/>
    <xf numFmtId="164" fontId="1" fillId="0" borderId="6" xfId="0" applyNumberFormat="1" applyFont="1" applyBorder="1" applyAlignment="1"/>
    <xf numFmtId="164" fontId="6" fillId="0" borderId="6" xfId="0" applyNumberFormat="1" applyFont="1" applyBorder="1" applyAlignment="1">
      <alignment horizontal="right"/>
    </xf>
    <xf numFmtId="165" fontId="1" fillId="0" borderId="0" xfId="0" applyNumberFormat="1" applyFont="1" applyAlignment="1"/>
    <xf numFmtId="164" fontId="6" fillId="0" borderId="6" xfId="0" applyNumberFormat="1" applyFont="1" applyBorder="1" applyAlignment="1">
      <alignment horizontal="center"/>
    </xf>
    <xf numFmtId="1" fontId="1" fillId="0" borderId="0" xfId="0" applyNumberFormat="1" applyFont="1" applyAlignment="1"/>
    <xf numFmtId="165" fontId="1" fillId="0" borderId="0" xfId="0" applyNumberFormat="1" applyFont="1" applyAlignment="1">
      <alignment horizontal="center"/>
    </xf>
    <xf numFmtId="164" fontId="1" fillId="0" borderId="0" xfId="0" applyNumberFormat="1" applyFont="1" applyAlignment="1">
      <alignment horizontal="center"/>
    </xf>
    <xf numFmtId="1" fontId="1" fillId="0" borderId="0" xfId="0" applyNumberFormat="1" applyFont="1" applyAlignment="1">
      <alignment horizontal="center"/>
    </xf>
    <xf numFmtId="166" fontId="1" fillId="0" borderId="0" xfId="0" applyNumberFormat="1" applyFont="1" applyAlignment="1">
      <alignment horizontal="center"/>
    </xf>
    <xf numFmtId="164" fontId="6" fillId="0" borderId="0" xfId="0" applyNumberFormat="1" applyFont="1" applyAlignment="1">
      <alignment horizontal="center"/>
    </xf>
    <xf numFmtId="164" fontId="1" fillId="0" borderId="0" xfId="0" applyNumberFormat="1" applyFont="1" applyAlignment="1">
      <alignment horizontal="left"/>
    </xf>
    <xf numFmtId="167" fontId="1" fillId="0" borderId="0" xfId="0" applyNumberFormat="1" applyFont="1" applyAlignment="1"/>
    <xf numFmtId="164" fontId="6" fillId="0" borderId="0" xfId="0" applyNumberFormat="1" applyFont="1" applyAlignment="1">
      <alignment horizontal="right"/>
    </xf>
    <xf numFmtId="164" fontId="6" fillId="0" borderId="0" xfId="0" applyNumberFormat="1" applyFont="1" applyAlignment="1">
      <alignment horizontal="left"/>
    </xf>
    <xf numFmtId="164" fontId="6" fillId="0" borderId="6" xfId="0" applyNumberFormat="1" applyFont="1" applyBorder="1" applyAlignment="1">
      <alignment horizontal="left"/>
    </xf>
    <xf numFmtId="164" fontId="1" fillId="0" borderId="0" xfId="0" applyNumberFormat="1" applyFont="1" applyAlignment="1">
      <alignment horizontal="right"/>
    </xf>
    <xf numFmtId="164" fontId="1" fillId="0" borderId="6" xfId="0" applyNumberFormat="1" applyFont="1" applyBorder="1" applyAlignment="1">
      <alignment horizontal="right"/>
    </xf>
    <xf numFmtId="164" fontId="8" fillId="0" borderId="0" xfId="0" applyNumberFormat="1" applyFont="1" applyAlignment="1">
      <alignment horizontal="center"/>
    </xf>
    <xf numFmtId="164" fontId="1" fillId="0" borderId="7" xfId="0" applyNumberFormat="1" applyFont="1" applyBorder="1" applyAlignment="1">
      <alignment horizontal="center"/>
    </xf>
    <xf numFmtId="164" fontId="2" fillId="0" borderId="0" xfId="0" applyNumberFormat="1" applyFont="1" applyAlignment="1">
      <alignment horizontal="center"/>
    </xf>
    <xf numFmtId="164" fontId="1" fillId="3" borderId="8" xfId="0" applyNumberFormat="1" applyFont="1" applyFill="1" applyBorder="1" applyAlignment="1">
      <alignment horizontal="center"/>
    </xf>
    <xf numFmtId="164" fontId="1" fillId="3" borderId="10" xfId="0" applyNumberFormat="1" applyFont="1" applyFill="1" applyBorder="1" applyAlignment="1">
      <alignment horizontal="center"/>
    </xf>
    <xf numFmtId="164" fontId="1" fillId="3" borderId="0" xfId="0" applyNumberFormat="1" applyFont="1" applyFill="1" applyBorder="1" applyAlignment="1">
      <alignment horizontal="center"/>
    </xf>
    <xf numFmtId="164" fontId="1" fillId="3" borderId="11" xfId="0" applyNumberFormat="1" applyFont="1" applyFill="1" applyBorder="1" applyAlignment="1">
      <alignment horizontal="center"/>
    </xf>
    <xf numFmtId="164" fontId="1" fillId="3" borderId="5" xfId="0" applyNumberFormat="1" applyFont="1" applyFill="1" applyBorder="1" applyAlignment="1">
      <alignment horizontal="center"/>
    </xf>
    <xf numFmtId="164" fontId="1" fillId="3" borderId="12" xfId="0" applyNumberFormat="1" applyFont="1" applyFill="1" applyBorder="1" applyAlignment="1">
      <alignment horizontal="center"/>
    </xf>
    <xf numFmtId="164" fontId="1" fillId="3" borderId="8" xfId="0" applyNumberFormat="1" applyFont="1" applyFill="1" applyBorder="1" applyAlignment="1">
      <alignment horizontal="right"/>
    </xf>
    <xf numFmtId="2" fontId="1" fillId="0" borderId="4" xfId="0" applyNumberFormat="1" applyFont="1" applyFill="1" applyBorder="1" applyAlignment="1">
      <alignment horizontal="center"/>
    </xf>
    <xf numFmtId="164" fontId="1" fillId="3" borderId="8" xfId="0" applyNumberFormat="1" applyFont="1" applyFill="1" applyBorder="1" applyAlignment="1">
      <alignment horizontal="left"/>
    </xf>
    <xf numFmtId="164" fontId="1" fillId="3" borderId="0" xfId="0" applyNumberFormat="1" applyFont="1" applyFill="1" applyBorder="1" applyAlignment="1">
      <alignment horizontal="left"/>
    </xf>
    <xf numFmtId="164" fontId="1" fillId="3" borderId="1" xfId="0" applyNumberFormat="1" applyFont="1" applyFill="1" applyBorder="1" applyAlignment="1">
      <alignment horizontal="left"/>
    </xf>
    <xf numFmtId="164" fontId="1" fillId="3" borderId="1" xfId="0" applyNumberFormat="1" applyFont="1" applyFill="1" applyBorder="1" applyAlignment="1">
      <alignment horizontal="right"/>
    </xf>
    <xf numFmtId="164" fontId="1" fillId="3" borderId="0" xfId="0" applyNumberFormat="1" applyFont="1" applyFill="1" applyBorder="1" applyAlignment="1">
      <alignment horizontal="right"/>
    </xf>
    <xf numFmtId="164" fontId="1" fillId="3" borderId="9" xfId="0" applyNumberFormat="1" applyFont="1" applyFill="1" applyBorder="1" applyAlignment="1">
      <alignment horizontal="right"/>
    </xf>
    <xf numFmtId="166" fontId="1" fillId="0" borderId="4" xfId="0" applyNumberFormat="1" applyFont="1" applyFill="1" applyBorder="1" applyAlignment="1">
      <alignment horizontal="center"/>
    </xf>
    <xf numFmtId="164" fontId="1" fillId="3" borderId="5" xfId="0" applyNumberFormat="1" applyFont="1" applyFill="1" applyBorder="1" applyAlignment="1">
      <alignment horizontal="right"/>
    </xf>
    <xf numFmtId="1" fontId="1" fillId="0" borderId="2" xfId="0" applyNumberFormat="1" applyFont="1" applyFill="1" applyBorder="1" applyAlignment="1">
      <alignment horizontal="center"/>
    </xf>
    <xf numFmtId="1" fontId="2" fillId="0" borderId="13" xfId="0" applyNumberFormat="1" applyFont="1" applyFill="1" applyBorder="1" applyAlignment="1">
      <alignment horizontal="center"/>
    </xf>
    <xf numFmtId="1" fontId="1" fillId="3" borderId="0" xfId="0" applyNumberFormat="1" applyFont="1" applyFill="1" applyBorder="1" applyAlignment="1">
      <alignment horizontal="center"/>
    </xf>
    <xf numFmtId="1" fontId="1" fillId="0" borderId="3" xfId="0" applyNumberFormat="1" applyFont="1" applyFill="1" applyBorder="1" applyAlignment="1">
      <alignment horizontal="center"/>
    </xf>
    <xf numFmtId="1" fontId="1" fillId="0" borderId="4" xfId="0" applyNumberFormat="1" applyFont="1" applyFill="1" applyBorder="1" applyAlignment="1">
      <alignment horizontal="center"/>
    </xf>
    <xf numFmtId="9" fontId="1" fillId="0" borderId="2" xfId="0" applyNumberFormat="1" applyFont="1" applyFill="1" applyBorder="1" applyAlignment="1">
      <alignment horizontal="center"/>
    </xf>
    <xf numFmtId="9" fontId="1" fillId="0" borderId="13" xfId="0" applyNumberFormat="1" applyFont="1" applyFill="1" applyBorder="1" applyAlignment="1">
      <alignment horizontal="center"/>
    </xf>
    <xf numFmtId="9" fontId="1" fillId="3" borderId="11" xfId="0" applyNumberFormat="1" applyFont="1" applyFill="1" applyBorder="1" applyAlignment="1">
      <alignment horizontal="center"/>
    </xf>
    <xf numFmtId="9" fontId="1" fillId="0" borderId="3" xfId="0" applyNumberFormat="1" applyFont="1" applyFill="1" applyBorder="1" applyAlignment="1">
      <alignment horizontal="center"/>
    </xf>
    <xf numFmtId="9" fontId="1" fillId="0" borderId="4" xfId="0" applyNumberFormat="1" applyFont="1" applyFill="1" applyBorder="1" applyAlignment="1">
      <alignment horizontal="center"/>
    </xf>
    <xf numFmtId="9" fontId="1" fillId="3" borderId="0" xfId="0" applyNumberFormat="1" applyFont="1" applyFill="1" applyBorder="1" applyAlignment="1">
      <alignment horizontal="center"/>
    </xf>
    <xf numFmtId="1" fontId="9" fillId="3" borderId="8" xfId="0" applyNumberFormat="1" applyFont="1" applyFill="1" applyBorder="1" applyAlignment="1">
      <alignment horizontal="center"/>
    </xf>
    <xf numFmtId="1" fontId="9" fillId="3" borderId="10" xfId="0" applyNumberFormat="1" applyFont="1" applyFill="1" applyBorder="1" applyAlignment="1">
      <alignment horizontal="center"/>
    </xf>
    <xf numFmtId="164" fontId="12" fillId="3" borderId="8" xfId="0" applyNumberFormat="1" applyFont="1" applyFill="1" applyBorder="1" applyAlignment="1">
      <alignment horizontal="right"/>
    </xf>
    <xf numFmtId="164" fontId="12" fillId="3" borderId="8" xfId="0" applyNumberFormat="1" applyFont="1" applyFill="1" applyBorder="1" applyAlignment="1">
      <alignment horizontal="left"/>
    </xf>
    <xf numFmtId="1" fontId="2" fillId="0" borderId="4" xfId="0" applyNumberFormat="1" applyFont="1" applyFill="1" applyBorder="1" applyAlignment="1">
      <alignment horizontal="center"/>
    </xf>
    <xf numFmtId="1" fontId="11" fillId="3" borderId="0" xfId="0" applyNumberFormat="1" applyFont="1" applyFill="1" applyBorder="1" applyAlignment="1">
      <alignment horizontal="center"/>
    </xf>
    <xf numFmtId="1" fontId="12" fillId="3" borderId="0" xfId="0" applyNumberFormat="1" applyFont="1" applyFill="1" applyBorder="1" applyAlignment="1">
      <alignment horizontal="center"/>
    </xf>
    <xf numFmtId="9" fontId="12" fillId="3" borderId="0" xfId="0" applyNumberFormat="1" applyFont="1" applyFill="1" applyBorder="1" applyAlignment="1">
      <alignment horizontal="center"/>
    </xf>
    <xf numFmtId="166" fontId="12" fillId="3" borderId="5" xfId="0" applyNumberFormat="1" applyFont="1" applyFill="1" applyBorder="1" applyAlignment="1">
      <alignment horizontal="center"/>
    </xf>
    <xf numFmtId="1" fontId="6" fillId="0" borderId="6" xfId="0" applyNumberFormat="1" applyFont="1" applyBorder="1" applyAlignment="1">
      <alignment horizontal="center"/>
    </xf>
    <xf numFmtId="9" fontId="2" fillId="0" borderId="4" xfId="0" applyNumberFormat="1" applyFont="1" applyFill="1" applyBorder="1" applyAlignment="1"/>
    <xf numFmtId="164" fontId="13" fillId="0" borderId="0" xfId="0" applyNumberFormat="1" applyFont="1" applyAlignment="1"/>
    <xf numFmtId="164" fontId="5" fillId="0" borderId="0" xfId="0" applyNumberFormat="1" applyFont="1" applyAlignment="1">
      <alignment horizontal="right"/>
    </xf>
    <xf numFmtId="164" fontId="1" fillId="4" borderId="0" xfId="0" applyNumberFormat="1" applyFont="1" applyFill="1" applyAlignment="1">
      <alignment horizontal="right"/>
    </xf>
    <xf numFmtId="164" fontId="2" fillId="4" borderId="0" xfId="0" applyNumberFormat="1" applyFont="1" applyFill="1" applyAlignment="1">
      <alignment horizontal="left"/>
    </xf>
    <xf numFmtId="164" fontId="2" fillId="0" borderId="0" xfId="0" applyNumberFormat="1" applyFont="1" applyAlignment="1">
      <alignment horizontal="right"/>
    </xf>
    <xf numFmtId="164" fontId="4" fillId="0" borderId="0" xfId="0" applyNumberFormat="1" applyFont="1" applyAlignment="1">
      <alignment horizontal="left"/>
    </xf>
    <xf numFmtId="168" fontId="1" fillId="0" borderId="0" xfId="0" applyNumberFormat="1" applyFont="1" applyAlignment="1">
      <alignment horizontal="right"/>
    </xf>
    <xf numFmtId="164" fontId="3" fillId="0" borderId="0" xfId="0" applyNumberFormat="1" applyFont="1" applyAlignment="1">
      <alignment horizontal="right"/>
    </xf>
    <xf numFmtId="166" fontId="1" fillId="0" borderId="0" xfId="0" applyNumberFormat="1" applyFont="1" applyAlignment="1">
      <alignment horizontal="right"/>
    </xf>
    <xf numFmtId="1" fontId="1" fillId="0" borderId="0" xfId="0" applyNumberFormat="1" applyFont="1" applyAlignment="1">
      <alignment horizontal="right"/>
    </xf>
    <xf numFmtId="164" fontId="1" fillId="0" borderId="0" xfId="0" applyNumberFormat="1" applyFont="1" applyFill="1" applyAlignment="1">
      <alignment horizontal="right"/>
    </xf>
    <xf numFmtId="164" fontId="14" fillId="0" borderId="0" xfId="0" applyNumberFormat="1" applyFont="1" applyFill="1" applyAlignment="1">
      <alignment horizontal="right"/>
    </xf>
    <xf numFmtId="164" fontId="13" fillId="0" borderId="0" xfId="0" applyNumberFormat="1" applyFont="1" applyAlignment="1">
      <alignment horizontal="right"/>
    </xf>
    <xf numFmtId="1" fontId="13" fillId="0" borderId="0" xfId="0" applyNumberFormat="1" applyFont="1" applyAlignment="1"/>
    <xf numFmtId="164" fontId="13" fillId="0" borderId="0" xfId="0" quotePrefix="1" applyNumberFormat="1" applyFont="1" applyAlignment="1"/>
    <xf numFmtId="164" fontId="15" fillId="0" borderId="0" xfId="0" applyNumberFormat="1" applyFont="1" applyAlignment="1"/>
    <xf numFmtId="164" fontId="16" fillId="0" borderId="0" xfId="0" applyNumberFormat="1" applyFont="1" applyAlignment="1"/>
    <xf numFmtId="164" fontId="10" fillId="0" borderId="0" xfId="0" applyNumberFormat="1" applyFont="1" applyAlignment="1"/>
    <xf numFmtId="165" fontId="1" fillId="5" borderId="0" xfId="0" applyNumberFormat="1" applyFont="1" applyFill="1" applyAlignment="1"/>
    <xf numFmtId="165" fontId="1" fillId="6" borderId="0" xfId="0" applyNumberFormat="1" applyFont="1" applyFill="1" applyAlignment="1"/>
    <xf numFmtId="165" fontId="1" fillId="7" borderId="0" xfId="0" applyNumberFormat="1" applyFont="1" applyFill="1" applyAlignment="1"/>
    <xf numFmtId="165" fontId="1" fillId="8" borderId="0" xfId="0" applyNumberFormat="1" applyFont="1" applyFill="1" applyAlignment="1"/>
    <xf numFmtId="165" fontId="1" fillId="9" borderId="0" xfId="0" applyNumberFormat="1" applyFont="1" applyFill="1" applyAlignment="1"/>
    <xf numFmtId="165" fontId="1" fillId="10" borderId="0" xfId="0" applyNumberFormat="1" applyFont="1" applyFill="1" applyAlignment="1"/>
    <xf numFmtId="165" fontId="1" fillId="11" borderId="0" xfId="0" applyNumberFormat="1" applyFont="1" applyFill="1" applyAlignment="1"/>
    <xf numFmtId="165" fontId="1" fillId="12" borderId="0" xfId="0" applyNumberFormat="1" applyFont="1" applyFill="1" applyAlignment="1"/>
    <xf numFmtId="165" fontId="1" fillId="13" borderId="0" xfId="0" applyNumberFormat="1" applyFont="1" applyFill="1" applyAlignment="1"/>
    <xf numFmtId="165" fontId="1" fillId="14" borderId="0" xfId="0" applyNumberFormat="1" applyFont="1" applyFill="1" applyAlignment="1"/>
    <xf numFmtId="165" fontId="1" fillId="15" borderId="0" xfId="0" applyNumberFormat="1" applyFont="1" applyFill="1" applyAlignment="1"/>
    <xf numFmtId="164" fontId="2" fillId="16" borderId="0" xfId="0" applyNumberFormat="1" applyFont="1" applyFill="1" applyAlignment="1">
      <alignment horizontal="center"/>
    </xf>
    <xf numFmtId="164" fontId="2" fillId="17" borderId="0" xfId="0" applyNumberFormat="1" applyFont="1" applyFill="1" applyAlignment="1">
      <alignment horizontal="center"/>
    </xf>
    <xf numFmtId="164" fontId="2" fillId="18" borderId="0" xfId="0" applyNumberFormat="1" applyFont="1" applyFill="1" applyAlignment="1">
      <alignment horizontal="center"/>
    </xf>
    <xf numFmtId="164" fontId="2" fillId="19" borderId="0" xfId="0" applyNumberFormat="1" applyFont="1" applyFill="1" applyAlignment="1">
      <alignment horizontal="center"/>
    </xf>
    <xf numFmtId="164" fontId="1" fillId="20" borderId="0" xfId="0" applyNumberFormat="1" applyFont="1" applyFill="1" applyAlignment="1">
      <alignment horizontal="center"/>
    </xf>
    <xf numFmtId="164" fontId="2" fillId="21" borderId="0" xfId="0" applyNumberFormat="1" applyFont="1" applyFill="1" applyAlignment="1">
      <alignment horizontal="center"/>
    </xf>
    <xf numFmtId="164" fontId="1" fillId="22" borderId="0" xfId="0" applyNumberFormat="1" applyFont="1" applyFill="1" applyAlignment="1">
      <alignment horizontal="center"/>
    </xf>
    <xf numFmtId="164" fontId="1" fillId="23" borderId="0" xfId="0" applyNumberFormat="1" applyFont="1" applyFill="1" applyAlignment="1">
      <alignment horizontal="center"/>
    </xf>
    <xf numFmtId="164" fontId="1" fillId="24" borderId="0" xfId="0" applyNumberFormat="1" applyFont="1" applyFill="1" applyAlignment="1">
      <alignment horizontal="center"/>
    </xf>
    <xf numFmtId="164" fontId="2" fillId="25" borderId="0" xfId="0" applyNumberFormat="1" applyFont="1" applyFill="1" applyAlignment="1">
      <alignment horizontal="center"/>
    </xf>
    <xf numFmtId="164" fontId="2" fillId="26" borderId="0" xfId="0" applyNumberFormat="1" applyFont="1" applyFill="1" applyAlignment="1">
      <alignment horizontal="center"/>
    </xf>
    <xf numFmtId="164" fontId="2" fillId="27" borderId="0" xfId="0" applyNumberFormat="1" applyFont="1" applyFill="1" applyAlignment="1">
      <alignment horizontal="center"/>
    </xf>
    <xf numFmtId="164" fontId="1" fillId="28" borderId="0" xfId="0" applyNumberFormat="1" applyFont="1" applyFill="1" applyAlignment="1">
      <alignment horizontal="center"/>
    </xf>
    <xf numFmtId="164" fontId="2" fillId="29" borderId="0" xfId="0" applyNumberFormat="1" applyFont="1" applyFill="1" applyAlignment="1">
      <alignment horizontal="center"/>
    </xf>
    <xf numFmtId="164" fontId="2" fillId="30" borderId="0" xfId="0" applyNumberFormat="1" applyFont="1" applyFill="1" applyAlignment="1">
      <alignment horizontal="center"/>
    </xf>
    <xf numFmtId="164" fontId="2" fillId="31" borderId="0" xfId="0" applyNumberFormat="1" applyFont="1" applyFill="1" applyAlignment="1">
      <alignment horizontal="center"/>
    </xf>
    <xf numFmtId="164" fontId="1" fillId="32" borderId="0" xfId="0" applyNumberFormat="1" applyFont="1" applyFill="1" applyAlignment="1">
      <alignment horizontal="center"/>
    </xf>
    <xf numFmtId="164" fontId="2" fillId="33" borderId="0" xfId="0" applyNumberFormat="1" applyFont="1" applyFill="1" applyAlignment="1">
      <alignment horizontal="center"/>
    </xf>
    <xf numFmtId="164" fontId="2" fillId="34" borderId="0" xfId="0" applyNumberFormat="1" applyFont="1" applyFill="1" applyAlignment="1">
      <alignment horizontal="center"/>
    </xf>
    <xf numFmtId="164" fontId="2" fillId="35" borderId="0" xfId="0" applyNumberFormat="1" applyFont="1" applyFill="1" applyAlignment="1">
      <alignment horizontal="center"/>
    </xf>
    <xf numFmtId="164" fontId="2" fillId="36" borderId="0" xfId="0" applyNumberFormat="1" applyFont="1" applyFill="1" applyAlignment="1">
      <alignment horizontal="center"/>
    </xf>
    <xf numFmtId="164" fontId="2" fillId="37" borderId="0" xfId="0" applyNumberFormat="1" applyFont="1" applyFill="1" applyAlignment="1">
      <alignment horizontal="center"/>
    </xf>
    <xf numFmtId="164" fontId="1" fillId="38" borderId="0" xfId="0" applyNumberFormat="1" applyFont="1" applyFill="1" applyAlignment="1">
      <alignment horizontal="center"/>
    </xf>
    <xf numFmtId="164" fontId="2" fillId="39" borderId="0" xfId="0" applyNumberFormat="1" applyFont="1" applyFill="1" applyAlignment="1">
      <alignment horizontal="center"/>
    </xf>
    <xf numFmtId="164" fontId="2" fillId="40" borderId="0" xfId="0" applyNumberFormat="1" applyFont="1" applyFill="1" applyAlignment="1">
      <alignment horizontal="center"/>
    </xf>
    <xf numFmtId="164" fontId="1" fillId="41" borderId="0" xfId="0" applyNumberFormat="1" applyFont="1" applyFill="1" applyAlignment="1"/>
    <xf numFmtId="164" fontId="3" fillId="0" borderId="0" xfId="0" applyNumberFormat="1" applyFont="1" applyFill="1" applyAlignment="1">
      <alignment horizontal="right"/>
    </xf>
    <xf numFmtId="166" fontId="1" fillId="0" borderId="0" xfId="0" applyNumberFormat="1" applyFont="1" applyFill="1" applyAlignment="1">
      <alignment horizontal="right"/>
    </xf>
    <xf numFmtId="1" fontId="1" fillId="0" borderId="0" xfId="0" applyNumberFormat="1" applyFont="1" applyFill="1" applyAlignment="1">
      <alignment horizontal="right"/>
    </xf>
    <xf numFmtId="165" fontId="1" fillId="0" borderId="0" xfId="0" applyNumberFormat="1" applyFont="1" applyFill="1" applyAlignment="1">
      <alignment horizontal="right"/>
    </xf>
    <xf numFmtId="165" fontId="14" fillId="0" borderId="0" xfId="0" applyNumberFormat="1" applyFont="1" applyFill="1" applyAlignment="1">
      <alignment horizontal="right"/>
    </xf>
  </cellXfs>
  <cellStyles count="1">
    <cellStyle name="Normal" xfId="0" builtinId="0"/>
  </cellStyles>
  <dxfs count="8">
    <dxf>
      <fill>
        <patternFill>
          <fgColor indexed="64"/>
          <bgColor rgb="FFFFD2D2"/>
        </patternFill>
      </fill>
    </dxf>
    <dxf>
      <fill>
        <patternFill>
          <fgColor indexed="64"/>
          <bgColor theme="0" tint="-4.9989318521683403E-2"/>
        </patternFill>
      </fill>
    </dxf>
    <dxf>
      <font>
        <color theme="1"/>
      </font>
      <fill>
        <patternFill>
          <fgColor indexed="64"/>
          <bgColor theme="0"/>
        </patternFill>
      </fill>
      <border>
        <left style="thin">
          <color auto="1"/>
        </left>
        <right style="thin">
          <color auto="1"/>
        </right>
        <top style="thin">
          <color auto="1"/>
        </top>
        <bottom style="thin">
          <color auto="1"/>
        </bottom>
      </border>
    </dxf>
    <dxf>
      <font>
        <color theme="1"/>
      </font>
    </dxf>
    <dxf>
      <fill>
        <patternFill>
          <fgColor indexed="64"/>
          <bgColor rgb="FFFFD2D2"/>
        </patternFill>
      </fill>
    </dxf>
    <dxf>
      <fill>
        <patternFill>
          <fgColor indexed="64"/>
          <bgColor theme="0" tint="-4.9989318521683403E-2"/>
        </patternFill>
      </fill>
    </dxf>
    <dxf>
      <font>
        <color theme="1"/>
      </font>
      <fill>
        <patternFill>
          <fgColor indexed="64"/>
          <bgColor theme="0"/>
        </patternFill>
      </fill>
      <border>
        <left style="thin">
          <color auto="1"/>
        </left>
        <right style="thin">
          <color auto="1"/>
        </right>
        <top style="thin">
          <color auto="1"/>
        </top>
        <bottom style="thin">
          <color auto="1"/>
        </bottom>
      </border>
    </dxf>
    <dxf>
      <font>
        <color theme="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2'!$AR$96</c:f>
          <c:strCache>
            <c:ptCount val="1"/>
            <c:pt idx="0">
              <c:v>Logistic Regression Curve -vs- CARAT 
Model 2 for Vendor.Eq.EnchantedDiamonds    (8 variables, n=446)</c:v>
            </c:pt>
          </c:strCache>
        </c:strRef>
      </c:tx>
      <c:overlay val="0"/>
      <c:txPr>
        <a:bodyPr/>
        <a:lstStyle/>
        <a:p>
          <a:pPr>
            <a:defRPr sz="1000"/>
          </a:pPr>
          <a:endParaRPr lang="en-US"/>
        </a:p>
      </c:txPr>
    </c:title>
    <c:autoTitleDeleted val="0"/>
    <c:plotArea>
      <c:layout/>
      <c:scatterChart>
        <c:scatterStyle val="lineMarker"/>
        <c:varyColors val="0"/>
        <c:ser>
          <c:idx val="1"/>
          <c:order val="0"/>
          <c:tx>
            <c:strRef>
              <c:f>'Model 2'!$E$99</c:f>
              <c:strCache>
                <c:ptCount val="1"/>
                <c:pt idx="0">
                  <c:v>Upper 95%</c:v>
                </c:pt>
              </c:strCache>
            </c:strRef>
          </c:tx>
          <c:spPr>
            <a:ln w="12700">
              <a:solidFill>
                <a:srgbClr val="FF0000"/>
              </a:solidFill>
              <a:prstDash val="dash"/>
            </a:ln>
          </c:spPr>
          <c:marker>
            <c:symbol val="none"/>
          </c:marker>
          <c:xVal>
            <c:numRef>
              <c:f>'Model 2'!$B$100:$B$112</c:f>
              <c:numCache>
                <c:formatCode>#,##0.000</c:formatCode>
                <c:ptCount val="13"/>
                <c:pt idx="0">
                  <c:v>1</c:v>
                </c:pt>
                <c:pt idx="1">
                  <c:v>1.125</c:v>
                </c:pt>
                <c:pt idx="2">
                  <c:v>1.25</c:v>
                </c:pt>
                <c:pt idx="3">
                  <c:v>1.375</c:v>
                </c:pt>
                <c:pt idx="4">
                  <c:v>1.5</c:v>
                </c:pt>
                <c:pt idx="5">
                  <c:v>1.625</c:v>
                </c:pt>
                <c:pt idx="6">
                  <c:v>1.75</c:v>
                </c:pt>
                <c:pt idx="7">
                  <c:v>1.875</c:v>
                </c:pt>
                <c:pt idx="8">
                  <c:v>2</c:v>
                </c:pt>
                <c:pt idx="9">
                  <c:v>2.125</c:v>
                </c:pt>
                <c:pt idx="10">
                  <c:v>2.25</c:v>
                </c:pt>
                <c:pt idx="11">
                  <c:v>2.375</c:v>
                </c:pt>
                <c:pt idx="12">
                  <c:v>2.5</c:v>
                </c:pt>
              </c:numCache>
            </c:numRef>
          </c:xVal>
          <c:yVal>
            <c:numRef>
              <c:f>'Model 2'!$E$100:$E$112</c:f>
              <c:numCache>
                <c:formatCode>#,##0.000</c:formatCode>
                <c:ptCount val="13"/>
                <c:pt idx="0">
                  <c:v>8.2709268371818052E-5</c:v>
                </c:pt>
                <c:pt idx="1">
                  <c:v>4.3774502389403645E-4</c:v>
                </c:pt>
                <c:pt idx="2">
                  <c:v>2.4753674740745934E-3</c:v>
                </c:pt>
                <c:pt idx="3">
                  <c:v>1.7008526076420019E-2</c:v>
                </c:pt>
                <c:pt idx="4">
                  <c:v>0.19900226880952193</c:v>
                </c:pt>
                <c:pt idx="5">
                  <c:v>0.91643972156892661</c:v>
                </c:pt>
                <c:pt idx="6">
                  <c:v>0.99873531118687842</c:v>
                </c:pt>
                <c:pt idx="7">
                  <c:v>0.99998467830462356</c:v>
                </c:pt>
                <c:pt idx="8">
                  <c:v>0.99999982359370576</c:v>
                </c:pt>
                <c:pt idx="9">
                  <c:v>0.99999999801452777</c:v>
                </c:pt>
                <c:pt idx="10">
                  <c:v>0.99999999997792233</c:v>
                </c:pt>
                <c:pt idx="11">
                  <c:v>0.9999999999997562</c:v>
                </c:pt>
                <c:pt idx="12">
                  <c:v>0.99999999999999734</c:v>
                </c:pt>
              </c:numCache>
            </c:numRef>
          </c:yVal>
          <c:smooth val="1"/>
          <c:extLst>
            <c:ext xmlns:c16="http://schemas.microsoft.com/office/drawing/2014/chart" uri="{C3380CC4-5D6E-409C-BE32-E72D297353CC}">
              <c16:uniqueId val="{00000001-42EA-45B6-BA66-8A7593CFDBEF}"/>
            </c:ext>
          </c:extLst>
        </c:ser>
        <c:ser>
          <c:idx val="2"/>
          <c:order val="1"/>
          <c:tx>
            <c:v>Forecast</c:v>
          </c:tx>
          <c:spPr>
            <a:ln w="19050">
              <a:solidFill>
                <a:srgbClr val="FF0000"/>
              </a:solidFill>
            </a:ln>
          </c:spPr>
          <c:marker>
            <c:symbol val="none"/>
          </c:marker>
          <c:xVal>
            <c:numRef>
              <c:f>'Model 2'!$B$100:$B$112</c:f>
              <c:numCache>
                <c:formatCode>#,##0.000</c:formatCode>
                <c:ptCount val="13"/>
                <c:pt idx="0">
                  <c:v>1</c:v>
                </c:pt>
                <c:pt idx="1">
                  <c:v>1.125</c:v>
                </c:pt>
                <c:pt idx="2">
                  <c:v>1.25</c:v>
                </c:pt>
                <c:pt idx="3">
                  <c:v>1.375</c:v>
                </c:pt>
                <c:pt idx="4">
                  <c:v>1.5</c:v>
                </c:pt>
                <c:pt idx="5">
                  <c:v>1.625</c:v>
                </c:pt>
                <c:pt idx="6">
                  <c:v>1.75</c:v>
                </c:pt>
                <c:pt idx="7">
                  <c:v>1.875</c:v>
                </c:pt>
                <c:pt idx="8">
                  <c:v>2</c:v>
                </c:pt>
                <c:pt idx="9">
                  <c:v>2.125</c:v>
                </c:pt>
                <c:pt idx="10">
                  <c:v>2.25</c:v>
                </c:pt>
                <c:pt idx="11">
                  <c:v>2.375</c:v>
                </c:pt>
                <c:pt idx="12">
                  <c:v>2.5</c:v>
                </c:pt>
              </c:numCache>
            </c:numRef>
          </c:xVal>
          <c:yVal>
            <c:numRef>
              <c:f>'Model 2'!$C$100:$C$112</c:f>
              <c:numCache>
                <c:formatCode>#,##0.000</c:formatCode>
                <c:ptCount val="13"/>
                <c:pt idx="0">
                  <c:v>2.411296528460038E-7</c:v>
                </c:pt>
                <c:pt idx="1">
                  <c:v>5.1393077819334289E-6</c:v>
                </c:pt>
                <c:pt idx="2">
                  <c:v>1.0952554533171916E-4</c:v>
                </c:pt>
                <c:pt idx="3">
                  <c:v>2.3291978966910919E-3</c:v>
                </c:pt>
                <c:pt idx="4">
                  <c:v>4.7400779382321095E-2</c:v>
                </c:pt>
                <c:pt idx="5">
                  <c:v>0.51469282074022615</c:v>
                </c:pt>
                <c:pt idx="6">
                  <c:v>0.95763450755990032</c:v>
                </c:pt>
                <c:pt idx="7">
                  <c:v>0.99792863886042915</c:v>
                </c:pt>
                <c:pt idx="8">
                  <c:v>0.99990262265895369</c:v>
                </c:pt>
                <c:pt idx="9">
                  <c:v>0.99999543077982189</c:v>
                </c:pt>
                <c:pt idx="10">
                  <c:v>0.99999978561823433</c:v>
                </c:pt>
                <c:pt idx="11">
                  <c:v>0.99999998994153294</c:v>
                </c:pt>
                <c:pt idx="12">
                  <c:v>0.99999999952807217</c:v>
                </c:pt>
              </c:numCache>
            </c:numRef>
          </c:yVal>
          <c:smooth val="1"/>
          <c:extLst>
            <c:ext xmlns:c16="http://schemas.microsoft.com/office/drawing/2014/chart" uri="{C3380CC4-5D6E-409C-BE32-E72D297353CC}">
              <c16:uniqueId val="{00000002-42EA-45B6-BA66-8A7593CFDBEF}"/>
            </c:ext>
          </c:extLst>
        </c:ser>
        <c:ser>
          <c:idx val="3"/>
          <c:order val="2"/>
          <c:tx>
            <c:strRef>
              <c:f>'Model 2'!$D$99</c:f>
              <c:strCache>
                <c:ptCount val="1"/>
                <c:pt idx="0">
                  <c:v>Lower 95%</c:v>
                </c:pt>
              </c:strCache>
            </c:strRef>
          </c:tx>
          <c:spPr>
            <a:ln w="12700">
              <a:solidFill>
                <a:srgbClr val="FF0000"/>
              </a:solidFill>
              <a:prstDash val="dash"/>
            </a:ln>
          </c:spPr>
          <c:marker>
            <c:symbol val="none"/>
          </c:marker>
          <c:xVal>
            <c:numRef>
              <c:f>'Model 2'!$B$100:$B$112</c:f>
              <c:numCache>
                <c:formatCode>#,##0.000</c:formatCode>
                <c:ptCount val="13"/>
                <c:pt idx="0">
                  <c:v>1</c:v>
                </c:pt>
                <c:pt idx="1">
                  <c:v>1.125</c:v>
                </c:pt>
                <c:pt idx="2">
                  <c:v>1.25</c:v>
                </c:pt>
                <c:pt idx="3">
                  <c:v>1.375</c:v>
                </c:pt>
                <c:pt idx="4">
                  <c:v>1.5</c:v>
                </c:pt>
                <c:pt idx="5">
                  <c:v>1.625</c:v>
                </c:pt>
                <c:pt idx="6">
                  <c:v>1.75</c:v>
                </c:pt>
                <c:pt idx="7">
                  <c:v>1.875</c:v>
                </c:pt>
                <c:pt idx="8">
                  <c:v>2</c:v>
                </c:pt>
                <c:pt idx="9">
                  <c:v>2.125</c:v>
                </c:pt>
                <c:pt idx="10">
                  <c:v>2.25</c:v>
                </c:pt>
                <c:pt idx="11">
                  <c:v>2.375</c:v>
                </c:pt>
                <c:pt idx="12">
                  <c:v>2.5</c:v>
                </c:pt>
              </c:numCache>
            </c:numRef>
          </c:xVal>
          <c:yVal>
            <c:numRef>
              <c:f>'Model 2'!$D$100:$D$112</c:f>
              <c:numCache>
                <c:formatCode>#,##0.000</c:formatCode>
                <c:ptCount val="13"/>
                <c:pt idx="0">
                  <c:v>7.0292882062763341E-10</c:v>
                </c:pt>
                <c:pt idx="1">
                  <c:v>6.0311804537851914E-8</c:v>
                </c:pt>
                <c:pt idx="2">
                  <c:v>4.8351264365439775E-6</c:v>
                </c:pt>
                <c:pt idx="3">
                  <c:v>3.1490861368826495E-4</c:v>
                </c:pt>
                <c:pt idx="4">
                  <c:v>9.867724079901604E-3</c:v>
                </c:pt>
                <c:pt idx="5">
                  <c:v>9.3016141621700146E-2</c:v>
                </c:pt>
                <c:pt idx="6">
                  <c:v>0.3928376815082113</c:v>
                </c:pt>
                <c:pt idx="7">
                  <c:v>0.78052462194096139</c:v>
                </c:pt>
                <c:pt idx="8">
                  <c:v>0.94897968112151598</c:v>
                </c:pt>
                <c:pt idx="9">
                  <c:v>0.98959405785500143</c:v>
                </c:pt>
                <c:pt idx="10">
                  <c:v>0.9979226121889776</c:v>
                </c:pt>
                <c:pt idx="11">
                  <c:v>0.99958508538861468</c:v>
                </c:pt>
                <c:pt idx="12">
                  <c:v>0.99991685785047579</c:v>
                </c:pt>
              </c:numCache>
            </c:numRef>
          </c:yVal>
          <c:smooth val="1"/>
          <c:extLst>
            <c:ext xmlns:c16="http://schemas.microsoft.com/office/drawing/2014/chart" uri="{C3380CC4-5D6E-409C-BE32-E72D297353CC}">
              <c16:uniqueId val="{00000003-42EA-45B6-BA66-8A7593CFDBEF}"/>
            </c:ext>
          </c:extLst>
        </c:ser>
        <c:ser>
          <c:idx val="0"/>
          <c:order val="3"/>
          <c:tx>
            <c:v>Mean</c:v>
          </c:tx>
          <c:spPr>
            <a:solidFill>
              <a:srgbClr val="9999FF"/>
            </a:solidFill>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 2'!$B$97</c:f>
              <c:numCache>
                <c:formatCode>#,##0.000</c:formatCode>
                <c:ptCount val="1"/>
                <c:pt idx="0">
                  <c:v>1.3257690582959616</c:v>
                </c:pt>
              </c:numCache>
            </c:numRef>
          </c:xVal>
          <c:yVal>
            <c:numRef>
              <c:f>'Model 2'!$C$97</c:f>
              <c:numCache>
                <c:formatCode>#,##0.000</c:formatCode>
                <c:ptCount val="1"/>
                <c:pt idx="0">
                  <c:v>6.9924183286783012E-4</c:v>
                </c:pt>
              </c:numCache>
            </c:numRef>
          </c:yVal>
          <c:smooth val="0"/>
          <c:extLst>
            <c:ext xmlns:c16="http://schemas.microsoft.com/office/drawing/2014/chart" uri="{C3380CC4-5D6E-409C-BE32-E72D297353CC}">
              <c16:uniqueId val="{00000000-42EA-45B6-BA66-8A7593CFDBEF}"/>
            </c:ext>
          </c:extLst>
        </c:ser>
        <c:dLbls>
          <c:showLegendKey val="0"/>
          <c:showVal val="0"/>
          <c:showCatName val="0"/>
          <c:showSerName val="0"/>
          <c:showPercent val="0"/>
          <c:showBubbleSize val="0"/>
        </c:dLbls>
        <c:axId val="1003340256"/>
        <c:axId val="950609264"/>
      </c:scatterChart>
      <c:valAx>
        <c:axId val="1003340256"/>
        <c:scaling>
          <c:orientation val="minMax"/>
        </c:scaling>
        <c:delete val="0"/>
        <c:axPos val="b"/>
        <c:majorGridlines>
          <c:spPr>
            <a:ln w="3175">
              <a:solidFill>
                <a:srgbClr val="C0C0C0"/>
              </a:solidFill>
              <a:prstDash val="solid"/>
            </a:ln>
          </c:spPr>
        </c:majorGridlines>
        <c:title>
          <c:tx>
            <c:strRef>
              <c:f>'Model 2'!$AR$97</c:f>
              <c:strCache>
                <c:ptCount val="1"/>
                <c:pt idx="0">
                  <c:v>CARAT (min to max) 
Other Variables = Means</c:v>
                </c:pt>
              </c:strCache>
            </c:strRef>
          </c:tx>
          <c:overlay val="0"/>
        </c:title>
        <c:numFmt formatCode="General" sourceLinked="0"/>
        <c:majorTickMark val="out"/>
        <c:minorTickMark val="none"/>
        <c:tickLblPos val="nextTo"/>
        <c:crossAx val="950609264"/>
        <c:crosses val="autoZero"/>
        <c:crossBetween val="midCat"/>
      </c:valAx>
      <c:valAx>
        <c:axId val="950609264"/>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1003340256"/>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2'!$C$60</c:f>
          <c:strCache>
            <c:ptCount val="1"/>
            <c:pt idx="0">
              <c:v>ROC curve:  area under curve = 0.99 
Model 2 for Vendor.Eq.EnchantedDiamonds    (8 variables, n=446)</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 2'!$AR$58:$EN$58</c:f>
              <c:numCache>
                <c:formatCode>#,##0.000</c:formatCode>
                <c:ptCount val="101"/>
                <c:pt idx="0">
                  <c:v>1</c:v>
                </c:pt>
                <c:pt idx="1">
                  <c:v>0.16666666666666666</c:v>
                </c:pt>
                <c:pt idx="2">
                  <c:v>0.12009803921568628</c:v>
                </c:pt>
                <c:pt idx="3">
                  <c:v>0.10049019607843138</c:v>
                </c:pt>
                <c:pt idx="4">
                  <c:v>9.3137254901960786E-2</c:v>
                </c:pt>
                <c:pt idx="5">
                  <c:v>7.8431372549019607E-2</c:v>
                </c:pt>
                <c:pt idx="6">
                  <c:v>7.3529411764705885E-2</c:v>
                </c:pt>
                <c:pt idx="7">
                  <c:v>6.1274509803921566E-2</c:v>
                </c:pt>
                <c:pt idx="8">
                  <c:v>5.8823529411764705E-2</c:v>
                </c:pt>
                <c:pt idx="9">
                  <c:v>5.6372549019607844E-2</c:v>
                </c:pt>
                <c:pt idx="10">
                  <c:v>5.3921568627450983E-2</c:v>
                </c:pt>
                <c:pt idx="11">
                  <c:v>5.3921568627450983E-2</c:v>
                </c:pt>
                <c:pt idx="12">
                  <c:v>5.1470588235294115E-2</c:v>
                </c:pt>
                <c:pt idx="13">
                  <c:v>5.1470588235294115E-2</c:v>
                </c:pt>
                <c:pt idx="14">
                  <c:v>4.9019607843137254E-2</c:v>
                </c:pt>
                <c:pt idx="15">
                  <c:v>4.1666666666666664E-2</c:v>
                </c:pt>
                <c:pt idx="16">
                  <c:v>3.9215686274509803E-2</c:v>
                </c:pt>
                <c:pt idx="17">
                  <c:v>3.9215686274509803E-2</c:v>
                </c:pt>
                <c:pt idx="18">
                  <c:v>3.6764705882352942E-2</c:v>
                </c:pt>
                <c:pt idx="19">
                  <c:v>3.4313725490196081E-2</c:v>
                </c:pt>
                <c:pt idx="20">
                  <c:v>3.4313725490196081E-2</c:v>
                </c:pt>
                <c:pt idx="21">
                  <c:v>2.9411764705882353E-2</c:v>
                </c:pt>
                <c:pt idx="22">
                  <c:v>2.9411764705882353E-2</c:v>
                </c:pt>
                <c:pt idx="23">
                  <c:v>2.6960784313725492E-2</c:v>
                </c:pt>
                <c:pt idx="24">
                  <c:v>2.6960784313725492E-2</c:v>
                </c:pt>
                <c:pt idx="25">
                  <c:v>2.6960784313725492E-2</c:v>
                </c:pt>
                <c:pt idx="26">
                  <c:v>2.4509803921568627E-2</c:v>
                </c:pt>
                <c:pt idx="27">
                  <c:v>2.4509803921568627E-2</c:v>
                </c:pt>
                <c:pt idx="28">
                  <c:v>2.4509803921568627E-2</c:v>
                </c:pt>
                <c:pt idx="29">
                  <c:v>2.4509803921568627E-2</c:v>
                </c:pt>
                <c:pt idx="30">
                  <c:v>2.4509803921568627E-2</c:v>
                </c:pt>
                <c:pt idx="31">
                  <c:v>2.4509803921568627E-2</c:v>
                </c:pt>
                <c:pt idx="32">
                  <c:v>2.2058823529411766E-2</c:v>
                </c:pt>
                <c:pt idx="33">
                  <c:v>1.9607843137254902E-2</c:v>
                </c:pt>
                <c:pt idx="34">
                  <c:v>1.9607843137254902E-2</c:v>
                </c:pt>
                <c:pt idx="35">
                  <c:v>1.9607843137254902E-2</c:v>
                </c:pt>
                <c:pt idx="36">
                  <c:v>1.9607843137254902E-2</c:v>
                </c:pt>
                <c:pt idx="37">
                  <c:v>1.9607843137254902E-2</c:v>
                </c:pt>
                <c:pt idx="38">
                  <c:v>1.7156862745098041E-2</c:v>
                </c:pt>
                <c:pt idx="39">
                  <c:v>1.7156862745098041E-2</c:v>
                </c:pt>
                <c:pt idx="40">
                  <c:v>1.4705882352941176E-2</c:v>
                </c:pt>
                <c:pt idx="41">
                  <c:v>1.4705882352941176E-2</c:v>
                </c:pt>
                <c:pt idx="42">
                  <c:v>1.2254901960784314E-2</c:v>
                </c:pt>
                <c:pt idx="43">
                  <c:v>1.2254901960784314E-2</c:v>
                </c:pt>
                <c:pt idx="44">
                  <c:v>9.8039215686274508E-3</c:v>
                </c:pt>
                <c:pt idx="45">
                  <c:v>9.8039215686274508E-3</c:v>
                </c:pt>
                <c:pt idx="46">
                  <c:v>9.8039215686274508E-3</c:v>
                </c:pt>
                <c:pt idx="47">
                  <c:v>7.3529411764705881E-3</c:v>
                </c:pt>
                <c:pt idx="48">
                  <c:v>7.3529411764705881E-3</c:v>
                </c:pt>
                <c:pt idx="49">
                  <c:v>7.3529411764705881E-3</c:v>
                </c:pt>
                <c:pt idx="50">
                  <c:v>7.3529411764705881E-3</c:v>
                </c:pt>
                <c:pt idx="51">
                  <c:v>7.3529411764705881E-3</c:v>
                </c:pt>
                <c:pt idx="52">
                  <c:v>7.3529411764705881E-3</c:v>
                </c:pt>
                <c:pt idx="53">
                  <c:v>7.3529411764705881E-3</c:v>
                </c:pt>
                <c:pt idx="54">
                  <c:v>7.3529411764705881E-3</c:v>
                </c:pt>
                <c:pt idx="55">
                  <c:v>7.3529411764705881E-3</c:v>
                </c:pt>
                <c:pt idx="56">
                  <c:v>7.3529411764705881E-3</c:v>
                </c:pt>
                <c:pt idx="57">
                  <c:v>7.3529411764705881E-3</c:v>
                </c:pt>
                <c:pt idx="58">
                  <c:v>7.3529411764705881E-3</c:v>
                </c:pt>
                <c:pt idx="59">
                  <c:v>7.3529411764705881E-3</c:v>
                </c:pt>
                <c:pt idx="60">
                  <c:v>7.3529411764705881E-3</c:v>
                </c:pt>
                <c:pt idx="61">
                  <c:v>4.9019607843137254E-3</c:v>
                </c:pt>
                <c:pt idx="62">
                  <c:v>4.9019607843137254E-3</c:v>
                </c:pt>
                <c:pt idx="63">
                  <c:v>4.9019607843137254E-3</c:v>
                </c:pt>
                <c:pt idx="64">
                  <c:v>2.4509803921568627E-3</c:v>
                </c:pt>
                <c:pt idx="65">
                  <c:v>2.4509803921568627E-3</c:v>
                </c:pt>
                <c:pt idx="66">
                  <c:v>2.4509803921568627E-3</c:v>
                </c:pt>
                <c:pt idx="67">
                  <c:v>2.4509803921568627E-3</c:v>
                </c:pt>
                <c:pt idx="68">
                  <c:v>2.4509803921568627E-3</c:v>
                </c:pt>
                <c:pt idx="69">
                  <c:v>2.4509803921568627E-3</c:v>
                </c:pt>
                <c:pt idx="70">
                  <c:v>2.4509803921568627E-3</c:v>
                </c:pt>
                <c:pt idx="71">
                  <c:v>2.4509803921568627E-3</c:v>
                </c:pt>
                <c:pt idx="72">
                  <c:v>2.4509803921568627E-3</c:v>
                </c:pt>
                <c:pt idx="73">
                  <c:v>2.4509803921568627E-3</c:v>
                </c:pt>
                <c:pt idx="74">
                  <c:v>2.4509803921568627E-3</c:v>
                </c:pt>
                <c:pt idx="75">
                  <c:v>2.4509803921568627E-3</c:v>
                </c:pt>
                <c:pt idx="76">
                  <c:v>2.4509803921568627E-3</c:v>
                </c:pt>
                <c:pt idx="77">
                  <c:v>2.4509803921568627E-3</c:v>
                </c:pt>
                <c:pt idx="78">
                  <c:v>2.4509803921568627E-3</c:v>
                </c:pt>
                <c:pt idx="79">
                  <c:v>2.4509803921568627E-3</c:v>
                </c:pt>
                <c:pt idx="80">
                  <c:v>2.4509803921568627E-3</c:v>
                </c:pt>
                <c:pt idx="81">
                  <c:v>2.4509803921568627E-3</c:v>
                </c:pt>
                <c:pt idx="82">
                  <c:v>2.4509803921568627E-3</c:v>
                </c:pt>
                <c:pt idx="83">
                  <c:v>2.4509803921568627E-3</c:v>
                </c:pt>
                <c:pt idx="84">
                  <c:v>2.4509803921568627E-3</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xVal>
          <c:yVal>
            <c:numRef>
              <c:f>'Model 2'!$AR$57:$EN$57</c:f>
              <c:numCache>
                <c:formatCode>#,##0.000</c:formatCode>
                <c:ptCount val="101"/>
                <c:pt idx="0">
                  <c:v>1</c:v>
                </c:pt>
                <c:pt idx="1">
                  <c:v>1</c:v>
                </c:pt>
                <c:pt idx="2">
                  <c:v>1</c:v>
                </c:pt>
                <c:pt idx="3">
                  <c:v>0.97368421052631582</c:v>
                </c:pt>
                <c:pt idx="4">
                  <c:v>0.97368421052631582</c:v>
                </c:pt>
                <c:pt idx="5">
                  <c:v>0.97368421052631582</c:v>
                </c:pt>
                <c:pt idx="6">
                  <c:v>0.92105263157894735</c:v>
                </c:pt>
                <c:pt idx="7">
                  <c:v>0.92105263157894735</c:v>
                </c:pt>
                <c:pt idx="8">
                  <c:v>0.92105263157894735</c:v>
                </c:pt>
                <c:pt idx="9">
                  <c:v>0.92105263157894735</c:v>
                </c:pt>
                <c:pt idx="10">
                  <c:v>0.92105263157894735</c:v>
                </c:pt>
                <c:pt idx="11">
                  <c:v>0.92105263157894735</c:v>
                </c:pt>
                <c:pt idx="12">
                  <c:v>0.92105263157894735</c:v>
                </c:pt>
                <c:pt idx="13">
                  <c:v>0.92105263157894735</c:v>
                </c:pt>
                <c:pt idx="14">
                  <c:v>0.92105263157894735</c:v>
                </c:pt>
                <c:pt idx="15">
                  <c:v>0.89473684210526316</c:v>
                </c:pt>
                <c:pt idx="16">
                  <c:v>0.89473684210526316</c:v>
                </c:pt>
                <c:pt idx="17">
                  <c:v>0.89473684210526316</c:v>
                </c:pt>
                <c:pt idx="18">
                  <c:v>0.89473684210526316</c:v>
                </c:pt>
                <c:pt idx="19">
                  <c:v>0.89473684210526316</c:v>
                </c:pt>
                <c:pt idx="20">
                  <c:v>0.86842105263157898</c:v>
                </c:pt>
                <c:pt idx="21">
                  <c:v>0.86842105263157898</c:v>
                </c:pt>
                <c:pt idx="22">
                  <c:v>0.86842105263157898</c:v>
                </c:pt>
                <c:pt idx="23">
                  <c:v>0.86842105263157898</c:v>
                </c:pt>
                <c:pt idx="24">
                  <c:v>0.86842105263157898</c:v>
                </c:pt>
                <c:pt idx="25">
                  <c:v>0.86842105263157898</c:v>
                </c:pt>
                <c:pt idx="26">
                  <c:v>0.86842105263157898</c:v>
                </c:pt>
                <c:pt idx="27">
                  <c:v>0.86842105263157898</c:v>
                </c:pt>
                <c:pt idx="28">
                  <c:v>0.86842105263157898</c:v>
                </c:pt>
                <c:pt idx="29">
                  <c:v>0.86842105263157898</c:v>
                </c:pt>
                <c:pt idx="30">
                  <c:v>0.86842105263157898</c:v>
                </c:pt>
                <c:pt idx="31">
                  <c:v>0.86842105263157898</c:v>
                </c:pt>
                <c:pt idx="32">
                  <c:v>0.86842105263157898</c:v>
                </c:pt>
                <c:pt idx="33">
                  <c:v>0.86842105263157898</c:v>
                </c:pt>
                <c:pt idx="34">
                  <c:v>0.86842105263157898</c:v>
                </c:pt>
                <c:pt idx="35">
                  <c:v>0.86842105263157898</c:v>
                </c:pt>
                <c:pt idx="36">
                  <c:v>0.86842105263157898</c:v>
                </c:pt>
                <c:pt idx="37">
                  <c:v>0.86842105263157898</c:v>
                </c:pt>
                <c:pt idx="38">
                  <c:v>0.86842105263157898</c:v>
                </c:pt>
                <c:pt idx="39">
                  <c:v>0.84210526315789469</c:v>
                </c:pt>
                <c:pt idx="40">
                  <c:v>0.84210526315789469</c:v>
                </c:pt>
                <c:pt idx="41">
                  <c:v>0.84210526315789469</c:v>
                </c:pt>
                <c:pt idx="42">
                  <c:v>0.84210526315789469</c:v>
                </c:pt>
                <c:pt idx="43">
                  <c:v>0.84210526315789469</c:v>
                </c:pt>
                <c:pt idx="44">
                  <c:v>0.84210526315789469</c:v>
                </c:pt>
                <c:pt idx="45">
                  <c:v>0.84210526315789469</c:v>
                </c:pt>
                <c:pt idx="46">
                  <c:v>0.84210526315789469</c:v>
                </c:pt>
                <c:pt idx="47">
                  <c:v>0.81578947368421051</c:v>
                </c:pt>
                <c:pt idx="48">
                  <c:v>0.81578947368421051</c:v>
                </c:pt>
                <c:pt idx="49">
                  <c:v>0.81578947368421051</c:v>
                </c:pt>
                <c:pt idx="50">
                  <c:v>0.81578947368421051</c:v>
                </c:pt>
                <c:pt idx="51">
                  <c:v>0.81578947368421051</c:v>
                </c:pt>
                <c:pt idx="52">
                  <c:v>0.78947368421052633</c:v>
                </c:pt>
                <c:pt idx="53">
                  <c:v>0.78947368421052633</c:v>
                </c:pt>
                <c:pt idx="54">
                  <c:v>0.76315789473684215</c:v>
                </c:pt>
                <c:pt idx="55">
                  <c:v>0.76315789473684215</c:v>
                </c:pt>
                <c:pt idx="56">
                  <c:v>0.76315789473684215</c:v>
                </c:pt>
                <c:pt idx="57">
                  <c:v>0.76315789473684215</c:v>
                </c:pt>
                <c:pt idx="58">
                  <c:v>0.73684210526315785</c:v>
                </c:pt>
                <c:pt idx="59">
                  <c:v>0.73684210526315785</c:v>
                </c:pt>
                <c:pt idx="60">
                  <c:v>0.73684210526315785</c:v>
                </c:pt>
                <c:pt idx="61">
                  <c:v>0.73684210526315785</c:v>
                </c:pt>
                <c:pt idx="62">
                  <c:v>0.73684210526315785</c:v>
                </c:pt>
                <c:pt idx="63">
                  <c:v>0.73684210526315785</c:v>
                </c:pt>
                <c:pt idx="64">
                  <c:v>0.73684210526315785</c:v>
                </c:pt>
                <c:pt idx="65">
                  <c:v>0.73684210526315785</c:v>
                </c:pt>
                <c:pt idx="66">
                  <c:v>0.73684210526315785</c:v>
                </c:pt>
                <c:pt idx="67">
                  <c:v>0.73684210526315785</c:v>
                </c:pt>
                <c:pt idx="68">
                  <c:v>0.71052631578947367</c:v>
                </c:pt>
                <c:pt idx="69">
                  <c:v>0.68421052631578949</c:v>
                </c:pt>
                <c:pt idx="70">
                  <c:v>0.68421052631578949</c:v>
                </c:pt>
                <c:pt idx="71">
                  <c:v>0.68421052631578949</c:v>
                </c:pt>
                <c:pt idx="72">
                  <c:v>0.68421052631578949</c:v>
                </c:pt>
                <c:pt idx="73">
                  <c:v>0.68421052631578949</c:v>
                </c:pt>
                <c:pt idx="74">
                  <c:v>0.65789473684210531</c:v>
                </c:pt>
                <c:pt idx="75">
                  <c:v>0.65789473684210531</c:v>
                </c:pt>
                <c:pt idx="76">
                  <c:v>0.65789473684210531</c:v>
                </c:pt>
                <c:pt idx="77">
                  <c:v>0.65789473684210531</c:v>
                </c:pt>
                <c:pt idx="78">
                  <c:v>0.63157894736842102</c:v>
                </c:pt>
                <c:pt idx="79">
                  <c:v>0.63157894736842102</c:v>
                </c:pt>
                <c:pt idx="80">
                  <c:v>0.63157894736842102</c:v>
                </c:pt>
                <c:pt idx="81">
                  <c:v>0.63157894736842102</c:v>
                </c:pt>
                <c:pt idx="82">
                  <c:v>0.63157894736842102</c:v>
                </c:pt>
                <c:pt idx="83">
                  <c:v>0.63157894736842102</c:v>
                </c:pt>
                <c:pt idx="84">
                  <c:v>0.63157894736842102</c:v>
                </c:pt>
                <c:pt idx="85">
                  <c:v>0.60526315789473684</c:v>
                </c:pt>
                <c:pt idx="86">
                  <c:v>0.60526315789473684</c:v>
                </c:pt>
                <c:pt idx="87">
                  <c:v>0.60526315789473684</c:v>
                </c:pt>
                <c:pt idx="88">
                  <c:v>0.60526315789473684</c:v>
                </c:pt>
                <c:pt idx="89">
                  <c:v>0.60526315789473684</c:v>
                </c:pt>
                <c:pt idx="90">
                  <c:v>0.60526315789473684</c:v>
                </c:pt>
                <c:pt idx="91">
                  <c:v>0.60526315789473684</c:v>
                </c:pt>
                <c:pt idx="92">
                  <c:v>0.57894736842105265</c:v>
                </c:pt>
                <c:pt idx="93">
                  <c:v>0.57894736842105265</c:v>
                </c:pt>
                <c:pt idx="94">
                  <c:v>0.55263157894736847</c:v>
                </c:pt>
                <c:pt idx="95">
                  <c:v>0.52631578947368418</c:v>
                </c:pt>
                <c:pt idx="96">
                  <c:v>0.5</c:v>
                </c:pt>
                <c:pt idx="97">
                  <c:v>0.36842105263157893</c:v>
                </c:pt>
                <c:pt idx="98">
                  <c:v>0.34210526315789475</c:v>
                </c:pt>
                <c:pt idx="99">
                  <c:v>0.34210526315789475</c:v>
                </c:pt>
                <c:pt idx="100">
                  <c:v>0</c:v>
                </c:pt>
              </c:numCache>
            </c:numRef>
          </c:yVal>
          <c:smooth val="0"/>
          <c:extLst>
            <c:ext xmlns:c16="http://schemas.microsoft.com/office/drawing/2014/chart" uri="{C3380CC4-5D6E-409C-BE32-E72D297353CC}">
              <c16:uniqueId val="{00000000-060C-4352-8087-91AE2A9BAA44}"/>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 2'!$D$61:$E$61</c:f>
              <c:numCache>
                <c:formatCode>#,##0.000</c:formatCode>
                <c:ptCount val="2"/>
                <c:pt idx="0">
                  <c:v>0</c:v>
                </c:pt>
                <c:pt idx="1">
                  <c:v>1</c:v>
                </c:pt>
              </c:numCache>
            </c:numRef>
          </c:xVal>
          <c:yVal>
            <c:numRef>
              <c:f>'Model 2'!$D$62:$E$62</c:f>
              <c:numCache>
                <c:formatCode>#,##0.000</c:formatCode>
                <c:ptCount val="2"/>
                <c:pt idx="0">
                  <c:v>0</c:v>
                </c:pt>
                <c:pt idx="1">
                  <c:v>1</c:v>
                </c:pt>
              </c:numCache>
            </c:numRef>
          </c:yVal>
          <c:smooth val="0"/>
          <c:extLst>
            <c:ext xmlns:c16="http://schemas.microsoft.com/office/drawing/2014/chart" uri="{C3380CC4-5D6E-409C-BE32-E72D297353CC}">
              <c16:uniqueId val="{00000001-060C-4352-8087-91AE2A9BAA44}"/>
            </c:ext>
          </c:extLst>
        </c:ser>
        <c:ser>
          <c:idx val="2"/>
          <c:order val="2"/>
          <c:tx>
            <c:strRef>
              <c:f>'Model 2'!$C$59</c:f>
              <c:strCache>
                <c:ptCount val="1"/>
                <c:pt idx="0">
                  <c:v>Cutoff = 0.50</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a:extLst>
                <a:ext uri="{91240B29-F687-4F45-9708-019B960494DF}">
                  <a14:hiddenLine xmlns:a14="http://schemas.microsoft.com/office/drawing/2010/main" w="25400" cap="flat" cmpd="sng" algn="ctr">
                    <a:solidFill>
                      <a:srgbClr val="FF0000"/>
                    </a:solidFill>
                    <a:prstDash val="solid"/>
                    <a:round/>
                  </a14:hiddenLine>
                </a:ext>
              </a:extLst>
            </c:spPr>
          </c:marker>
          <c:xVal>
            <c:numRef>
              <c:f>'Model 2'!$D$63</c:f>
              <c:numCache>
                <c:formatCode>#,##0.000</c:formatCode>
                <c:ptCount val="1"/>
                <c:pt idx="0">
                  <c:v>7.3529411764705621E-3</c:v>
                </c:pt>
              </c:numCache>
            </c:numRef>
          </c:xVal>
          <c:yVal>
            <c:numRef>
              <c:f>'Model 2'!$E$63</c:f>
              <c:numCache>
                <c:formatCode>#,##0.000</c:formatCode>
                <c:ptCount val="1"/>
                <c:pt idx="0">
                  <c:v>0.81578947368421062</c:v>
                </c:pt>
              </c:numCache>
            </c:numRef>
          </c:yVal>
          <c:smooth val="0"/>
          <c:extLst>
            <c:ext xmlns:c16="http://schemas.microsoft.com/office/drawing/2014/chart" uri="{C3380CC4-5D6E-409C-BE32-E72D297353CC}">
              <c16:uniqueId val="{00000002-060C-4352-8087-91AE2A9BAA44}"/>
            </c:ext>
          </c:extLst>
        </c:ser>
        <c:dLbls>
          <c:showLegendKey val="0"/>
          <c:showVal val="0"/>
          <c:showCatName val="0"/>
          <c:showSerName val="0"/>
          <c:showPercent val="0"/>
          <c:showBubbleSize val="0"/>
        </c:dLbls>
        <c:axId val="804490752"/>
        <c:axId val="646875008"/>
      </c:scatterChart>
      <c:valAx>
        <c:axId val="804490752"/>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False Positive Rate (1 - Specificity)</a:t>
                </a:r>
              </a:p>
            </c:rich>
          </c:tx>
          <c:overlay val="0"/>
        </c:title>
        <c:numFmt formatCode="0%" sourceLinked="0"/>
        <c:majorTickMark val="out"/>
        <c:minorTickMark val="none"/>
        <c:tickLblPos val="nextTo"/>
        <c:crossAx val="646875008"/>
        <c:crosses val="autoZero"/>
        <c:crossBetween val="midCat"/>
      </c:valAx>
      <c:valAx>
        <c:axId val="646875008"/>
        <c:scaling>
          <c:orientation val="minMax"/>
          <c:max val="1"/>
          <c:min val="0"/>
        </c:scaling>
        <c:delete val="0"/>
        <c:axPos val="l"/>
        <c:majorGridlines>
          <c:spPr>
            <a:ln w="3175">
              <a:solidFill>
                <a:srgbClr val="C0C0C0"/>
              </a:solidFill>
              <a:prstDash val="solid"/>
            </a:ln>
          </c:spPr>
        </c:majorGridlines>
        <c:title>
          <c:tx>
            <c:rich>
              <a:bodyPr/>
              <a:lstStyle/>
              <a:p>
                <a:pPr>
                  <a:defRPr/>
                </a:pPr>
                <a:r>
                  <a:rPr lang="en-GB"/>
                  <a:t>True Positive Rate (Sensitivity)</a:t>
                </a:r>
              </a:p>
            </c:rich>
          </c:tx>
          <c:overlay val="0"/>
        </c:title>
        <c:numFmt formatCode="0%" sourceLinked="0"/>
        <c:majorTickMark val="out"/>
        <c:minorTickMark val="none"/>
        <c:tickLblPos val="nextTo"/>
        <c:crossAx val="804490752"/>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GB" sz="1100"/>
              <a:t>Distribution of Outcomes -vs- Prediction Interval
</a:t>
            </a:r>
            <a:r>
              <a:rPr lang="en-GB" sz="1000"/>
              <a:t>Model 2 for Vendor.Eq.EnchantedDiamonds    (8 variables, n=446)</a:t>
            </a:r>
          </a:p>
        </c:rich>
      </c:tx>
      <c:overlay val="0"/>
    </c:title>
    <c:autoTitleDeleted val="0"/>
    <c:plotArea>
      <c:layout/>
      <c:barChart>
        <c:barDir val="col"/>
        <c:grouping val="clustered"/>
        <c:varyColors val="0"/>
        <c:ser>
          <c:idx val="0"/>
          <c:order val="0"/>
          <c:tx>
            <c:strRef>
              <c:f>'Model 2'!$I$2</c:f>
              <c:strCache>
                <c:ptCount val="1"/>
                <c:pt idx="0">
                  <c:v>1</c:v>
                </c:pt>
              </c:strCache>
            </c:strRef>
          </c:tx>
          <c:spPr>
            <a:solidFill>
              <a:srgbClr val="9999FF"/>
            </a:solidFill>
            <a:ln w="9525" cap="flat" cmpd="sng" algn="ctr">
              <a:solidFill>
                <a:srgbClr val="0000FF"/>
              </a:solidFill>
              <a:prstDash val="solid"/>
              <a:round/>
              <a:headEnd type="none" w="med" len="med"/>
              <a:tailEnd type="none" w="med" len="med"/>
            </a:ln>
          </c:spPr>
          <c:invertIfNegative val="0"/>
          <c:cat>
            <c:numRef>
              <c:f>'Model 2'!$AR$120:$BK$120</c:f>
              <c:numCache>
                <c:formatCode>#,##0.000</c:formatCode>
                <c:ptCount val="20"/>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2'!$AR$121:$BK$121</c:f>
              <c:numCache>
                <c:formatCode>#,##0.000</c:formatCode>
                <c:ptCount val="20"/>
                <c:pt idx="0">
                  <c:v>1</c:v>
                </c:pt>
                <c:pt idx="1">
                  <c:v>2</c:v>
                </c:pt>
                <c:pt idx="2">
                  <c:v>1</c:v>
                </c:pt>
                <c:pt idx="3">
                  <c:v>1</c:v>
                </c:pt>
                <c:pt idx="4">
                  <c:v>0</c:v>
                </c:pt>
                <c:pt idx="5">
                  <c:v>0</c:v>
                </c:pt>
                <c:pt idx="6">
                  <c:v>0</c:v>
                </c:pt>
                <c:pt idx="7">
                  <c:v>1</c:v>
                </c:pt>
                <c:pt idx="8">
                  <c:v>0</c:v>
                </c:pt>
                <c:pt idx="9">
                  <c:v>1</c:v>
                </c:pt>
                <c:pt idx="10">
                  <c:v>2</c:v>
                </c:pt>
                <c:pt idx="11">
                  <c:v>1</c:v>
                </c:pt>
                <c:pt idx="12">
                  <c:v>0</c:v>
                </c:pt>
                <c:pt idx="13">
                  <c:v>2</c:v>
                </c:pt>
                <c:pt idx="14">
                  <c:v>1</c:v>
                </c:pt>
                <c:pt idx="15">
                  <c:v>1</c:v>
                </c:pt>
                <c:pt idx="16">
                  <c:v>1</c:v>
                </c:pt>
                <c:pt idx="17">
                  <c:v>0</c:v>
                </c:pt>
                <c:pt idx="18">
                  <c:v>3</c:v>
                </c:pt>
                <c:pt idx="19">
                  <c:v>20</c:v>
                </c:pt>
              </c:numCache>
            </c:numRef>
          </c:val>
          <c:extLst>
            <c:ext xmlns:c16="http://schemas.microsoft.com/office/drawing/2014/chart" uri="{C3380CC4-5D6E-409C-BE32-E72D297353CC}">
              <c16:uniqueId val="{00000000-CDB9-4944-A91D-8318ABC040DD}"/>
            </c:ext>
          </c:extLst>
        </c:ser>
        <c:ser>
          <c:idx val="1"/>
          <c:order val="1"/>
          <c:tx>
            <c:strRef>
              <c:f>'Model 2'!$H$2</c:f>
              <c:strCache>
                <c:ptCount val="1"/>
                <c:pt idx="0">
                  <c:v>0</c:v>
                </c:pt>
              </c:strCache>
            </c:strRef>
          </c:tx>
          <c:spPr>
            <a:solidFill>
              <a:srgbClr val="FFD2D2"/>
            </a:solidFill>
            <a:ln w="9525" cap="flat" cmpd="sng" algn="ctr">
              <a:solidFill>
                <a:srgbClr val="FF0000"/>
              </a:solidFill>
              <a:prstDash val="solid"/>
              <a:round/>
              <a:headEnd type="none" w="med" len="med"/>
              <a:tailEnd type="none" w="med" len="med"/>
            </a:ln>
          </c:spPr>
          <c:invertIfNegative val="0"/>
          <c:cat>
            <c:numRef>
              <c:f>'Model 2'!$AR$120:$BL$120</c:f>
              <c:numCache>
                <c:formatCode>#,##0.000</c:formatCode>
                <c:ptCount val="21"/>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2'!$AR$122:$BK$122</c:f>
              <c:numCache>
                <c:formatCode>#,##0.000</c:formatCode>
                <c:ptCount val="20"/>
                <c:pt idx="0">
                  <c:v>-376</c:v>
                </c:pt>
                <c:pt idx="1">
                  <c:v>-10</c:v>
                </c:pt>
                <c:pt idx="2">
                  <c:v>-5</c:v>
                </c:pt>
                <c:pt idx="3">
                  <c:v>-3</c:v>
                </c:pt>
                <c:pt idx="4">
                  <c:v>-3</c:v>
                </c:pt>
                <c:pt idx="5">
                  <c:v>-1</c:v>
                </c:pt>
                <c:pt idx="6">
                  <c:v>-2</c:v>
                </c:pt>
                <c:pt idx="7">
                  <c:v>-2</c:v>
                </c:pt>
                <c:pt idx="8">
                  <c:v>-2</c:v>
                </c:pt>
                <c:pt idx="9">
                  <c:v>-1</c:v>
                </c:pt>
                <c:pt idx="10">
                  <c:v>0</c:v>
                </c:pt>
                <c:pt idx="11">
                  <c:v>0</c:v>
                </c:pt>
                <c:pt idx="12">
                  <c:v>-2</c:v>
                </c:pt>
                <c:pt idx="13">
                  <c:v>0</c:v>
                </c:pt>
                <c:pt idx="14">
                  <c:v>0</c:v>
                </c:pt>
                <c:pt idx="15">
                  <c:v>0</c:v>
                </c:pt>
                <c:pt idx="16">
                  <c:v>-1</c:v>
                </c:pt>
                <c:pt idx="17">
                  <c:v>0</c:v>
                </c:pt>
                <c:pt idx="18">
                  <c:v>0</c:v>
                </c:pt>
                <c:pt idx="19">
                  <c:v>0</c:v>
                </c:pt>
              </c:numCache>
            </c:numRef>
          </c:val>
          <c:extLst>
            <c:ext xmlns:c16="http://schemas.microsoft.com/office/drawing/2014/chart" uri="{C3380CC4-5D6E-409C-BE32-E72D297353CC}">
              <c16:uniqueId val="{00000001-CDB9-4944-A91D-8318ABC040DD}"/>
            </c:ext>
          </c:extLst>
        </c:ser>
        <c:dLbls>
          <c:showLegendKey val="0"/>
          <c:showVal val="0"/>
          <c:showCatName val="0"/>
          <c:showSerName val="0"/>
          <c:showPercent val="0"/>
          <c:showBubbleSize val="0"/>
        </c:dLbls>
        <c:gapWidth val="0"/>
        <c:overlap val="100"/>
        <c:axId val="804478272"/>
        <c:axId val="1925302352"/>
      </c:barChart>
      <c:catAx>
        <c:axId val="804478272"/>
        <c:scaling>
          <c:orientation val="minMax"/>
        </c:scaling>
        <c:delete val="0"/>
        <c:axPos val="b"/>
        <c:title>
          <c:tx>
            <c:rich>
              <a:bodyPr/>
              <a:lstStyle/>
              <a:p>
                <a:pPr>
                  <a:defRPr/>
                </a:pPr>
                <a:r>
                  <a:rPr lang="en-GB"/>
                  <a:t>Prediction</a:t>
                </a:r>
              </a:p>
            </c:rich>
          </c:tx>
          <c:overlay val="0"/>
        </c:title>
        <c:numFmt formatCode=".00" sourceLinked="0"/>
        <c:majorTickMark val="out"/>
        <c:minorTickMark val="none"/>
        <c:tickLblPos val="low"/>
        <c:crossAx val="1925302352"/>
        <c:crosses val="autoZero"/>
        <c:auto val="1"/>
        <c:lblAlgn val="ctr"/>
        <c:lblOffset val="100"/>
        <c:tickLblSkip val="1"/>
        <c:noMultiLvlLbl val="0"/>
      </c:catAx>
      <c:valAx>
        <c:axId val="1925302352"/>
        <c:scaling>
          <c:orientation val="minMax"/>
        </c:scaling>
        <c:delete val="0"/>
        <c:axPos val="l"/>
        <c:majorGridlines>
          <c:spPr>
            <a:ln w="3175">
              <a:solidFill>
                <a:srgbClr val="C0C0C0"/>
              </a:solidFill>
              <a:prstDash val="solid"/>
            </a:ln>
          </c:spPr>
        </c:majorGridlines>
        <c:numFmt formatCode="0;[Red]0" sourceLinked="0"/>
        <c:majorTickMark val="out"/>
        <c:minorTickMark val="none"/>
        <c:tickLblPos val="nextTo"/>
        <c:crossAx val="804478272"/>
        <c:crosses val="autoZero"/>
        <c:crossBetween val="between"/>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GB" sz="1100"/>
              <a:t>Sensitivity and Specificity -vs- Cutoff Value
</a:t>
            </a:r>
            <a:r>
              <a:rPr lang="en-GB" sz="1000"/>
              <a:t>Model 2 for Vendor.Eq.EnchantedDiamonds    (8 variables, n=446)</a:t>
            </a:r>
          </a:p>
        </c:rich>
      </c:tx>
      <c:overlay val="0"/>
    </c:title>
    <c:autoTitleDeleted val="0"/>
    <c:plotArea>
      <c:layout/>
      <c:scatterChart>
        <c:scatterStyle val="lineMarker"/>
        <c:varyColors val="0"/>
        <c:ser>
          <c:idx val="0"/>
          <c:order val="0"/>
          <c:tx>
            <c:v>Sensitivity</c:v>
          </c:tx>
          <c:spPr>
            <a:ln w="28575">
              <a:solidFill>
                <a:srgbClr val="0000FF"/>
              </a:solidFill>
            </a:ln>
          </c:spPr>
          <c:marker>
            <c:symbol val="none"/>
          </c:marker>
          <c:xVal>
            <c:numRef>
              <c:f>'Model 2'!$AR$160:$EN$160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2'!$AR$161:$EN$161</c:f>
              <c:numCache>
                <c:formatCode>#,##0.000</c:formatCode>
                <c:ptCount val="101"/>
                <c:pt idx="0">
                  <c:v>1</c:v>
                </c:pt>
                <c:pt idx="1">
                  <c:v>1</c:v>
                </c:pt>
                <c:pt idx="2">
                  <c:v>0.98947368421052639</c:v>
                </c:pt>
                <c:pt idx="3">
                  <c:v>0.98421052631578942</c:v>
                </c:pt>
                <c:pt idx="4">
                  <c:v>0.96842105263157885</c:v>
                </c:pt>
                <c:pt idx="5">
                  <c:v>0.9526315789473685</c:v>
                </c:pt>
                <c:pt idx="6">
                  <c:v>0.94210526315789467</c:v>
                </c:pt>
                <c:pt idx="7">
                  <c:v>0.93157894736842106</c:v>
                </c:pt>
                <c:pt idx="8">
                  <c:v>0.92105263157894735</c:v>
                </c:pt>
                <c:pt idx="9">
                  <c:v>0.92105263157894735</c:v>
                </c:pt>
                <c:pt idx="10">
                  <c:v>0.92105263157894735</c:v>
                </c:pt>
                <c:pt idx="11">
                  <c:v>0.92105263157894735</c:v>
                </c:pt>
                <c:pt idx="12">
                  <c:v>0.92105263157894735</c:v>
                </c:pt>
                <c:pt idx="13">
                  <c:v>0.91578947368421049</c:v>
                </c:pt>
                <c:pt idx="14">
                  <c:v>0.91052631578947374</c:v>
                </c:pt>
                <c:pt idx="15">
                  <c:v>0.90526315789473677</c:v>
                </c:pt>
                <c:pt idx="16">
                  <c:v>0.9</c:v>
                </c:pt>
                <c:pt idx="17">
                  <c:v>0.89473684210526316</c:v>
                </c:pt>
                <c:pt idx="18">
                  <c:v>0.88947368421052619</c:v>
                </c:pt>
                <c:pt idx="19">
                  <c:v>0.88421052631578956</c:v>
                </c:pt>
                <c:pt idx="20">
                  <c:v>0.87894736842105259</c:v>
                </c:pt>
                <c:pt idx="21">
                  <c:v>0.87368421052631584</c:v>
                </c:pt>
                <c:pt idx="22">
                  <c:v>0.86842105263157898</c:v>
                </c:pt>
                <c:pt idx="23">
                  <c:v>0.86842105263157898</c:v>
                </c:pt>
                <c:pt idx="24">
                  <c:v>0.86842105263157898</c:v>
                </c:pt>
                <c:pt idx="25">
                  <c:v>0.86842105263157898</c:v>
                </c:pt>
                <c:pt idx="26">
                  <c:v>0.86842105263157898</c:v>
                </c:pt>
                <c:pt idx="27">
                  <c:v>0.86842105263157898</c:v>
                </c:pt>
                <c:pt idx="28">
                  <c:v>0.86842105263157898</c:v>
                </c:pt>
                <c:pt idx="29">
                  <c:v>0.86842105263157898</c:v>
                </c:pt>
                <c:pt idx="30">
                  <c:v>0.86842105263157898</c:v>
                </c:pt>
                <c:pt idx="31">
                  <c:v>0.86842105263157898</c:v>
                </c:pt>
                <c:pt idx="32">
                  <c:v>0.86842105263157898</c:v>
                </c:pt>
                <c:pt idx="33">
                  <c:v>0.86842105263157898</c:v>
                </c:pt>
                <c:pt idx="34">
                  <c:v>0.86842105263157898</c:v>
                </c:pt>
                <c:pt idx="35">
                  <c:v>0.86842105263157898</c:v>
                </c:pt>
                <c:pt idx="36">
                  <c:v>0.86842105263157898</c:v>
                </c:pt>
                <c:pt idx="37">
                  <c:v>0.86315789473684201</c:v>
                </c:pt>
                <c:pt idx="38">
                  <c:v>0.85789473684210527</c:v>
                </c:pt>
                <c:pt idx="39">
                  <c:v>0.85263157894736841</c:v>
                </c:pt>
                <c:pt idx="40">
                  <c:v>0.84736842105263166</c:v>
                </c:pt>
                <c:pt idx="41">
                  <c:v>0.84210526315789469</c:v>
                </c:pt>
                <c:pt idx="42">
                  <c:v>0.84210526315789469</c:v>
                </c:pt>
                <c:pt idx="43">
                  <c:v>0.84210526315789469</c:v>
                </c:pt>
                <c:pt idx="44">
                  <c:v>0.84210526315789469</c:v>
                </c:pt>
                <c:pt idx="45">
                  <c:v>0.83684210526315794</c:v>
                </c:pt>
                <c:pt idx="46">
                  <c:v>0.83157894736842108</c:v>
                </c:pt>
                <c:pt idx="47">
                  <c:v>0.82631578947368423</c:v>
                </c:pt>
                <c:pt idx="48">
                  <c:v>0.82105263157894737</c:v>
                </c:pt>
                <c:pt idx="49">
                  <c:v>0.81578947368421051</c:v>
                </c:pt>
                <c:pt idx="50">
                  <c:v>0.81052631578947365</c:v>
                </c:pt>
                <c:pt idx="51">
                  <c:v>0.8052631578947369</c:v>
                </c:pt>
                <c:pt idx="52">
                  <c:v>0.79473684210526319</c:v>
                </c:pt>
                <c:pt idx="53">
                  <c:v>0.78421052631578947</c:v>
                </c:pt>
                <c:pt idx="54">
                  <c:v>0.77368421052631575</c:v>
                </c:pt>
                <c:pt idx="55">
                  <c:v>0.76842105263157889</c:v>
                </c:pt>
                <c:pt idx="56">
                  <c:v>0.75789473684210529</c:v>
                </c:pt>
                <c:pt idx="57">
                  <c:v>0.75263157894736843</c:v>
                </c:pt>
                <c:pt idx="58">
                  <c:v>0.74736842105263157</c:v>
                </c:pt>
                <c:pt idx="59">
                  <c:v>0.74210526315789471</c:v>
                </c:pt>
                <c:pt idx="60">
                  <c:v>0.73684210526315785</c:v>
                </c:pt>
                <c:pt idx="61">
                  <c:v>0.73684210526315785</c:v>
                </c:pt>
                <c:pt idx="62">
                  <c:v>0.73684210526315785</c:v>
                </c:pt>
                <c:pt idx="63">
                  <c:v>0.73684210526315785</c:v>
                </c:pt>
                <c:pt idx="64">
                  <c:v>0.73684210526315785</c:v>
                </c:pt>
                <c:pt idx="65">
                  <c:v>0.73684210526315785</c:v>
                </c:pt>
                <c:pt idx="66">
                  <c:v>0.73157894736842111</c:v>
                </c:pt>
                <c:pt idx="67">
                  <c:v>0.72105263157894728</c:v>
                </c:pt>
                <c:pt idx="68">
                  <c:v>0.71052631578947367</c:v>
                </c:pt>
                <c:pt idx="69">
                  <c:v>0.70000000000000007</c:v>
                </c:pt>
                <c:pt idx="70">
                  <c:v>0.68947368421052635</c:v>
                </c:pt>
                <c:pt idx="71">
                  <c:v>0.68421052631578949</c:v>
                </c:pt>
                <c:pt idx="72">
                  <c:v>0.67894736842105263</c:v>
                </c:pt>
                <c:pt idx="73">
                  <c:v>0.67368421052631577</c:v>
                </c:pt>
                <c:pt idx="74">
                  <c:v>0.66842105263157892</c:v>
                </c:pt>
                <c:pt idx="75">
                  <c:v>0.66315789473684206</c:v>
                </c:pt>
                <c:pt idx="76">
                  <c:v>0.65263157894736845</c:v>
                </c:pt>
                <c:pt idx="77">
                  <c:v>0.64736842105263159</c:v>
                </c:pt>
                <c:pt idx="78">
                  <c:v>0.64210526315789473</c:v>
                </c:pt>
                <c:pt idx="79">
                  <c:v>0.63684210526315788</c:v>
                </c:pt>
                <c:pt idx="80">
                  <c:v>0.63157894736842102</c:v>
                </c:pt>
                <c:pt idx="81">
                  <c:v>0.63157894736842102</c:v>
                </c:pt>
                <c:pt idx="82">
                  <c:v>0.63157894736842102</c:v>
                </c:pt>
                <c:pt idx="83">
                  <c:v>0.62631578947368427</c:v>
                </c:pt>
                <c:pt idx="84">
                  <c:v>0.62105263157894741</c:v>
                </c:pt>
                <c:pt idx="85">
                  <c:v>0.61578947368421044</c:v>
                </c:pt>
                <c:pt idx="86">
                  <c:v>0.61052631578947369</c:v>
                </c:pt>
                <c:pt idx="87">
                  <c:v>0.60526315789473684</c:v>
                </c:pt>
                <c:pt idx="88">
                  <c:v>0.60526315789473684</c:v>
                </c:pt>
                <c:pt idx="89">
                  <c:v>0.60526315789473684</c:v>
                </c:pt>
                <c:pt idx="90">
                  <c:v>0.6</c:v>
                </c:pt>
                <c:pt idx="91">
                  <c:v>0.59473684210526323</c:v>
                </c:pt>
                <c:pt idx="92">
                  <c:v>0.5842105263157894</c:v>
                </c:pt>
                <c:pt idx="93">
                  <c:v>0.56842105263157894</c:v>
                </c:pt>
                <c:pt idx="94">
                  <c:v>0.54736842105263162</c:v>
                </c:pt>
                <c:pt idx="95">
                  <c:v>0.50526315789473686</c:v>
                </c:pt>
                <c:pt idx="96">
                  <c:v>0.45789473684210524</c:v>
                </c:pt>
                <c:pt idx="97">
                  <c:v>0.41578947368421054</c:v>
                </c:pt>
                <c:pt idx="98">
                  <c:v>0.31052631578947371</c:v>
                </c:pt>
                <c:pt idx="99">
                  <c:v>0.34210526315789475</c:v>
                </c:pt>
                <c:pt idx="100">
                  <c:v>0</c:v>
                </c:pt>
              </c:numCache>
            </c:numRef>
          </c:yVal>
          <c:smooth val="0"/>
          <c:extLst>
            <c:ext xmlns:c16="http://schemas.microsoft.com/office/drawing/2014/chart" uri="{C3380CC4-5D6E-409C-BE32-E72D297353CC}">
              <c16:uniqueId val="{00000000-CDB8-4219-8970-21B6F9A017E8}"/>
            </c:ext>
          </c:extLst>
        </c:ser>
        <c:ser>
          <c:idx val="1"/>
          <c:order val="1"/>
          <c:tx>
            <c:v>Specificity</c:v>
          </c:tx>
          <c:spPr>
            <a:ln w="28575">
              <a:solidFill>
                <a:srgbClr val="FF0000"/>
              </a:solidFill>
            </a:ln>
          </c:spPr>
          <c:marker>
            <c:symbol val="none"/>
          </c:marker>
          <c:xVal>
            <c:numRef>
              <c:f>'Model 2'!$AR$160:$EN$160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2'!$AR$162:$EN$162</c:f>
              <c:numCache>
                <c:formatCode>#,##0.000</c:formatCode>
                <c:ptCount val="101"/>
                <c:pt idx="0">
                  <c:v>0</c:v>
                </c:pt>
                <c:pt idx="1">
                  <c:v>0.83333333333333337</c:v>
                </c:pt>
                <c:pt idx="2">
                  <c:v>0.70392156862745092</c:v>
                </c:pt>
                <c:pt idx="3">
                  <c:v>0.88823529411764701</c:v>
                </c:pt>
                <c:pt idx="4">
                  <c:v>0.90686274509803921</c:v>
                </c:pt>
                <c:pt idx="5">
                  <c:v>0.91862745098039222</c:v>
                </c:pt>
                <c:pt idx="6">
                  <c:v>0.92696078431372542</c:v>
                </c:pt>
                <c:pt idx="7">
                  <c:v>0.93431372549019609</c:v>
                </c:pt>
                <c:pt idx="8">
                  <c:v>0.9392156862745098</c:v>
                </c:pt>
                <c:pt idx="9">
                  <c:v>0.94313725490196076</c:v>
                </c:pt>
                <c:pt idx="10">
                  <c:v>0.94509803921568636</c:v>
                </c:pt>
                <c:pt idx="11">
                  <c:v>0.94656862745098036</c:v>
                </c:pt>
                <c:pt idx="12">
                  <c:v>0.94803921568627458</c:v>
                </c:pt>
                <c:pt idx="13">
                  <c:v>0.95049019607843144</c:v>
                </c:pt>
                <c:pt idx="14">
                  <c:v>0.95343137254901966</c:v>
                </c:pt>
                <c:pt idx="15">
                  <c:v>0.95588235294117652</c:v>
                </c:pt>
                <c:pt idx="16">
                  <c:v>0.95882352941176463</c:v>
                </c:pt>
                <c:pt idx="17">
                  <c:v>0.96176470588235285</c:v>
                </c:pt>
                <c:pt idx="18">
                  <c:v>0.96323529411764708</c:v>
                </c:pt>
                <c:pt idx="19">
                  <c:v>0.96519607843137256</c:v>
                </c:pt>
                <c:pt idx="20">
                  <c:v>0.96715686274509804</c:v>
                </c:pt>
                <c:pt idx="21">
                  <c:v>0.96911764705882353</c:v>
                </c:pt>
                <c:pt idx="22">
                  <c:v>0.97058823529411764</c:v>
                </c:pt>
                <c:pt idx="23">
                  <c:v>0.97205882352941186</c:v>
                </c:pt>
                <c:pt idx="24">
                  <c:v>0.97303921568627449</c:v>
                </c:pt>
                <c:pt idx="25">
                  <c:v>0.97401960784313724</c:v>
                </c:pt>
                <c:pt idx="26">
                  <c:v>0.97450980392156872</c:v>
                </c:pt>
                <c:pt idx="27">
                  <c:v>0.97499999999999998</c:v>
                </c:pt>
                <c:pt idx="28">
                  <c:v>0.97549019607843135</c:v>
                </c:pt>
                <c:pt idx="29">
                  <c:v>0.97549019607843135</c:v>
                </c:pt>
                <c:pt idx="30">
                  <c:v>0.97598039215686272</c:v>
                </c:pt>
                <c:pt idx="31">
                  <c:v>0.97696078431372557</c:v>
                </c:pt>
                <c:pt idx="32">
                  <c:v>0.9779411764705882</c:v>
                </c:pt>
                <c:pt idx="33">
                  <c:v>0.97892156862745094</c:v>
                </c:pt>
                <c:pt idx="34">
                  <c:v>0.9799019607843138</c:v>
                </c:pt>
                <c:pt idx="35">
                  <c:v>0.98039215686274506</c:v>
                </c:pt>
                <c:pt idx="36">
                  <c:v>0.98088235294117643</c:v>
                </c:pt>
                <c:pt idx="37">
                  <c:v>0.9813725490196078</c:v>
                </c:pt>
                <c:pt idx="38">
                  <c:v>0.98235294117647065</c:v>
                </c:pt>
                <c:pt idx="39">
                  <c:v>0.98333333333333328</c:v>
                </c:pt>
                <c:pt idx="40">
                  <c:v>0.9848039215686275</c:v>
                </c:pt>
                <c:pt idx="41">
                  <c:v>0.98578431372549014</c:v>
                </c:pt>
                <c:pt idx="42">
                  <c:v>0.98725490196078436</c:v>
                </c:pt>
                <c:pt idx="43">
                  <c:v>0.98823529411764699</c:v>
                </c:pt>
                <c:pt idx="44">
                  <c:v>0.98921568627450984</c:v>
                </c:pt>
                <c:pt idx="45">
                  <c:v>0.99019607843137258</c:v>
                </c:pt>
                <c:pt idx="46">
                  <c:v>0.99117647058823521</c:v>
                </c:pt>
                <c:pt idx="47">
                  <c:v>0.9916666666666667</c:v>
                </c:pt>
                <c:pt idx="48">
                  <c:v>0.99215686274509807</c:v>
                </c:pt>
                <c:pt idx="49">
                  <c:v>0.99264705882352944</c:v>
                </c:pt>
                <c:pt idx="50">
                  <c:v>0.99264705882352944</c:v>
                </c:pt>
                <c:pt idx="51">
                  <c:v>0.99264705882352944</c:v>
                </c:pt>
                <c:pt idx="52">
                  <c:v>0.99264705882352944</c:v>
                </c:pt>
                <c:pt idx="53">
                  <c:v>0.99264705882352944</c:v>
                </c:pt>
                <c:pt idx="54">
                  <c:v>0.99264705882352944</c:v>
                </c:pt>
                <c:pt idx="55">
                  <c:v>0.99264705882352944</c:v>
                </c:pt>
                <c:pt idx="56">
                  <c:v>0.99264705882352944</c:v>
                </c:pt>
                <c:pt idx="57">
                  <c:v>0.99264705882352944</c:v>
                </c:pt>
                <c:pt idx="58">
                  <c:v>0.99264705882352944</c:v>
                </c:pt>
                <c:pt idx="59">
                  <c:v>0.99313725490196081</c:v>
                </c:pt>
                <c:pt idx="60">
                  <c:v>0.99362745098039207</c:v>
                </c:pt>
                <c:pt idx="61">
                  <c:v>0.99411764705882355</c:v>
                </c:pt>
                <c:pt idx="62">
                  <c:v>0.99509803921568629</c:v>
                </c:pt>
                <c:pt idx="63">
                  <c:v>0.99607843137254892</c:v>
                </c:pt>
                <c:pt idx="64">
                  <c:v>0.9965686274509804</c:v>
                </c:pt>
                <c:pt idx="65">
                  <c:v>0.99705882352941178</c:v>
                </c:pt>
                <c:pt idx="66">
                  <c:v>0.99754901960784315</c:v>
                </c:pt>
                <c:pt idx="67">
                  <c:v>0.99754901960784315</c:v>
                </c:pt>
                <c:pt idx="68">
                  <c:v>0.99754901960784315</c:v>
                </c:pt>
                <c:pt idx="69">
                  <c:v>0.99754901960784315</c:v>
                </c:pt>
                <c:pt idx="70">
                  <c:v>0.99754901960784315</c:v>
                </c:pt>
                <c:pt idx="71">
                  <c:v>0.99754901960784315</c:v>
                </c:pt>
                <c:pt idx="72">
                  <c:v>0.99754901960784315</c:v>
                </c:pt>
                <c:pt idx="73">
                  <c:v>0.99754901960784315</c:v>
                </c:pt>
                <c:pt idx="74">
                  <c:v>0.99754901960784315</c:v>
                </c:pt>
                <c:pt idx="75">
                  <c:v>0.99754901960784315</c:v>
                </c:pt>
                <c:pt idx="76">
                  <c:v>0.99754901960784315</c:v>
                </c:pt>
                <c:pt idx="77">
                  <c:v>0.99754901960784315</c:v>
                </c:pt>
                <c:pt idx="78">
                  <c:v>0.99754901960784315</c:v>
                </c:pt>
                <c:pt idx="79">
                  <c:v>0.99754901960784315</c:v>
                </c:pt>
                <c:pt idx="80">
                  <c:v>0.99754901960784315</c:v>
                </c:pt>
                <c:pt idx="81">
                  <c:v>0.99754901960784315</c:v>
                </c:pt>
                <c:pt idx="82">
                  <c:v>0.99754901960784315</c:v>
                </c:pt>
                <c:pt idx="83">
                  <c:v>0.99803921568627452</c:v>
                </c:pt>
                <c:pt idx="84">
                  <c:v>0.99852941176470578</c:v>
                </c:pt>
                <c:pt idx="85">
                  <c:v>0.99901960784313726</c:v>
                </c:pt>
                <c:pt idx="86">
                  <c:v>0.99950980392156863</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numCache>
            </c:numRef>
          </c:yVal>
          <c:smooth val="0"/>
          <c:extLst>
            <c:ext xmlns:c16="http://schemas.microsoft.com/office/drawing/2014/chart" uri="{C3380CC4-5D6E-409C-BE32-E72D297353CC}">
              <c16:uniqueId val="{00000001-CDB8-4219-8970-21B6F9A017E8}"/>
            </c:ext>
          </c:extLst>
        </c:ser>
        <c:ser>
          <c:idx val="2"/>
          <c:order val="2"/>
          <c:tx>
            <c:strRef>
              <c:f>'Model 2'!$AQ$163</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2'!$AR$160:$EN$160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2'!$AR$163:$EN$163</c:f>
              <c:numCache>
                <c:formatCode>#,##0.000</c:formatCode>
                <c:ptCount val="101"/>
                <c:pt idx="0">
                  <c:v>0.5</c:v>
                </c:pt>
                <c:pt idx="1">
                  <c:v>0.91666666666666674</c:v>
                </c:pt>
                <c:pt idx="2">
                  <c:v>0.84669762641898871</c:v>
                </c:pt>
                <c:pt idx="3">
                  <c:v>0.93622291021671822</c:v>
                </c:pt>
                <c:pt idx="4">
                  <c:v>0.93764189886480898</c:v>
                </c:pt>
                <c:pt idx="5">
                  <c:v>0.93562951496388036</c:v>
                </c:pt>
                <c:pt idx="6">
                  <c:v>0.93453302373581004</c:v>
                </c:pt>
                <c:pt idx="7">
                  <c:v>0.93294633642930858</c:v>
                </c:pt>
                <c:pt idx="8">
                  <c:v>0.93013415892672857</c:v>
                </c:pt>
                <c:pt idx="9">
                  <c:v>0.93209494324045405</c:v>
                </c:pt>
                <c:pt idx="10">
                  <c:v>0.93307533539731691</c:v>
                </c:pt>
                <c:pt idx="11">
                  <c:v>0.93381062951496385</c:v>
                </c:pt>
                <c:pt idx="12">
                  <c:v>0.93454592363261102</c:v>
                </c:pt>
                <c:pt idx="13">
                  <c:v>0.93313983488132091</c:v>
                </c:pt>
                <c:pt idx="14">
                  <c:v>0.9319788441692467</c:v>
                </c:pt>
                <c:pt idx="15">
                  <c:v>0.93057275541795659</c:v>
                </c:pt>
                <c:pt idx="16">
                  <c:v>0.92941176470588238</c:v>
                </c:pt>
                <c:pt idx="17">
                  <c:v>0.92825077399380795</c:v>
                </c:pt>
                <c:pt idx="18">
                  <c:v>0.92635448916408669</c:v>
                </c:pt>
                <c:pt idx="19">
                  <c:v>0.92470330237358112</c:v>
                </c:pt>
                <c:pt idx="20">
                  <c:v>0.92305211558307532</c:v>
                </c:pt>
                <c:pt idx="21">
                  <c:v>0.92140092879256974</c:v>
                </c:pt>
                <c:pt idx="22">
                  <c:v>0.91950464396284826</c:v>
                </c:pt>
                <c:pt idx="23">
                  <c:v>0.92023993808049542</c:v>
                </c:pt>
                <c:pt idx="24">
                  <c:v>0.92073013415892668</c:v>
                </c:pt>
                <c:pt idx="25">
                  <c:v>0.92122033023735805</c:v>
                </c:pt>
                <c:pt idx="26">
                  <c:v>0.92146542827657385</c:v>
                </c:pt>
                <c:pt idx="27">
                  <c:v>0.92171052631578942</c:v>
                </c:pt>
                <c:pt idx="28">
                  <c:v>0.92195562435500511</c:v>
                </c:pt>
                <c:pt idx="29">
                  <c:v>0.92195562435500511</c:v>
                </c:pt>
                <c:pt idx="30">
                  <c:v>0.9222007223942208</c:v>
                </c:pt>
                <c:pt idx="31">
                  <c:v>0.92269091847265228</c:v>
                </c:pt>
                <c:pt idx="32">
                  <c:v>0.92318111455108354</c:v>
                </c:pt>
                <c:pt idx="33">
                  <c:v>0.92367131062951491</c:v>
                </c:pt>
                <c:pt idx="34">
                  <c:v>0.92416150670794639</c:v>
                </c:pt>
                <c:pt idx="35">
                  <c:v>0.92440660474716196</c:v>
                </c:pt>
                <c:pt idx="36">
                  <c:v>0.92465170278637765</c:v>
                </c:pt>
                <c:pt idx="37">
                  <c:v>0.92226522187822491</c:v>
                </c:pt>
                <c:pt idx="38">
                  <c:v>0.92012383900928796</c:v>
                </c:pt>
                <c:pt idx="39">
                  <c:v>0.9179824561403509</c:v>
                </c:pt>
                <c:pt idx="40">
                  <c:v>0.91608617131062964</c:v>
                </c:pt>
                <c:pt idx="41">
                  <c:v>0.91394478844169247</c:v>
                </c:pt>
                <c:pt idx="42">
                  <c:v>0.91468008255933952</c:v>
                </c:pt>
                <c:pt idx="43">
                  <c:v>0.9151702786377709</c:v>
                </c:pt>
                <c:pt idx="44">
                  <c:v>0.91566047471620227</c:v>
                </c:pt>
                <c:pt idx="45">
                  <c:v>0.91351909184726532</c:v>
                </c:pt>
                <c:pt idx="46">
                  <c:v>0.91137770897832815</c:v>
                </c:pt>
                <c:pt idx="47">
                  <c:v>0.90899122807017552</c:v>
                </c:pt>
                <c:pt idx="48">
                  <c:v>0.90660474716202266</c:v>
                </c:pt>
                <c:pt idx="49">
                  <c:v>0.90421826625387003</c:v>
                </c:pt>
                <c:pt idx="50">
                  <c:v>0.90158668730650149</c:v>
                </c:pt>
                <c:pt idx="51">
                  <c:v>0.89895510835913317</c:v>
                </c:pt>
                <c:pt idx="52">
                  <c:v>0.89369195046439631</c:v>
                </c:pt>
                <c:pt idx="53">
                  <c:v>0.88842879256965945</c:v>
                </c:pt>
                <c:pt idx="54">
                  <c:v>0.88316563467492259</c:v>
                </c:pt>
                <c:pt idx="55">
                  <c:v>0.88053405572755417</c:v>
                </c:pt>
                <c:pt idx="56">
                  <c:v>0.87527089783281742</c:v>
                </c:pt>
                <c:pt idx="57">
                  <c:v>0.87263931888544888</c:v>
                </c:pt>
                <c:pt idx="58">
                  <c:v>0.87000773993808056</c:v>
                </c:pt>
                <c:pt idx="59">
                  <c:v>0.8676212590299277</c:v>
                </c:pt>
                <c:pt idx="60">
                  <c:v>0.86523477812177496</c:v>
                </c:pt>
                <c:pt idx="61">
                  <c:v>0.86547987616099076</c:v>
                </c:pt>
                <c:pt idx="62">
                  <c:v>0.86597007223942213</c:v>
                </c:pt>
                <c:pt idx="63">
                  <c:v>0.86646026831785339</c:v>
                </c:pt>
                <c:pt idx="64">
                  <c:v>0.86670536635706918</c:v>
                </c:pt>
                <c:pt idx="65">
                  <c:v>0.86695046439628487</c:v>
                </c:pt>
                <c:pt idx="66">
                  <c:v>0.86456398348813213</c:v>
                </c:pt>
                <c:pt idx="67">
                  <c:v>0.85930082559339516</c:v>
                </c:pt>
                <c:pt idx="68">
                  <c:v>0.85403766769865841</c:v>
                </c:pt>
                <c:pt idx="69">
                  <c:v>0.84877450980392166</c:v>
                </c:pt>
                <c:pt idx="70">
                  <c:v>0.8435113519091848</c:v>
                </c:pt>
                <c:pt idx="71">
                  <c:v>0.84087977296181626</c:v>
                </c:pt>
                <c:pt idx="72">
                  <c:v>0.83824819401444794</c:v>
                </c:pt>
                <c:pt idx="73">
                  <c:v>0.8356166150670794</c:v>
                </c:pt>
                <c:pt idx="74">
                  <c:v>0.83298503611971109</c:v>
                </c:pt>
                <c:pt idx="75">
                  <c:v>0.83035345717234255</c:v>
                </c:pt>
                <c:pt idx="76">
                  <c:v>0.8250902992776058</c:v>
                </c:pt>
                <c:pt idx="77">
                  <c:v>0.82245872033023737</c:v>
                </c:pt>
                <c:pt idx="78">
                  <c:v>0.81982714138286894</c:v>
                </c:pt>
                <c:pt idx="79">
                  <c:v>0.81719556243550051</c:v>
                </c:pt>
                <c:pt idx="80">
                  <c:v>0.81456398348813208</c:v>
                </c:pt>
                <c:pt idx="81">
                  <c:v>0.81456398348813208</c:v>
                </c:pt>
                <c:pt idx="82">
                  <c:v>0.81456398348813208</c:v>
                </c:pt>
                <c:pt idx="83">
                  <c:v>0.81217750257997934</c:v>
                </c:pt>
                <c:pt idx="84">
                  <c:v>0.80979102167182659</c:v>
                </c:pt>
                <c:pt idx="85">
                  <c:v>0.80740454076367385</c:v>
                </c:pt>
                <c:pt idx="86">
                  <c:v>0.80501805985552122</c:v>
                </c:pt>
                <c:pt idx="87">
                  <c:v>0.80263157894736836</c:v>
                </c:pt>
                <c:pt idx="88">
                  <c:v>0.80263157894736836</c:v>
                </c:pt>
                <c:pt idx="89">
                  <c:v>0.80263157894736836</c:v>
                </c:pt>
                <c:pt idx="90">
                  <c:v>0.8</c:v>
                </c:pt>
                <c:pt idx="91">
                  <c:v>0.79736842105263162</c:v>
                </c:pt>
                <c:pt idx="92">
                  <c:v>0.79210526315789465</c:v>
                </c:pt>
                <c:pt idx="93">
                  <c:v>0.78421052631578947</c:v>
                </c:pt>
                <c:pt idx="94">
                  <c:v>0.77368421052631575</c:v>
                </c:pt>
                <c:pt idx="95">
                  <c:v>0.75263157894736843</c:v>
                </c:pt>
                <c:pt idx="96">
                  <c:v>0.72894736842105257</c:v>
                </c:pt>
                <c:pt idx="97">
                  <c:v>0.70789473684210524</c:v>
                </c:pt>
                <c:pt idx="98">
                  <c:v>0.65526315789473688</c:v>
                </c:pt>
                <c:pt idx="99">
                  <c:v>0.67105263157894735</c:v>
                </c:pt>
                <c:pt idx="100">
                  <c:v>0.5</c:v>
                </c:pt>
              </c:numCache>
            </c:numRef>
          </c:yVal>
          <c:smooth val="0"/>
          <c:extLst>
            <c:ext xmlns:c16="http://schemas.microsoft.com/office/drawing/2014/chart" uri="{C3380CC4-5D6E-409C-BE32-E72D297353CC}">
              <c16:uniqueId val="{00000002-CDB8-4219-8970-21B6F9A017E8}"/>
            </c:ext>
          </c:extLst>
        </c:ser>
        <c:dLbls>
          <c:showLegendKey val="0"/>
          <c:showVal val="0"/>
          <c:showCatName val="0"/>
          <c:showSerName val="0"/>
          <c:showPercent val="0"/>
          <c:showBubbleSize val="0"/>
        </c:dLbls>
        <c:axId val="796636496"/>
        <c:axId val="789825200"/>
      </c:scatterChart>
      <c:valAx>
        <c:axId val="796636496"/>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Cutoff</a:t>
                </a:r>
              </a:p>
            </c:rich>
          </c:tx>
          <c:overlay val="0"/>
        </c:title>
        <c:numFmt formatCode="0.0" sourceLinked="0"/>
        <c:majorTickMark val="out"/>
        <c:minorTickMark val="none"/>
        <c:tickLblPos val="nextTo"/>
        <c:crossAx val="789825200"/>
        <c:crosses val="autoZero"/>
        <c:crossBetween val="midCat"/>
      </c:valAx>
      <c:valAx>
        <c:axId val="789825200"/>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796636496"/>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GB" sz="1100"/>
              <a:t>Error Rates- vs- Cutoff Value
</a:t>
            </a:r>
            <a:r>
              <a:rPr lang="en-GB" sz="1000"/>
              <a:t>Model 2 for Vendor.Eq.EnchantedDiamonds    (8 variables, n=446)</a:t>
            </a:r>
          </a:p>
        </c:rich>
      </c:tx>
      <c:overlay val="0"/>
    </c:title>
    <c:autoTitleDeleted val="0"/>
    <c:plotArea>
      <c:layout/>
      <c:scatterChart>
        <c:scatterStyle val="lineMarker"/>
        <c:varyColors val="0"/>
        <c:ser>
          <c:idx val="0"/>
          <c:order val="0"/>
          <c:tx>
            <c:v>% False Positive</c:v>
          </c:tx>
          <c:spPr>
            <a:ln w="28575">
              <a:solidFill>
                <a:srgbClr val="0000FF"/>
              </a:solidFill>
            </a:ln>
          </c:spPr>
          <c:marker>
            <c:symbol val="none"/>
          </c:marker>
          <c:xVal>
            <c:numRef>
              <c:f>'Model 2'!$AR$183:$EN$183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2'!$AR$184:$EN$184</c:f>
              <c:numCache>
                <c:formatCode>#,##0.000</c:formatCode>
                <c:ptCount val="101"/>
                <c:pt idx="0">
                  <c:v>0.91479820627802688</c:v>
                </c:pt>
                <c:pt idx="1">
                  <c:v>0.15246636771300448</c:v>
                </c:pt>
                <c:pt idx="2">
                  <c:v>0.27085201793721975</c:v>
                </c:pt>
                <c:pt idx="3">
                  <c:v>0.10224215246636771</c:v>
                </c:pt>
                <c:pt idx="4">
                  <c:v>8.520179372197309E-2</c:v>
                </c:pt>
                <c:pt idx="5">
                  <c:v>7.4439461883408081E-2</c:v>
                </c:pt>
                <c:pt idx="6">
                  <c:v>6.6816143497757843E-2</c:v>
                </c:pt>
                <c:pt idx="7">
                  <c:v>6.0089686098654713E-2</c:v>
                </c:pt>
                <c:pt idx="8">
                  <c:v>5.5605381165919281E-2</c:v>
                </c:pt>
                <c:pt idx="9">
                  <c:v>5.2017937219730942E-2</c:v>
                </c:pt>
                <c:pt idx="10">
                  <c:v>5.0224215246636769E-2</c:v>
                </c:pt>
                <c:pt idx="11">
                  <c:v>4.8878923766816143E-2</c:v>
                </c:pt>
                <c:pt idx="12">
                  <c:v>4.7533632286995517E-2</c:v>
                </c:pt>
                <c:pt idx="13">
                  <c:v>4.5291479820627804E-2</c:v>
                </c:pt>
                <c:pt idx="14">
                  <c:v>4.2600896860986545E-2</c:v>
                </c:pt>
                <c:pt idx="15">
                  <c:v>4.0358744394618833E-2</c:v>
                </c:pt>
                <c:pt idx="16">
                  <c:v>3.766816143497758E-2</c:v>
                </c:pt>
                <c:pt idx="17">
                  <c:v>3.4977578475336321E-2</c:v>
                </c:pt>
                <c:pt idx="18">
                  <c:v>3.3632286995515695E-2</c:v>
                </c:pt>
                <c:pt idx="19">
                  <c:v>3.1838565022421522E-2</c:v>
                </c:pt>
                <c:pt idx="20">
                  <c:v>3.0044843049327356E-2</c:v>
                </c:pt>
                <c:pt idx="21">
                  <c:v>2.8251121076233184E-2</c:v>
                </c:pt>
                <c:pt idx="22">
                  <c:v>2.6905829596412557E-2</c:v>
                </c:pt>
                <c:pt idx="23">
                  <c:v>2.5560538116591928E-2</c:v>
                </c:pt>
                <c:pt idx="24">
                  <c:v>2.4663677130044841E-2</c:v>
                </c:pt>
                <c:pt idx="25">
                  <c:v>2.3766816143497758E-2</c:v>
                </c:pt>
                <c:pt idx="26">
                  <c:v>2.3318385650224215E-2</c:v>
                </c:pt>
                <c:pt idx="27">
                  <c:v>2.2869955156950672E-2</c:v>
                </c:pt>
                <c:pt idx="28">
                  <c:v>2.2421524663677129E-2</c:v>
                </c:pt>
                <c:pt idx="29">
                  <c:v>2.2421524663677129E-2</c:v>
                </c:pt>
                <c:pt idx="30">
                  <c:v>2.1973094170403589E-2</c:v>
                </c:pt>
                <c:pt idx="31">
                  <c:v>2.1076233183856503E-2</c:v>
                </c:pt>
                <c:pt idx="32">
                  <c:v>2.0179372197309416E-2</c:v>
                </c:pt>
                <c:pt idx="33">
                  <c:v>1.928251121076233E-2</c:v>
                </c:pt>
                <c:pt idx="34">
                  <c:v>1.8385650224215244E-2</c:v>
                </c:pt>
                <c:pt idx="35">
                  <c:v>1.7937219730941704E-2</c:v>
                </c:pt>
                <c:pt idx="36">
                  <c:v>1.7488789237668161E-2</c:v>
                </c:pt>
                <c:pt idx="37">
                  <c:v>1.7040358744394617E-2</c:v>
                </c:pt>
                <c:pt idx="38">
                  <c:v>1.6143497757847534E-2</c:v>
                </c:pt>
                <c:pt idx="39">
                  <c:v>1.5246636771300448E-2</c:v>
                </c:pt>
                <c:pt idx="40">
                  <c:v>1.390134529147982E-2</c:v>
                </c:pt>
                <c:pt idx="41">
                  <c:v>1.3004484304932735E-2</c:v>
                </c:pt>
                <c:pt idx="42">
                  <c:v>1.1659192825112108E-2</c:v>
                </c:pt>
                <c:pt idx="43">
                  <c:v>1.0762331838565021E-2</c:v>
                </c:pt>
                <c:pt idx="44">
                  <c:v>9.8654708520179383E-3</c:v>
                </c:pt>
                <c:pt idx="45">
                  <c:v>8.9686098654708519E-3</c:v>
                </c:pt>
                <c:pt idx="46">
                  <c:v>8.0717488789237672E-3</c:v>
                </c:pt>
                <c:pt idx="47">
                  <c:v>7.623318385650224E-3</c:v>
                </c:pt>
                <c:pt idx="48">
                  <c:v>7.1748878923766817E-3</c:v>
                </c:pt>
                <c:pt idx="49">
                  <c:v>6.7264573991031393E-3</c:v>
                </c:pt>
                <c:pt idx="50">
                  <c:v>6.7264573991031393E-3</c:v>
                </c:pt>
                <c:pt idx="51">
                  <c:v>6.7264573991031393E-3</c:v>
                </c:pt>
                <c:pt idx="52">
                  <c:v>6.7264573991031393E-3</c:v>
                </c:pt>
                <c:pt idx="53">
                  <c:v>6.7264573991031393E-3</c:v>
                </c:pt>
                <c:pt idx="54">
                  <c:v>6.7264573991031393E-3</c:v>
                </c:pt>
                <c:pt idx="55">
                  <c:v>6.7264573991031393E-3</c:v>
                </c:pt>
                <c:pt idx="56">
                  <c:v>6.7264573991031393E-3</c:v>
                </c:pt>
                <c:pt idx="57">
                  <c:v>6.7264573991031393E-3</c:v>
                </c:pt>
                <c:pt idx="58">
                  <c:v>6.7264573991031393E-3</c:v>
                </c:pt>
                <c:pt idx="59">
                  <c:v>6.2780269058295961E-3</c:v>
                </c:pt>
                <c:pt idx="60">
                  <c:v>5.8295964125560538E-3</c:v>
                </c:pt>
                <c:pt idx="61">
                  <c:v>5.3811659192825106E-3</c:v>
                </c:pt>
                <c:pt idx="62">
                  <c:v>4.4843049327354259E-3</c:v>
                </c:pt>
                <c:pt idx="63">
                  <c:v>3.5874439461883408E-3</c:v>
                </c:pt>
                <c:pt idx="64">
                  <c:v>3.1390134529147981E-3</c:v>
                </c:pt>
                <c:pt idx="65">
                  <c:v>2.6905829596412553E-3</c:v>
                </c:pt>
                <c:pt idx="66">
                  <c:v>2.242152466367713E-3</c:v>
                </c:pt>
                <c:pt idx="67">
                  <c:v>2.242152466367713E-3</c:v>
                </c:pt>
                <c:pt idx="68">
                  <c:v>2.242152466367713E-3</c:v>
                </c:pt>
                <c:pt idx="69">
                  <c:v>2.242152466367713E-3</c:v>
                </c:pt>
                <c:pt idx="70">
                  <c:v>2.242152466367713E-3</c:v>
                </c:pt>
                <c:pt idx="71">
                  <c:v>2.242152466367713E-3</c:v>
                </c:pt>
                <c:pt idx="72">
                  <c:v>2.242152466367713E-3</c:v>
                </c:pt>
                <c:pt idx="73">
                  <c:v>2.242152466367713E-3</c:v>
                </c:pt>
                <c:pt idx="74">
                  <c:v>2.242152466367713E-3</c:v>
                </c:pt>
                <c:pt idx="75">
                  <c:v>2.242152466367713E-3</c:v>
                </c:pt>
                <c:pt idx="76">
                  <c:v>2.242152466367713E-3</c:v>
                </c:pt>
                <c:pt idx="77">
                  <c:v>2.242152466367713E-3</c:v>
                </c:pt>
                <c:pt idx="78">
                  <c:v>2.242152466367713E-3</c:v>
                </c:pt>
                <c:pt idx="79">
                  <c:v>2.242152466367713E-3</c:v>
                </c:pt>
                <c:pt idx="80">
                  <c:v>2.242152466367713E-3</c:v>
                </c:pt>
                <c:pt idx="81">
                  <c:v>2.242152466367713E-3</c:v>
                </c:pt>
                <c:pt idx="82">
                  <c:v>2.242152466367713E-3</c:v>
                </c:pt>
                <c:pt idx="83">
                  <c:v>1.7937219730941704E-3</c:v>
                </c:pt>
                <c:pt idx="84">
                  <c:v>1.3452914798206277E-3</c:v>
                </c:pt>
                <c:pt idx="85">
                  <c:v>8.9686098654708521E-4</c:v>
                </c:pt>
                <c:pt idx="86">
                  <c:v>4.4843049327354261E-4</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1B06-4C93-8608-73D47B25687B}"/>
            </c:ext>
          </c:extLst>
        </c:ser>
        <c:ser>
          <c:idx val="1"/>
          <c:order val="1"/>
          <c:tx>
            <c:v>% False Negative</c:v>
          </c:tx>
          <c:spPr>
            <a:ln w="28575">
              <a:solidFill>
                <a:srgbClr val="FF0000"/>
              </a:solidFill>
            </a:ln>
          </c:spPr>
          <c:marker>
            <c:symbol val="none"/>
          </c:marker>
          <c:xVal>
            <c:numRef>
              <c:f>'Model 2'!$AR$183:$EN$183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2'!$AR$185:$EN$185</c:f>
              <c:numCache>
                <c:formatCode>#,##0.000</c:formatCode>
                <c:ptCount val="101"/>
                <c:pt idx="0">
                  <c:v>0</c:v>
                </c:pt>
                <c:pt idx="1">
                  <c:v>0</c:v>
                </c:pt>
                <c:pt idx="2">
                  <c:v>8.9686098654708521E-4</c:v>
                </c:pt>
                <c:pt idx="3">
                  <c:v>1.3452914798206277E-3</c:v>
                </c:pt>
                <c:pt idx="4">
                  <c:v>2.6905829596412553E-3</c:v>
                </c:pt>
                <c:pt idx="5">
                  <c:v>4.0358744394618836E-3</c:v>
                </c:pt>
                <c:pt idx="6">
                  <c:v>4.9327354260089691E-3</c:v>
                </c:pt>
                <c:pt idx="7">
                  <c:v>5.8295964125560538E-3</c:v>
                </c:pt>
                <c:pt idx="8">
                  <c:v>6.7264573991031393E-3</c:v>
                </c:pt>
                <c:pt idx="9">
                  <c:v>6.7264573991031393E-3</c:v>
                </c:pt>
                <c:pt idx="10">
                  <c:v>6.7264573991031393E-3</c:v>
                </c:pt>
                <c:pt idx="11">
                  <c:v>6.7264573991031393E-3</c:v>
                </c:pt>
                <c:pt idx="12">
                  <c:v>6.7264573991031393E-3</c:v>
                </c:pt>
                <c:pt idx="13">
                  <c:v>7.1748878923766817E-3</c:v>
                </c:pt>
                <c:pt idx="14">
                  <c:v>7.623318385650224E-3</c:v>
                </c:pt>
                <c:pt idx="15">
                  <c:v>8.0717488789237672E-3</c:v>
                </c:pt>
                <c:pt idx="16">
                  <c:v>8.5201793721973087E-3</c:v>
                </c:pt>
                <c:pt idx="17">
                  <c:v>8.9686098654708519E-3</c:v>
                </c:pt>
                <c:pt idx="18">
                  <c:v>9.4170403587443951E-3</c:v>
                </c:pt>
                <c:pt idx="19">
                  <c:v>9.8654708520179383E-3</c:v>
                </c:pt>
                <c:pt idx="20">
                  <c:v>1.031390134529148E-2</c:v>
                </c:pt>
                <c:pt idx="21">
                  <c:v>1.0762331838565021E-2</c:v>
                </c:pt>
                <c:pt idx="22">
                  <c:v>1.1210762331838564E-2</c:v>
                </c:pt>
                <c:pt idx="23">
                  <c:v>1.1210762331838564E-2</c:v>
                </c:pt>
                <c:pt idx="24">
                  <c:v>1.1210762331838564E-2</c:v>
                </c:pt>
                <c:pt idx="25">
                  <c:v>1.1210762331838564E-2</c:v>
                </c:pt>
                <c:pt idx="26">
                  <c:v>1.1210762331838564E-2</c:v>
                </c:pt>
                <c:pt idx="27">
                  <c:v>1.1210762331838564E-2</c:v>
                </c:pt>
                <c:pt idx="28">
                  <c:v>1.1210762331838564E-2</c:v>
                </c:pt>
                <c:pt idx="29">
                  <c:v>1.1210762331838564E-2</c:v>
                </c:pt>
                <c:pt idx="30">
                  <c:v>1.1210762331838564E-2</c:v>
                </c:pt>
                <c:pt idx="31">
                  <c:v>1.1210762331838564E-2</c:v>
                </c:pt>
                <c:pt idx="32">
                  <c:v>1.1210762331838564E-2</c:v>
                </c:pt>
                <c:pt idx="33">
                  <c:v>1.1210762331838564E-2</c:v>
                </c:pt>
                <c:pt idx="34">
                  <c:v>1.1210762331838564E-2</c:v>
                </c:pt>
                <c:pt idx="35">
                  <c:v>1.1210762331838564E-2</c:v>
                </c:pt>
                <c:pt idx="36">
                  <c:v>1.1210762331838564E-2</c:v>
                </c:pt>
                <c:pt idx="37">
                  <c:v>1.1659192825112108E-2</c:v>
                </c:pt>
                <c:pt idx="38">
                  <c:v>1.2107623318385651E-2</c:v>
                </c:pt>
                <c:pt idx="39">
                  <c:v>1.2556053811659192E-2</c:v>
                </c:pt>
                <c:pt idx="40">
                  <c:v>1.3004484304932735E-2</c:v>
                </c:pt>
                <c:pt idx="41">
                  <c:v>1.3452914798206279E-2</c:v>
                </c:pt>
                <c:pt idx="42">
                  <c:v>1.3452914798206279E-2</c:v>
                </c:pt>
                <c:pt idx="43">
                  <c:v>1.3452914798206279E-2</c:v>
                </c:pt>
                <c:pt idx="44">
                  <c:v>1.3452914798206279E-2</c:v>
                </c:pt>
                <c:pt idx="45">
                  <c:v>1.390134529147982E-2</c:v>
                </c:pt>
                <c:pt idx="46">
                  <c:v>1.4349775784753363E-2</c:v>
                </c:pt>
                <c:pt idx="47">
                  <c:v>1.4798206278026905E-2</c:v>
                </c:pt>
                <c:pt idx="48">
                  <c:v>1.5246636771300448E-2</c:v>
                </c:pt>
                <c:pt idx="49">
                  <c:v>1.5695067264573991E-2</c:v>
                </c:pt>
                <c:pt idx="50">
                  <c:v>1.6143497757847534E-2</c:v>
                </c:pt>
                <c:pt idx="51">
                  <c:v>1.6591928251121078E-2</c:v>
                </c:pt>
                <c:pt idx="52">
                  <c:v>1.7488789237668161E-2</c:v>
                </c:pt>
                <c:pt idx="53">
                  <c:v>1.8385650224215244E-2</c:v>
                </c:pt>
                <c:pt idx="54">
                  <c:v>1.928251121076233E-2</c:v>
                </c:pt>
                <c:pt idx="55">
                  <c:v>1.9730941704035877E-2</c:v>
                </c:pt>
                <c:pt idx="56">
                  <c:v>2.062780269058296E-2</c:v>
                </c:pt>
                <c:pt idx="57">
                  <c:v>2.1076233183856503E-2</c:v>
                </c:pt>
                <c:pt idx="58">
                  <c:v>2.1524663677130042E-2</c:v>
                </c:pt>
                <c:pt idx="59">
                  <c:v>2.1973094170403589E-2</c:v>
                </c:pt>
                <c:pt idx="60">
                  <c:v>2.2421524663677129E-2</c:v>
                </c:pt>
                <c:pt idx="61">
                  <c:v>2.2421524663677129E-2</c:v>
                </c:pt>
                <c:pt idx="62">
                  <c:v>2.2421524663677129E-2</c:v>
                </c:pt>
                <c:pt idx="63">
                  <c:v>2.2421524663677129E-2</c:v>
                </c:pt>
                <c:pt idx="64">
                  <c:v>2.2421524663677129E-2</c:v>
                </c:pt>
                <c:pt idx="65">
                  <c:v>2.2421524663677129E-2</c:v>
                </c:pt>
                <c:pt idx="66">
                  <c:v>2.2869955156950672E-2</c:v>
                </c:pt>
                <c:pt idx="67">
                  <c:v>2.3766816143497758E-2</c:v>
                </c:pt>
                <c:pt idx="68">
                  <c:v>2.4663677130044841E-2</c:v>
                </c:pt>
                <c:pt idx="69">
                  <c:v>2.5560538116591928E-2</c:v>
                </c:pt>
                <c:pt idx="70">
                  <c:v>2.6457399103139014E-2</c:v>
                </c:pt>
                <c:pt idx="71">
                  <c:v>2.6905829596412557E-2</c:v>
                </c:pt>
                <c:pt idx="72">
                  <c:v>2.7354260089686097E-2</c:v>
                </c:pt>
                <c:pt idx="73">
                  <c:v>2.780269058295964E-2</c:v>
                </c:pt>
                <c:pt idx="74">
                  <c:v>2.8251121076233184E-2</c:v>
                </c:pt>
                <c:pt idx="75">
                  <c:v>2.8699551569506727E-2</c:v>
                </c:pt>
                <c:pt idx="76">
                  <c:v>2.959641255605381E-2</c:v>
                </c:pt>
                <c:pt idx="77">
                  <c:v>3.0044843049327356E-2</c:v>
                </c:pt>
                <c:pt idx="78">
                  <c:v>3.0493273542600896E-2</c:v>
                </c:pt>
                <c:pt idx="79">
                  <c:v>3.0941704035874443E-2</c:v>
                </c:pt>
                <c:pt idx="80">
                  <c:v>3.1390134529147982E-2</c:v>
                </c:pt>
                <c:pt idx="81">
                  <c:v>3.1390134529147982E-2</c:v>
                </c:pt>
                <c:pt idx="82">
                  <c:v>3.1390134529147982E-2</c:v>
                </c:pt>
                <c:pt idx="83">
                  <c:v>3.1838565022421522E-2</c:v>
                </c:pt>
                <c:pt idx="84">
                  <c:v>3.2286995515695069E-2</c:v>
                </c:pt>
                <c:pt idx="85">
                  <c:v>3.2735426008968609E-2</c:v>
                </c:pt>
                <c:pt idx="86">
                  <c:v>3.3183856502242155E-2</c:v>
                </c:pt>
                <c:pt idx="87">
                  <c:v>3.3632286995515695E-2</c:v>
                </c:pt>
                <c:pt idx="88">
                  <c:v>3.3632286995515695E-2</c:v>
                </c:pt>
                <c:pt idx="89">
                  <c:v>3.3632286995515695E-2</c:v>
                </c:pt>
                <c:pt idx="90">
                  <c:v>3.4080717488789235E-2</c:v>
                </c:pt>
                <c:pt idx="91">
                  <c:v>3.4529147982062781E-2</c:v>
                </c:pt>
                <c:pt idx="92">
                  <c:v>3.5426008968609868E-2</c:v>
                </c:pt>
                <c:pt idx="93">
                  <c:v>3.6771300448430487E-2</c:v>
                </c:pt>
                <c:pt idx="94">
                  <c:v>3.856502242152466E-2</c:v>
                </c:pt>
                <c:pt idx="95">
                  <c:v>4.2152466367713005E-2</c:v>
                </c:pt>
                <c:pt idx="96">
                  <c:v>4.6188340807174891E-2</c:v>
                </c:pt>
                <c:pt idx="97">
                  <c:v>4.9775784753363229E-2</c:v>
                </c:pt>
                <c:pt idx="98">
                  <c:v>5.874439461883408E-2</c:v>
                </c:pt>
                <c:pt idx="99">
                  <c:v>5.6053811659192827E-2</c:v>
                </c:pt>
                <c:pt idx="100">
                  <c:v>8.520179372197309E-2</c:v>
                </c:pt>
              </c:numCache>
            </c:numRef>
          </c:yVal>
          <c:smooth val="0"/>
          <c:extLst>
            <c:ext xmlns:c16="http://schemas.microsoft.com/office/drawing/2014/chart" uri="{C3380CC4-5D6E-409C-BE32-E72D297353CC}">
              <c16:uniqueId val="{00000001-1B06-4C93-8608-73D47B25687B}"/>
            </c:ext>
          </c:extLst>
        </c:ser>
        <c:ser>
          <c:idx val="2"/>
          <c:order val="2"/>
          <c:tx>
            <c:v>Total % False</c:v>
          </c:tx>
          <c:spPr>
            <a:ln w="28575" cap="rnd" cmpd="sng" algn="ctr">
              <a:solidFill>
                <a:sysClr val="window" lastClr="FFFFFF">
                  <a:lumMod val="65000"/>
                </a:sysClr>
              </a:solidFill>
              <a:prstDash val="sysDash"/>
              <a:round/>
              <a:headEnd type="none" w="med" len="med"/>
              <a:tailEnd type="none" w="med" len="med"/>
            </a:ln>
          </c:spPr>
          <c:marker>
            <c:symbol val="none"/>
          </c:marker>
          <c:xVal>
            <c:numRef>
              <c:f>'Model 2'!$AR$183:$EN$183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2'!$AR$186:$EN$186</c:f>
              <c:numCache>
                <c:formatCode>#,##0.000</c:formatCode>
                <c:ptCount val="101"/>
                <c:pt idx="0">
                  <c:v>0.91479820627802688</c:v>
                </c:pt>
                <c:pt idx="1">
                  <c:v>0.15246636771300448</c:v>
                </c:pt>
                <c:pt idx="2">
                  <c:v>0.27174887892376681</c:v>
                </c:pt>
                <c:pt idx="3">
                  <c:v>0.10358744394618834</c:v>
                </c:pt>
                <c:pt idx="4">
                  <c:v>8.7892376681614343E-2</c:v>
                </c:pt>
                <c:pt idx="5">
                  <c:v>7.847533632286996E-2</c:v>
                </c:pt>
                <c:pt idx="6">
                  <c:v>7.1748878923766815E-2</c:v>
                </c:pt>
                <c:pt idx="7">
                  <c:v>6.5919282511210764E-2</c:v>
                </c:pt>
                <c:pt idx="8">
                  <c:v>6.2331838565022418E-2</c:v>
                </c:pt>
                <c:pt idx="9">
                  <c:v>5.874439461883408E-2</c:v>
                </c:pt>
                <c:pt idx="10">
                  <c:v>5.6950672645739907E-2</c:v>
                </c:pt>
                <c:pt idx="11">
                  <c:v>5.5605381165919281E-2</c:v>
                </c:pt>
                <c:pt idx="12">
                  <c:v>5.4260089686098655E-2</c:v>
                </c:pt>
                <c:pt idx="13">
                  <c:v>5.2466367713004489E-2</c:v>
                </c:pt>
                <c:pt idx="14">
                  <c:v>5.0224215246636769E-2</c:v>
                </c:pt>
                <c:pt idx="15">
                  <c:v>4.8430493273542596E-2</c:v>
                </c:pt>
                <c:pt idx="16">
                  <c:v>4.6188340807174891E-2</c:v>
                </c:pt>
                <c:pt idx="17">
                  <c:v>4.3946188340807171E-2</c:v>
                </c:pt>
                <c:pt idx="18">
                  <c:v>4.3049327354260092E-2</c:v>
                </c:pt>
                <c:pt idx="19">
                  <c:v>4.1704035874439459E-2</c:v>
                </c:pt>
                <c:pt idx="20">
                  <c:v>4.035874439461884E-2</c:v>
                </c:pt>
                <c:pt idx="21">
                  <c:v>3.9013452914798206E-2</c:v>
                </c:pt>
                <c:pt idx="22">
                  <c:v>3.811659192825112E-2</c:v>
                </c:pt>
                <c:pt idx="23">
                  <c:v>3.6771300448430494E-2</c:v>
                </c:pt>
                <c:pt idx="24">
                  <c:v>3.5874439461883408E-2</c:v>
                </c:pt>
                <c:pt idx="25">
                  <c:v>3.4977578475336321E-2</c:v>
                </c:pt>
                <c:pt idx="26">
                  <c:v>3.4529147982062781E-2</c:v>
                </c:pt>
                <c:pt idx="27">
                  <c:v>3.4080717488789235E-2</c:v>
                </c:pt>
                <c:pt idx="28">
                  <c:v>3.3632286995515695E-2</c:v>
                </c:pt>
                <c:pt idx="29">
                  <c:v>3.3632286995515695E-2</c:v>
                </c:pt>
                <c:pt idx="30">
                  <c:v>3.3183856502242155E-2</c:v>
                </c:pt>
                <c:pt idx="31">
                  <c:v>3.2286995515695069E-2</c:v>
                </c:pt>
                <c:pt idx="32">
                  <c:v>3.1390134529147982E-2</c:v>
                </c:pt>
                <c:pt idx="33">
                  <c:v>3.0493273542600896E-2</c:v>
                </c:pt>
                <c:pt idx="34">
                  <c:v>2.959641255605381E-2</c:v>
                </c:pt>
                <c:pt idx="35">
                  <c:v>2.914798206278027E-2</c:v>
                </c:pt>
                <c:pt idx="36">
                  <c:v>2.8699551569506723E-2</c:v>
                </c:pt>
                <c:pt idx="37">
                  <c:v>2.8699551569506723E-2</c:v>
                </c:pt>
                <c:pt idx="38">
                  <c:v>2.8251121076233184E-2</c:v>
                </c:pt>
                <c:pt idx="39">
                  <c:v>2.780269058295964E-2</c:v>
                </c:pt>
                <c:pt idx="40">
                  <c:v>2.6905829596412557E-2</c:v>
                </c:pt>
                <c:pt idx="41">
                  <c:v>2.6457399103139014E-2</c:v>
                </c:pt>
                <c:pt idx="42">
                  <c:v>2.5112107623318385E-2</c:v>
                </c:pt>
                <c:pt idx="43">
                  <c:v>2.4215246636771298E-2</c:v>
                </c:pt>
                <c:pt idx="44">
                  <c:v>2.3318385650224219E-2</c:v>
                </c:pt>
                <c:pt idx="45">
                  <c:v>2.2869955156950672E-2</c:v>
                </c:pt>
                <c:pt idx="46">
                  <c:v>2.2421524663677132E-2</c:v>
                </c:pt>
                <c:pt idx="47">
                  <c:v>2.2421524663677129E-2</c:v>
                </c:pt>
                <c:pt idx="48">
                  <c:v>2.2421524663677129E-2</c:v>
                </c:pt>
                <c:pt idx="49">
                  <c:v>2.2421524663677132E-2</c:v>
                </c:pt>
                <c:pt idx="50">
                  <c:v>2.2869955156950672E-2</c:v>
                </c:pt>
                <c:pt idx="51">
                  <c:v>2.3318385650224219E-2</c:v>
                </c:pt>
                <c:pt idx="52">
                  <c:v>2.4215246636771298E-2</c:v>
                </c:pt>
                <c:pt idx="53">
                  <c:v>2.5112107623318385E-2</c:v>
                </c:pt>
                <c:pt idx="54">
                  <c:v>2.6008968609865471E-2</c:v>
                </c:pt>
                <c:pt idx="55">
                  <c:v>2.6457399103139018E-2</c:v>
                </c:pt>
                <c:pt idx="56">
                  <c:v>2.7354260089686097E-2</c:v>
                </c:pt>
                <c:pt idx="57">
                  <c:v>2.7802690582959644E-2</c:v>
                </c:pt>
                <c:pt idx="58">
                  <c:v>2.8251121076233184E-2</c:v>
                </c:pt>
                <c:pt idx="59">
                  <c:v>2.8251121076233184E-2</c:v>
                </c:pt>
                <c:pt idx="60">
                  <c:v>2.8251121076233184E-2</c:v>
                </c:pt>
                <c:pt idx="61">
                  <c:v>2.780269058295964E-2</c:v>
                </c:pt>
                <c:pt idx="62">
                  <c:v>2.6905829596412554E-2</c:v>
                </c:pt>
                <c:pt idx="63">
                  <c:v>2.6008968609865471E-2</c:v>
                </c:pt>
                <c:pt idx="64">
                  <c:v>2.5560538116591928E-2</c:v>
                </c:pt>
                <c:pt idx="65">
                  <c:v>2.5112107623318385E-2</c:v>
                </c:pt>
                <c:pt idx="66">
                  <c:v>2.5112107623318385E-2</c:v>
                </c:pt>
                <c:pt idx="67">
                  <c:v>2.6008968609865471E-2</c:v>
                </c:pt>
                <c:pt idx="68">
                  <c:v>2.6905829596412554E-2</c:v>
                </c:pt>
                <c:pt idx="69">
                  <c:v>2.780269058295964E-2</c:v>
                </c:pt>
                <c:pt idx="70">
                  <c:v>2.8699551569506727E-2</c:v>
                </c:pt>
                <c:pt idx="71">
                  <c:v>2.914798206278027E-2</c:v>
                </c:pt>
                <c:pt idx="72">
                  <c:v>2.959641255605381E-2</c:v>
                </c:pt>
                <c:pt idx="73">
                  <c:v>3.0044843049327353E-2</c:v>
                </c:pt>
                <c:pt idx="74">
                  <c:v>3.0493273542600896E-2</c:v>
                </c:pt>
                <c:pt idx="75">
                  <c:v>3.0941704035874439E-2</c:v>
                </c:pt>
                <c:pt idx="76">
                  <c:v>3.1838565022421522E-2</c:v>
                </c:pt>
                <c:pt idx="77">
                  <c:v>3.2286995515695069E-2</c:v>
                </c:pt>
                <c:pt idx="78">
                  <c:v>3.2735426008968609E-2</c:v>
                </c:pt>
                <c:pt idx="79">
                  <c:v>3.3183856502242155E-2</c:v>
                </c:pt>
                <c:pt idx="80">
                  <c:v>3.3632286995515695E-2</c:v>
                </c:pt>
                <c:pt idx="81">
                  <c:v>3.3632286995515695E-2</c:v>
                </c:pt>
                <c:pt idx="82">
                  <c:v>3.3632286995515695E-2</c:v>
                </c:pt>
                <c:pt idx="83">
                  <c:v>3.3632286995515695E-2</c:v>
                </c:pt>
                <c:pt idx="84">
                  <c:v>3.3632286995515695E-2</c:v>
                </c:pt>
                <c:pt idx="85">
                  <c:v>3.3632286995515695E-2</c:v>
                </c:pt>
                <c:pt idx="86">
                  <c:v>3.3632286995515695E-2</c:v>
                </c:pt>
                <c:pt idx="87">
                  <c:v>3.3632286995515695E-2</c:v>
                </c:pt>
                <c:pt idx="88">
                  <c:v>3.3632286995515695E-2</c:v>
                </c:pt>
                <c:pt idx="89">
                  <c:v>3.3632286995515695E-2</c:v>
                </c:pt>
                <c:pt idx="90">
                  <c:v>3.4080717488789235E-2</c:v>
                </c:pt>
                <c:pt idx="91">
                  <c:v>3.4529147982062781E-2</c:v>
                </c:pt>
                <c:pt idx="92">
                  <c:v>3.5426008968609868E-2</c:v>
                </c:pt>
                <c:pt idx="93">
                  <c:v>3.6771300448430487E-2</c:v>
                </c:pt>
                <c:pt idx="94">
                  <c:v>3.856502242152466E-2</c:v>
                </c:pt>
                <c:pt idx="95">
                  <c:v>4.2152466367713005E-2</c:v>
                </c:pt>
                <c:pt idx="96">
                  <c:v>4.6188340807174891E-2</c:v>
                </c:pt>
                <c:pt idx="97">
                  <c:v>4.9775784753363229E-2</c:v>
                </c:pt>
                <c:pt idx="98">
                  <c:v>5.874439461883408E-2</c:v>
                </c:pt>
                <c:pt idx="99">
                  <c:v>5.6053811659192827E-2</c:v>
                </c:pt>
                <c:pt idx="100">
                  <c:v>8.520179372197309E-2</c:v>
                </c:pt>
              </c:numCache>
            </c:numRef>
          </c:yVal>
          <c:smooth val="0"/>
          <c:extLst>
            <c:ext xmlns:c16="http://schemas.microsoft.com/office/drawing/2014/chart" uri="{C3380CC4-5D6E-409C-BE32-E72D297353CC}">
              <c16:uniqueId val="{00000002-1B06-4C93-8608-73D47B25687B}"/>
            </c:ext>
          </c:extLst>
        </c:ser>
        <c:ser>
          <c:idx val="3"/>
          <c:order val="3"/>
          <c:tx>
            <c:strRef>
              <c:f>'Model 2'!$AQ$187</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2'!$AR$183:$EN$183</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2'!$AR$187:$EN$187</c:f>
              <c:numCache>
                <c:formatCode>#,##0.000</c:formatCode>
                <c:ptCount val="101"/>
                <c:pt idx="0">
                  <c:v>0.45739910313901344</c:v>
                </c:pt>
                <c:pt idx="1">
                  <c:v>7.623318385650224E-2</c:v>
                </c:pt>
                <c:pt idx="2">
                  <c:v>0.13587443946188341</c:v>
                </c:pt>
                <c:pt idx="3">
                  <c:v>5.1793721973094169E-2</c:v>
                </c:pt>
                <c:pt idx="4">
                  <c:v>4.3946188340807171E-2</c:v>
                </c:pt>
                <c:pt idx="5">
                  <c:v>3.923766816143498E-2</c:v>
                </c:pt>
                <c:pt idx="6">
                  <c:v>3.5874439461883408E-2</c:v>
                </c:pt>
                <c:pt idx="7">
                  <c:v>3.2959641255605382E-2</c:v>
                </c:pt>
                <c:pt idx="8">
                  <c:v>3.1165919282511209E-2</c:v>
                </c:pt>
                <c:pt idx="9">
                  <c:v>2.937219730941704E-2</c:v>
                </c:pt>
                <c:pt idx="10">
                  <c:v>2.8475336322869953E-2</c:v>
                </c:pt>
                <c:pt idx="11">
                  <c:v>2.780269058295964E-2</c:v>
                </c:pt>
                <c:pt idx="12">
                  <c:v>2.7130044843049327E-2</c:v>
                </c:pt>
                <c:pt idx="13">
                  <c:v>2.6233183856502244E-2</c:v>
                </c:pt>
                <c:pt idx="14">
                  <c:v>2.5112107623318385E-2</c:v>
                </c:pt>
                <c:pt idx="15">
                  <c:v>2.4215246636771298E-2</c:v>
                </c:pt>
                <c:pt idx="16">
                  <c:v>2.3094170403587445E-2</c:v>
                </c:pt>
                <c:pt idx="17">
                  <c:v>2.1973094170403586E-2</c:v>
                </c:pt>
                <c:pt idx="18">
                  <c:v>2.1524663677130046E-2</c:v>
                </c:pt>
                <c:pt idx="19">
                  <c:v>2.0852017937219729E-2</c:v>
                </c:pt>
                <c:pt idx="20">
                  <c:v>2.017937219730942E-2</c:v>
                </c:pt>
                <c:pt idx="21">
                  <c:v>1.9506726457399103E-2</c:v>
                </c:pt>
                <c:pt idx="22">
                  <c:v>1.905829596412556E-2</c:v>
                </c:pt>
                <c:pt idx="23">
                  <c:v>1.8385650224215247E-2</c:v>
                </c:pt>
                <c:pt idx="24">
                  <c:v>1.7937219730941704E-2</c:v>
                </c:pt>
                <c:pt idx="25">
                  <c:v>1.7488789237668161E-2</c:v>
                </c:pt>
                <c:pt idx="26">
                  <c:v>1.7264573991031391E-2</c:v>
                </c:pt>
                <c:pt idx="27">
                  <c:v>1.7040358744394617E-2</c:v>
                </c:pt>
                <c:pt idx="28">
                  <c:v>1.6816143497757848E-2</c:v>
                </c:pt>
                <c:pt idx="29">
                  <c:v>1.6816143497757848E-2</c:v>
                </c:pt>
                <c:pt idx="30">
                  <c:v>1.6591928251121078E-2</c:v>
                </c:pt>
                <c:pt idx="31">
                  <c:v>1.6143497757847534E-2</c:v>
                </c:pt>
                <c:pt idx="32">
                  <c:v>1.5695067264573991E-2</c:v>
                </c:pt>
                <c:pt idx="33">
                  <c:v>1.5246636771300448E-2</c:v>
                </c:pt>
                <c:pt idx="34">
                  <c:v>1.4798206278026905E-2</c:v>
                </c:pt>
                <c:pt idx="35">
                  <c:v>1.4573991031390135E-2</c:v>
                </c:pt>
                <c:pt idx="36">
                  <c:v>1.4349775784753362E-2</c:v>
                </c:pt>
                <c:pt idx="37">
                  <c:v>1.4349775784753362E-2</c:v>
                </c:pt>
                <c:pt idx="38">
                  <c:v>1.4125560538116592E-2</c:v>
                </c:pt>
                <c:pt idx="39">
                  <c:v>1.390134529147982E-2</c:v>
                </c:pt>
                <c:pt idx="40">
                  <c:v>1.3452914798206279E-2</c:v>
                </c:pt>
                <c:pt idx="41">
                  <c:v>1.3228699551569507E-2</c:v>
                </c:pt>
                <c:pt idx="42">
                  <c:v>1.2556053811659192E-2</c:v>
                </c:pt>
                <c:pt idx="43">
                  <c:v>1.2107623318385649E-2</c:v>
                </c:pt>
                <c:pt idx="44">
                  <c:v>1.1659192825112109E-2</c:v>
                </c:pt>
                <c:pt idx="45">
                  <c:v>1.1434977578475336E-2</c:v>
                </c:pt>
                <c:pt idx="46">
                  <c:v>1.1210762331838566E-2</c:v>
                </c:pt>
                <c:pt idx="47">
                  <c:v>1.1210762331838564E-2</c:v>
                </c:pt>
                <c:pt idx="48">
                  <c:v>1.1210762331838564E-2</c:v>
                </c:pt>
                <c:pt idx="49">
                  <c:v>1.1210762331838566E-2</c:v>
                </c:pt>
                <c:pt idx="50">
                  <c:v>1.1434977578475336E-2</c:v>
                </c:pt>
                <c:pt idx="51">
                  <c:v>1.1659192825112109E-2</c:v>
                </c:pt>
                <c:pt idx="52">
                  <c:v>1.2107623318385649E-2</c:v>
                </c:pt>
                <c:pt idx="53">
                  <c:v>1.2556053811659192E-2</c:v>
                </c:pt>
                <c:pt idx="54">
                  <c:v>1.3004484304932735E-2</c:v>
                </c:pt>
                <c:pt idx="55">
                  <c:v>1.3228699551569509E-2</c:v>
                </c:pt>
                <c:pt idx="56">
                  <c:v>1.3677130044843049E-2</c:v>
                </c:pt>
                <c:pt idx="57">
                  <c:v>1.3901345291479822E-2</c:v>
                </c:pt>
                <c:pt idx="58">
                  <c:v>1.4125560538116592E-2</c:v>
                </c:pt>
                <c:pt idx="59">
                  <c:v>1.4125560538116592E-2</c:v>
                </c:pt>
                <c:pt idx="60">
                  <c:v>1.4125560538116592E-2</c:v>
                </c:pt>
                <c:pt idx="61">
                  <c:v>1.390134529147982E-2</c:v>
                </c:pt>
                <c:pt idx="62">
                  <c:v>1.3452914798206277E-2</c:v>
                </c:pt>
                <c:pt idx="63">
                  <c:v>1.3004484304932735E-2</c:v>
                </c:pt>
                <c:pt idx="64">
                  <c:v>1.2780269058295964E-2</c:v>
                </c:pt>
                <c:pt idx="65">
                  <c:v>1.2556053811659192E-2</c:v>
                </c:pt>
                <c:pt idx="66">
                  <c:v>1.2556053811659192E-2</c:v>
                </c:pt>
                <c:pt idx="67">
                  <c:v>1.3004484304932735E-2</c:v>
                </c:pt>
                <c:pt idx="68">
                  <c:v>1.3452914798206277E-2</c:v>
                </c:pt>
                <c:pt idx="69">
                  <c:v>1.390134529147982E-2</c:v>
                </c:pt>
                <c:pt idx="70">
                  <c:v>1.4349775784753363E-2</c:v>
                </c:pt>
                <c:pt idx="71">
                  <c:v>1.4573991031390135E-2</c:v>
                </c:pt>
                <c:pt idx="72">
                  <c:v>1.4798206278026905E-2</c:v>
                </c:pt>
                <c:pt idx="73">
                  <c:v>1.5022421524663676E-2</c:v>
                </c:pt>
                <c:pt idx="74">
                  <c:v>1.5246636771300448E-2</c:v>
                </c:pt>
                <c:pt idx="75">
                  <c:v>1.547085201793722E-2</c:v>
                </c:pt>
                <c:pt idx="76">
                  <c:v>1.5919282511210761E-2</c:v>
                </c:pt>
                <c:pt idx="77">
                  <c:v>1.6143497757847534E-2</c:v>
                </c:pt>
                <c:pt idx="78">
                  <c:v>1.6367713004484304E-2</c:v>
                </c:pt>
                <c:pt idx="79">
                  <c:v>1.6591928251121078E-2</c:v>
                </c:pt>
                <c:pt idx="80">
                  <c:v>1.6816143497757848E-2</c:v>
                </c:pt>
                <c:pt idx="81">
                  <c:v>1.6816143497757848E-2</c:v>
                </c:pt>
                <c:pt idx="82">
                  <c:v>1.6816143497757848E-2</c:v>
                </c:pt>
                <c:pt idx="83">
                  <c:v>1.6816143497757848E-2</c:v>
                </c:pt>
                <c:pt idx="84">
                  <c:v>1.6816143497757848E-2</c:v>
                </c:pt>
                <c:pt idx="85">
                  <c:v>1.6816143497757848E-2</c:v>
                </c:pt>
                <c:pt idx="86">
                  <c:v>1.6816143497757848E-2</c:v>
                </c:pt>
                <c:pt idx="87">
                  <c:v>1.6816143497757848E-2</c:v>
                </c:pt>
                <c:pt idx="88">
                  <c:v>1.6816143497757848E-2</c:v>
                </c:pt>
                <c:pt idx="89">
                  <c:v>1.6816143497757848E-2</c:v>
                </c:pt>
                <c:pt idx="90">
                  <c:v>1.7040358744394617E-2</c:v>
                </c:pt>
                <c:pt idx="91">
                  <c:v>1.7264573991031391E-2</c:v>
                </c:pt>
                <c:pt idx="92">
                  <c:v>1.7713004484304934E-2</c:v>
                </c:pt>
                <c:pt idx="93">
                  <c:v>1.8385650224215244E-2</c:v>
                </c:pt>
                <c:pt idx="94">
                  <c:v>1.928251121076233E-2</c:v>
                </c:pt>
                <c:pt idx="95">
                  <c:v>2.1076233183856503E-2</c:v>
                </c:pt>
                <c:pt idx="96">
                  <c:v>2.3094170403587445E-2</c:v>
                </c:pt>
                <c:pt idx="97">
                  <c:v>2.4887892376681615E-2</c:v>
                </c:pt>
                <c:pt idx="98">
                  <c:v>2.937219730941704E-2</c:v>
                </c:pt>
                <c:pt idx="99">
                  <c:v>2.8026905829596414E-2</c:v>
                </c:pt>
                <c:pt idx="100">
                  <c:v>4.2600896860986545E-2</c:v>
                </c:pt>
              </c:numCache>
            </c:numRef>
          </c:yVal>
          <c:smooth val="0"/>
          <c:extLst>
            <c:ext xmlns:c16="http://schemas.microsoft.com/office/drawing/2014/chart" uri="{C3380CC4-5D6E-409C-BE32-E72D297353CC}">
              <c16:uniqueId val="{00000003-1B06-4C93-8608-73D47B25687B}"/>
            </c:ext>
          </c:extLst>
        </c:ser>
        <c:dLbls>
          <c:showLegendKey val="0"/>
          <c:showVal val="0"/>
          <c:showCatName val="0"/>
          <c:showSerName val="0"/>
          <c:showPercent val="0"/>
          <c:showBubbleSize val="0"/>
        </c:dLbls>
        <c:axId val="811461536"/>
        <c:axId val="1018741856"/>
      </c:scatterChart>
      <c:valAx>
        <c:axId val="811461536"/>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Cutoff</a:t>
                </a:r>
              </a:p>
            </c:rich>
          </c:tx>
          <c:overlay val="0"/>
        </c:title>
        <c:numFmt formatCode="0.0" sourceLinked="0"/>
        <c:majorTickMark val="out"/>
        <c:minorTickMark val="none"/>
        <c:tickLblPos val="nextTo"/>
        <c:crossAx val="1018741856"/>
        <c:crosses val="autoZero"/>
        <c:crossBetween val="midCat"/>
      </c:valAx>
      <c:valAx>
        <c:axId val="1018741856"/>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811461536"/>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1'!$AR$143</c:f>
          <c:strCache>
            <c:ptCount val="1"/>
            <c:pt idx="0">
              <c:v>Logistic Regression Curve -vs- CARAT 
Model 1 for Vendor.Eq.EnchantedDiamonds    (8 variables, n=396)</c:v>
            </c:pt>
          </c:strCache>
        </c:strRef>
      </c:tx>
      <c:overlay val="0"/>
      <c:txPr>
        <a:bodyPr/>
        <a:lstStyle/>
        <a:p>
          <a:pPr>
            <a:defRPr sz="1000"/>
          </a:pPr>
          <a:endParaRPr lang="en-US"/>
        </a:p>
      </c:txPr>
    </c:title>
    <c:autoTitleDeleted val="0"/>
    <c:plotArea>
      <c:layout/>
      <c:scatterChart>
        <c:scatterStyle val="lineMarker"/>
        <c:varyColors val="0"/>
        <c:ser>
          <c:idx val="1"/>
          <c:order val="0"/>
          <c:tx>
            <c:strRef>
              <c:f>'Model 1'!$E$146</c:f>
              <c:strCache>
                <c:ptCount val="1"/>
                <c:pt idx="0">
                  <c:v>Upper 95%</c:v>
                </c:pt>
              </c:strCache>
            </c:strRef>
          </c:tx>
          <c:spPr>
            <a:ln w="12700">
              <a:solidFill>
                <a:srgbClr val="FF0000"/>
              </a:solidFill>
              <a:prstDash val="dash"/>
            </a:ln>
          </c:spPr>
          <c:marker>
            <c:symbol val="none"/>
          </c:marker>
          <c:xVal>
            <c:numRef>
              <c:f>'Model 1'!$B$147:$B$159</c:f>
              <c:numCache>
                <c:formatCode>#,##0.000</c:formatCode>
                <c:ptCount val="13"/>
                <c:pt idx="0">
                  <c:v>1</c:v>
                </c:pt>
                <c:pt idx="1">
                  <c:v>1.125</c:v>
                </c:pt>
                <c:pt idx="2">
                  <c:v>1.25</c:v>
                </c:pt>
                <c:pt idx="3">
                  <c:v>1.375</c:v>
                </c:pt>
                <c:pt idx="4">
                  <c:v>1.5</c:v>
                </c:pt>
                <c:pt idx="5">
                  <c:v>1.625</c:v>
                </c:pt>
                <c:pt idx="6">
                  <c:v>1.75</c:v>
                </c:pt>
                <c:pt idx="7">
                  <c:v>1.875</c:v>
                </c:pt>
                <c:pt idx="8">
                  <c:v>2</c:v>
                </c:pt>
                <c:pt idx="9">
                  <c:v>2.125</c:v>
                </c:pt>
                <c:pt idx="10">
                  <c:v>2.25</c:v>
                </c:pt>
                <c:pt idx="11">
                  <c:v>2.375</c:v>
                </c:pt>
                <c:pt idx="12">
                  <c:v>2.5</c:v>
                </c:pt>
              </c:numCache>
            </c:numRef>
          </c:xVal>
          <c:yVal>
            <c:numRef>
              <c:f>'Model 1'!$E$147:$E$159</c:f>
              <c:numCache>
                <c:formatCode>#,##0.000</c:formatCode>
                <c:ptCount val="13"/>
                <c:pt idx="0">
                  <c:v>3.3151866072150208E-4</c:v>
                </c:pt>
                <c:pt idx="1">
                  <c:v>1.1085471778887964E-3</c:v>
                </c:pt>
                <c:pt idx="2">
                  <c:v>3.9245210593266376E-3</c:v>
                </c:pt>
                <c:pt idx="3">
                  <c:v>1.5862471720661277E-2</c:v>
                </c:pt>
                <c:pt idx="4">
                  <c:v>8.6691501111069241E-2</c:v>
                </c:pt>
                <c:pt idx="5">
                  <c:v>0.51343450906515664</c:v>
                </c:pt>
                <c:pt idx="6">
                  <c:v>0.94972120929658144</c:v>
                </c:pt>
                <c:pt idx="7">
                  <c:v>0.99757759351602826</c:v>
                </c:pt>
                <c:pt idx="8">
                  <c:v>0.99989703292239618</c:v>
                </c:pt>
                <c:pt idx="9">
                  <c:v>0.99999578845249293</c:v>
                </c:pt>
                <c:pt idx="10">
                  <c:v>0.99999983103329926</c:v>
                </c:pt>
                <c:pt idx="11">
                  <c:v>0.9999999932971555</c:v>
                </c:pt>
                <c:pt idx="12">
                  <c:v>0.99999999973599563</c:v>
                </c:pt>
              </c:numCache>
            </c:numRef>
          </c:yVal>
          <c:smooth val="1"/>
          <c:extLst>
            <c:ext xmlns:c16="http://schemas.microsoft.com/office/drawing/2014/chart" uri="{C3380CC4-5D6E-409C-BE32-E72D297353CC}">
              <c16:uniqueId val="{00000001-F57A-4862-ADCA-63F089088457}"/>
            </c:ext>
          </c:extLst>
        </c:ser>
        <c:ser>
          <c:idx val="2"/>
          <c:order val="1"/>
          <c:tx>
            <c:v>Forecast</c:v>
          </c:tx>
          <c:spPr>
            <a:ln w="19050">
              <a:solidFill>
                <a:srgbClr val="FF0000"/>
              </a:solidFill>
            </a:ln>
          </c:spPr>
          <c:marker>
            <c:symbol val="none"/>
          </c:marker>
          <c:xVal>
            <c:numRef>
              <c:f>'Model 1'!$B$147:$B$159</c:f>
              <c:numCache>
                <c:formatCode>#,##0.000</c:formatCode>
                <c:ptCount val="13"/>
                <c:pt idx="0">
                  <c:v>1</c:v>
                </c:pt>
                <c:pt idx="1">
                  <c:v>1.125</c:v>
                </c:pt>
                <c:pt idx="2">
                  <c:v>1.25</c:v>
                </c:pt>
                <c:pt idx="3">
                  <c:v>1.375</c:v>
                </c:pt>
                <c:pt idx="4">
                  <c:v>1.5</c:v>
                </c:pt>
                <c:pt idx="5">
                  <c:v>1.625</c:v>
                </c:pt>
                <c:pt idx="6">
                  <c:v>1.75</c:v>
                </c:pt>
                <c:pt idx="7">
                  <c:v>1.875</c:v>
                </c:pt>
                <c:pt idx="8">
                  <c:v>2</c:v>
                </c:pt>
                <c:pt idx="9">
                  <c:v>2.125</c:v>
                </c:pt>
                <c:pt idx="10">
                  <c:v>2.25</c:v>
                </c:pt>
                <c:pt idx="11">
                  <c:v>2.375</c:v>
                </c:pt>
                <c:pt idx="12">
                  <c:v>2.5</c:v>
                </c:pt>
              </c:numCache>
            </c:numRef>
          </c:xVal>
          <c:yVal>
            <c:numRef>
              <c:f>'Model 1'!$C$147:$C$159</c:f>
              <c:numCache>
                <c:formatCode>#,##0.000</c:formatCode>
                <c:ptCount val="13"/>
                <c:pt idx="0">
                  <c:v>2.961981245743602E-6</c:v>
                </c:pt>
                <c:pt idx="1">
                  <c:v>2.6514527632859385E-5</c:v>
                </c:pt>
                <c:pt idx="2">
                  <c:v>2.3730350711471016E-4</c:v>
                </c:pt>
                <c:pt idx="3">
                  <c:v>2.1202996195034611E-3</c:v>
                </c:pt>
                <c:pt idx="4">
                  <c:v>1.8665850304166159E-2</c:v>
                </c:pt>
                <c:pt idx="5">
                  <c:v>0.14549764077239541</c:v>
                </c:pt>
                <c:pt idx="6">
                  <c:v>0.60384178940658284</c:v>
                </c:pt>
                <c:pt idx="7">
                  <c:v>0.93171625243063394</c:v>
                </c:pt>
                <c:pt idx="8">
                  <c:v>0.99187953705845389</c:v>
                </c:pt>
                <c:pt idx="9">
                  <c:v>0.99908628020356127</c:v>
                </c:pt>
                <c:pt idx="10">
                  <c:v>0.9998978463583541</c:v>
                </c:pt>
                <c:pt idx="11">
                  <c:v>0.99998858748280195</c:v>
                </c:pt>
                <c:pt idx="12">
                  <c:v>0.99999872510614196</c:v>
                </c:pt>
              </c:numCache>
            </c:numRef>
          </c:yVal>
          <c:smooth val="1"/>
          <c:extLst>
            <c:ext xmlns:c16="http://schemas.microsoft.com/office/drawing/2014/chart" uri="{C3380CC4-5D6E-409C-BE32-E72D297353CC}">
              <c16:uniqueId val="{00000002-F57A-4862-ADCA-63F089088457}"/>
            </c:ext>
          </c:extLst>
        </c:ser>
        <c:ser>
          <c:idx val="3"/>
          <c:order val="2"/>
          <c:tx>
            <c:strRef>
              <c:f>'Model 1'!$D$146</c:f>
              <c:strCache>
                <c:ptCount val="1"/>
                <c:pt idx="0">
                  <c:v>Lower 95%</c:v>
                </c:pt>
              </c:strCache>
            </c:strRef>
          </c:tx>
          <c:spPr>
            <a:ln w="12700">
              <a:solidFill>
                <a:srgbClr val="FF0000"/>
              </a:solidFill>
              <a:prstDash val="dash"/>
            </a:ln>
          </c:spPr>
          <c:marker>
            <c:symbol val="none"/>
          </c:marker>
          <c:xVal>
            <c:numRef>
              <c:f>'Model 1'!$B$147:$B$159</c:f>
              <c:numCache>
                <c:formatCode>#,##0.000</c:formatCode>
                <c:ptCount val="13"/>
                <c:pt idx="0">
                  <c:v>1</c:v>
                </c:pt>
                <c:pt idx="1">
                  <c:v>1.125</c:v>
                </c:pt>
                <c:pt idx="2">
                  <c:v>1.25</c:v>
                </c:pt>
                <c:pt idx="3">
                  <c:v>1.375</c:v>
                </c:pt>
                <c:pt idx="4">
                  <c:v>1.5</c:v>
                </c:pt>
                <c:pt idx="5">
                  <c:v>1.625</c:v>
                </c:pt>
                <c:pt idx="6">
                  <c:v>1.75</c:v>
                </c:pt>
                <c:pt idx="7">
                  <c:v>1.875</c:v>
                </c:pt>
                <c:pt idx="8">
                  <c:v>2</c:v>
                </c:pt>
                <c:pt idx="9">
                  <c:v>2.125</c:v>
                </c:pt>
                <c:pt idx="10">
                  <c:v>2.25</c:v>
                </c:pt>
                <c:pt idx="11">
                  <c:v>2.375</c:v>
                </c:pt>
                <c:pt idx="12">
                  <c:v>2.5</c:v>
                </c:pt>
              </c:numCache>
            </c:numRef>
          </c:xVal>
          <c:yVal>
            <c:numRef>
              <c:f>'Model 1'!$D$147:$D$159</c:f>
              <c:numCache>
                <c:formatCode>#,##0.000</c:formatCode>
                <c:ptCount val="13"/>
                <c:pt idx="0">
                  <c:v>2.6455452255221472E-8</c:v>
                </c:pt>
                <c:pt idx="1">
                  <c:v>6.3351172987310815E-7</c:v>
                </c:pt>
                <c:pt idx="2">
                  <c:v>1.4299268859456831E-5</c:v>
                </c:pt>
                <c:pt idx="3">
                  <c:v>2.8002795933236379E-4</c:v>
                </c:pt>
                <c:pt idx="4">
                  <c:v>3.7970867214706049E-3</c:v>
                </c:pt>
                <c:pt idx="5">
                  <c:v>2.6740544773614264E-2</c:v>
                </c:pt>
                <c:pt idx="6">
                  <c:v>0.10952638432403571</c:v>
                </c:pt>
                <c:pt idx="7">
                  <c:v>0.3113414403580288</c:v>
                </c:pt>
                <c:pt idx="8">
                  <c:v>0.6057377208408552</c:v>
                </c:pt>
                <c:pt idx="9">
                  <c:v>0.83430755018459968</c:v>
                </c:pt>
                <c:pt idx="10">
                  <c:v>0.941821333005598</c:v>
                </c:pt>
                <c:pt idx="11">
                  <c:v>0.98093857042172827</c:v>
                </c:pt>
                <c:pt idx="12">
                  <c:v>0.99388111103037902</c:v>
                </c:pt>
              </c:numCache>
            </c:numRef>
          </c:yVal>
          <c:smooth val="1"/>
          <c:extLst>
            <c:ext xmlns:c16="http://schemas.microsoft.com/office/drawing/2014/chart" uri="{C3380CC4-5D6E-409C-BE32-E72D297353CC}">
              <c16:uniqueId val="{00000003-F57A-4862-ADCA-63F089088457}"/>
            </c:ext>
          </c:extLst>
        </c:ser>
        <c:ser>
          <c:idx val="0"/>
          <c:order val="3"/>
          <c:tx>
            <c:v>Mean</c:v>
          </c:tx>
          <c:spPr>
            <a:ln w="25400">
              <a:noFill/>
            </a:ln>
          </c:spPr>
          <c:marker>
            <c:symbol val="diamond"/>
            <c:size val="8"/>
            <c:spPr>
              <a:solidFill>
                <a:srgbClr val="9999FF"/>
              </a:solidFill>
              <a:ln w="9525" cap="rnd" cmpd="sng" algn="ctr">
                <a:solidFill>
                  <a:srgbClr val="0000FF"/>
                </a:solidFill>
                <a:prstDash val="solid"/>
                <a:round/>
                <a:headEnd type="none" w="med" len="med"/>
                <a:tailEnd type="none" w="med" len="med"/>
              </a:ln>
            </c:spPr>
          </c:marker>
          <c:xVal>
            <c:numRef>
              <c:f>'Model 1'!$B$144</c:f>
              <c:numCache>
                <c:formatCode>#,##0.000</c:formatCode>
                <c:ptCount val="1"/>
                <c:pt idx="0">
                  <c:v>1.3272601010100993</c:v>
                </c:pt>
              </c:numCache>
            </c:numRef>
          </c:xVal>
          <c:yVal>
            <c:numRef>
              <c:f>'Model 1'!$C$144</c:f>
              <c:numCache>
                <c:formatCode>#,##0.000</c:formatCode>
                <c:ptCount val="1"/>
                <c:pt idx="0">
                  <c:v>9.1910749561359222E-4</c:v>
                </c:pt>
              </c:numCache>
            </c:numRef>
          </c:yVal>
          <c:smooth val="0"/>
          <c:extLst>
            <c:ext xmlns:c16="http://schemas.microsoft.com/office/drawing/2014/chart" uri="{C3380CC4-5D6E-409C-BE32-E72D297353CC}">
              <c16:uniqueId val="{00000000-F57A-4862-ADCA-63F089088457}"/>
            </c:ext>
          </c:extLst>
        </c:ser>
        <c:dLbls>
          <c:showLegendKey val="0"/>
          <c:showVal val="0"/>
          <c:showCatName val="0"/>
          <c:showSerName val="0"/>
          <c:showPercent val="0"/>
          <c:showBubbleSize val="0"/>
        </c:dLbls>
        <c:axId val="990672512"/>
        <c:axId val="1031455232"/>
      </c:scatterChart>
      <c:valAx>
        <c:axId val="990672512"/>
        <c:scaling>
          <c:orientation val="minMax"/>
        </c:scaling>
        <c:delete val="0"/>
        <c:axPos val="b"/>
        <c:majorGridlines>
          <c:spPr>
            <a:ln w="3175">
              <a:solidFill>
                <a:srgbClr val="C0C0C0"/>
              </a:solidFill>
              <a:prstDash val="solid"/>
            </a:ln>
          </c:spPr>
        </c:majorGridlines>
        <c:title>
          <c:tx>
            <c:strRef>
              <c:f>'Model 1'!$AR$144</c:f>
              <c:strCache>
                <c:ptCount val="1"/>
                <c:pt idx="0">
                  <c:v>CARAT (min to max) 
Other Variables = Means</c:v>
                </c:pt>
              </c:strCache>
            </c:strRef>
          </c:tx>
          <c:overlay val="0"/>
        </c:title>
        <c:numFmt formatCode="General" sourceLinked="0"/>
        <c:majorTickMark val="out"/>
        <c:minorTickMark val="none"/>
        <c:tickLblPos val="nextTo"/>
        <c:crossAx val="1031455232"/>
        <c:crosses val="autoZero"/>
        <c:crossBetween val="midCat"/>
      </c:valAx>
      <c:valAx>
        <c:axId val="1031455232"/>
        <c:scaling>
          <c:orientation val="minMax"/>
          <c:max val="1"/>
          <c:min val="0"/>
        </c:scaling>
        <c:delete val="0"/>
        <c:axPos val="l"/>
        <c:majorGridlines>
          <c:spPr>
            <a:ln w="3175">
              <a:solidFill>
                <a:srgbClr val="C0C0C0"/>
              </a:solidFill>
              <a:prstDash val="solid"/>
            </a:ln>
          </c:spPr>
        </c:majorGridlines>
        <c:numFmt formatCode="0.0" sourceLinked="0"/>
        <c:majorTickMark val="out"/>
        <c:minorTickMark val="none"/>
        <c:tickLblPos val="nextTo"/>
        <c:crossAx val="990672512"/>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 1'!$C$60</c:f>
          <c:strCache>
            <c:ptCount val="1"/>
            <c:pt idx="0">
              <c:v>ROC curve:  area under curve = 0.98 
Model 1 for Vendor.Eq.EnchantedDiamonds    (8 variables, n=396)</c:v>
            </c:pt>
          </c:strCache>
        </c:strRef>
      </c:tx>
      <c:overlay val="0"/>
      <c:txPr>
        <a:bodyPr/>
        <a:lstStyle/>
        <a:p>
          <a:pPr>
            <a:defRPr sz="1000"/>
          </a:pPr>
          <a:endParaRPr lang="en-US"/>
        </a:p>
      </c:txPr>
    </c:title>
    <c:autoTitleDeleted val="0"/>
    <c:plotArea>
      <c:layout/>
      <c:scatterChart>
        <c:scatterStyle val="lineMarker"/>
        <c:varyColors val="0"/>
        <c:ser>
          <c:idx val="0"/>
          <c:order val="0"/>
          <c:tx>
            <c:v>Blue</c:v>
          </c:tx>
          <c:spPr>
            <a:ln w="28575">
              <a:solidFill>
                <a:srgbClr val="0000FF"/>
              </a:solidFill>
            </a:ln>
          </c:spPr>
          <c:marker>
            <c:symbol val="none"/>
          </c:marker>
          <c:xVal>
            <c:numRef>
              <c:f>'Model 1'!$AR$58:$EN$58</c:f>
              <c:numCache>
                <c:formatCode>#,##0.000</c:formatCode>
                <c:ptCount val="101"/>
                <c:pt idx="0">
                  <c:v>1</c:v>
                </c:pt>
                <c:pt idx="1">
                  <c:v>0.21584699453551912</c:v>
                </c:pt>
                <c:pt idx="2">
                  <c:v>0.15300546448087432</c:v>
                </c:pt>
                <c:pt idx="3">
                  <c:v>0.13114754098360656</c:v>
                </c:pt>
                <c:pt idx="4">
                  <c:v>0.11475409836065574</c:v>
                </c:pt>
                <c:pt idx="5">
                  <c:v>9.8360655737704916E-2</c:v>
                </c:pt>
                <c:pt idx="6">
                  <c:v>8.7431693989071038E-2</c:v>
                </c:pt>
                <c:pt idx="7">
                  <c:v>7.9234972677595633E-2</c:v>
                </c:pt>
                <c:pt idx="8">
                  <c:v>7.3770491803278687E-2</c:v>
                </c:pt>
                <c:pt idx="9">
                  <c:v>7.3770491803278687E-2</c:v>
                </c:pt>
                <c:pt idx="10">
                  <c:v>6.5573770491803282E-2</c:v>
                </c:pt>
                <c:pt idx="11">
                  <c:v>6.5573770491803282E-2</c:v>
                </c:pt>
                <c:pt idx="12">
                  <c:v>6.5573770491803282E-2</c:v>
                </c:pt>
                <c:pt idx="13">
                  <c:v>5.737704918032787E-2</c:v>
                </c:pt>
                <c:pt idx="14">
                  <c:v>5.737704918032787E-2</c:v>
                </c:pt>
                <c:pt idx="15">
                  <c:v>5.4644808743169397E-2</c:v>
                </c:pt>
                <c:pt idx="16">
                  <c:v>4.9180327868852458E-2</c:v>
                </c:pt>
                <c:pt idx="17">
                  <c:v>4.6448087431693992E-2</c:v>
                </c:pt>
                <c:pt idx="18">
                  <c:v>4.3715846994535519E-2</c:v>
                </c:pt>
                <c:pt idx="19">
                  <c:v>4.3715846994535519E-2</c:v>
                </c:pt>
                <c:pt idx="20">
                  <c:v>3.825136612021858E-2</c:v>
                </c:pt>
                <c:pt idx="21">
                  <c:v>3.2786885245901641E-2</c:v>
                </c:pt>
                <c:pt idx="22">
                  <c:v>3.0054644808743168E-2</c:v>
                </c:pt>
                <c:pt idx="23">
                  <c:v>3.0054644808743168E-2</c:v>
                </c:pt>
                <c:pt idx="24">
                  <c:v>2.7322404371584699E-2</c:v>
                </c:pt>
                <c:pt idx="25">
                  <c:v>2.7322404371584699E-2</c:v>
                </c:pt>
                <c:pt idx="26">
                  <c:v>2.4590163934426229E-2</c:v>
                </c:pt>
                <c:pt idx="27">
                  <c:v>2.4590163934426229E-2</c:v>
                </c:pt>
                <c:pt idx="28">
                  <c:v>2.185792349726776E-2</c:v>
                </c:pt>
                <c:pt idx="29">
                  <c:v>1.912568306010929E-2</c:v>
                </c:pt>
                <c:pt idx="30">
                  <c:v>1.912568306010929E-2</c:v>
                </c:pt>
                <c:pt idx="31">
                  <c:v>1.912568306010929E-2</c:v>
                </c:pt>
                <c:pt idx="32">
                  <c:v>1.6393442622950821E-2</c:v>
                </c:pt>
                <c:pt idx="33">
                  <c:v>1.6393442622950821E-2</c:v>
                </c:pt>
                <c:pt idx="34">
                  <c:v>1.6393442622950821E-2</c:v>
                </c:pt>
                <c:pt idx="35">
                  <c:v>1.6393442622950821E-2</c:v>
                </c:pt>
                <c:pt idx="36">
                  <c:v>1.3661202185792349E-2</c:v>
                </c:pt>
                <c:pt idx="37">
                  <c:v>1.092896174863388E-2</c:v>
                </c:pt>
                <c:pt idx="38">
                  <c:v>1.092896174863388E-2</c:v>
                </c:pt>
                <c:pt idx="39">
                  <c:v>1.092896174863388E-2</c:v>
                </c:pt>
                <c:pt idx="40">
                  <c:v>1.092896174863388E-2</c:v>
                </c:pt>
                <c:pt idx="41">
                  <c:v>1.092896174863388E-2</c:v>
                </c:pt>
                <c:pt idx="42">
                  <c:v>1.092896174863388E-2</c:v>
                </c:pt>
                <c:pt idx="43">
                  <c:v>1.092896174863388E-2</c:v>
                </c:pt>
                <c:pt idx="44">
                  <c:v>1.092896174863388E-2</c:v>
                </c:pt>
                <c:pt idx="45">
                  <c:v>1.092896174863388E-2</c:v>
                </c:pt>
                <c:pt idx="46">
                  <c:v>1.092896174863388E-2</c:v>
                </c:pt>
                <c:pt idx="47">
                  <c:v>1.092896174863388E-2</c:v>
                </c:pt>
                <c:pt idx="48">
                  <c:v>1.092896174863388E-2</c:v>
                </c:pt>
                <c:pt idx="49">
                  <c:v>1.092896174863388E-2</c:v>
                </c:pt>
                <c:pt idx="50">
                  <c:v>1.092896174863388E-2</c:v>
                </c:pt>
                <c:pt idx="51">
                  <c:v>1.092896174863388E-2</c:v>
                </c:pt>
                <c:pt idx="52">
                  <c:v>1.092896174863388E-2</c:v>
                </c:pt>
                <c:pt idx="53">
                  <c:v>1.092896174863388E-2</c:v>
                </c:pt>
                <c:pt idx="54">
                  <c:v>8.1967213114754103E-3</c:v>
                </c:pt>
                <c:pt idx="55">
                  <c:v>8.1967213114754103E-3</c:v>
                </c:pt>
                <c:pt idx="56">
                  <c:v>8.1967213114754103E-3</c:v>
                </c:pt>
                <c:pt idx="57">
                  <c:v>8.1967213114754103E-3</c:v>
                </c:pt>
                <c:pt idx="58">
                  <c:v>5.4644808743169399E-3</c:v>
                </c:pt>
                <c:pt idx="59">
                  <c:v>5.4644808743169399E-3</c:v>
                </c:pt>
                <c:pt idx="60">
                  <c:v>5.4644808743169399E-3</c:v>
                </c:pt>
                <c:pt idx="61">
                  <c:v>5.4644808743169399E-3</c:v>
                </c:pt>
                <c:pt idx="62">
                  <c:v>2.7322404371584699E-3</c:v>
                </c:pt>
                <c:pt idx="63">
                  <c:v>2.7322404371584699E-3</c:v>
                </c:pt>
                <c:pt idx="64">
                  <c:v>2.7322404371584699E-3</c:v>
                </c:pt>
                <c:pt idx="65">
                  <c:v>2.7322404371584699E-3</c:v>
                </c:pt>
                <c:pt idx="66">
                  <c:v>2.7322404371584699E-3</c:v>
                </c:pt>
                <c:pt idx="67">
                  <c:v>2.7322404371584699E-3</c:v>
                </c:pt>
                <c:pt idx="68">
                  <c:v>2.7322404371584699E-3</c:v>
                </c:pt>
                <c:pt idx="69">
                  <c:v>2.7322404371584699E-3</c:v>
                </c:pt>
                <c:pt idx="70">
                  <c:v>2.7322404371584699E-3</c:v>
                </c:pt>
                <c:pt idx="71">
                  <c:v>2.7322404371584699E-3</c:v>
                </c:pt>
                <c:pt idx="72">
                  <c:v>2.7322404371584699E-3</c:v>
                </c:pt>
                <c:pt idx="73">
                  <c:v>2.7322404371584699E-3</c:v>
                </c:pt>
                <c:pt idx="74">
                  <c:v>2.7322404371584699E-3</c:v>
                </c:pt>
                <c:pt idx="75">
                  <c:v>2.7322404371584699E-3</c:v>
                </c:pt>
                <c:pt idx="76">
                  <c:v>2.7322404371584699E-3</c:v>
                </c:pt>
                <c:pt idx="77">
                  <c:v>2.7322404371584699E-3</c:v>
                </c:pt>
                <c:pt idx="78">
                  <c:v>2.7322404371584699E-3</c:v>
                </c:pt>
                <c:pt idx="79">
                  <c:v>2.7322404371584699E-3</c:v>
                </c:pt>
                <c:pt idx="80">
                  <c:v>2.7322404371584699E-3</c:v>
                </c:pt>
                <c:pt idx="81">
                  <c:v>2.7322404371584699E-3</c:v>
                </c:pt>
                <c:pt idx="82">
                  <c:v>2.7322404371584699E-3</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xVal>
          <c:yVal>
            <c:numRef>
              <c:f>'Model 1'!$AR$57:$EN$57</c:f>
              <c:numCache>
                <c:formatCode>#,##0.000</c:formatCode>
                <c:ptCount val="101"/>
                <c:pt idx="0">
                  <c:v>1</c:v>
                </c:pt>
                <c:pt idx="1">
                  <c:v>1</c:v>
                </c:pt>
                <c:pt idx="2">
                  <c:v>0.93333333333333335</c:v>
                </c:pt>
                <c:pt idx="3">
                  <c:v>0.93333333333333335</c:v>
                </c:pt>
                <c:pt idx="4">
                  <c:v>0.9</c:v>
                </c:pt>
                <c:pt idx="5">
                  <c:v>0.9</c:v>
                </c:pt>
                <c:pt idx="6">
                  <c:v>0.9</c:v>
                </c:pt>
                <c:pt idx="7">
                  <c:v>0.9</c:v>
                </c:pt>
                <c:pt idx="8">
                  <c:v>0.9</c:v>
                </c:pt>
                <c:pt idx="9">
                  <c:v>0.9</c:v>
                </c:pt>
                <c:pt idx="10">
                  <c:v>0.9</c:v>
                </c:pt>
                <c:pt idx="11">
                  <c:v>0.9</c:v>
                </c:pt>
                <c:pt idx="12">
                  <c:v>0.9</c:v>
                </c:pt>
                <c:pt idx="13">
                  <c:v>0.9</c:v>
                </c:pt>
                <c:pt idx="14">
                  <c:v>0.9</c:v>
                </c:pt>
                <c:pt idx="15">
                  <c:v>0.9</c:v>
                </c:pt>
                <c:pt idx="16">
                  <c:v>0.9</c:v>
                </c:pt>
                <c:pt idx="17">
                  <c:v>0.9</c:v>
                </c:pt>
                <c:pt idx="18">
                  <c:v>0.9</c:v>
                </c:pt>
                <c:pt idx="19">
                  <c:v>0.9</c:v>
                </c:pt>
                <c:pt idx="20">
                  <c:v>0.9</c:v>
                </c:pt>
                <c:pt idx="21">
                  <c:v>0.9</c:v>
                </c:pt>
                <c:pt idx="22">
                  <c:v>0.9</c:v>
                </c:pt>
                <c:pt idx="23">
                  <c:v>0.9</c:v>
                </c:pt>
                <c:pt idx="24">
                  <c:v>0.9</c:v>
                </c:pt>
                <c:pt idx="25">
                  <c:v>0.9</c:v>
                </c:pt>
                <c:pt idx="26">
                  <c:v>0.9</c:v>
                </c:pt>
                <c:pt idx="27">
                  <c:v>0.83333333333333337</c:v>
                </c:pt>
                <c:pt idx="28">
                  <c:v>0.83333333333333337</c:v>
                </c:pt>
                <c:pt idx="29">
                  <c:v>0.83333333333333337</c:v>
                </c:pt>
                <c:pt idx="30">
                  <c:v>0.83333333333333337</c:v>
                </c:pt>
                <c:pt idx="31">
                  <c:v>0.83333333333333337</c:v>
                </c:pt>
                <c:pt idx="32">
                  <c:v>0.83333333333333337</c:v>
                </c:pt>
                <c:pt idx="33">
                  <c:v>0.8</c:v>
                </c:pt>
                <c:pt idx="34">
                  <c:v>0.8</c:v>
                </c:pt>
                <c:pt idx="35">
                  <c:v>0.8</c:v>
                </c:pt>
                <c:pt idx="36">
                  <c:v>0.8</c:v>
                </c:pt>
                <c:pt idx="37">
                  <c:v>0.8</c:v>
                </c:pt>
                <c:pt idx="38">
                  <c:v>0.8</c:v>
                </c:pt>
                <c:pt idx="39">
                  <c:v>0.8</c:v>
                </c:pt>
                <c:pt idx="40">
                  <c:v>0.8</c:v>
                </c:pt>
                <c:pt idx="41">
                  <c:v>0.8</c:v>
                </c:pt>
                <c:pt idx="42">
                  <c:v>0.8</c:v>
                </c:pt>
                <c:pt idx="43">
                  <c:v>0.8</c:v>
                </c:pt>
                <c:pt idx="44">
                  <c:v>0.8</c:v>
                </c:pt>
                <c:pt idx="45">
                  <c:v>0.8</c:v>
                </c:pt>
                <c:pt idx="46">
                  <c:v>0.8</c:v>
                </c:pt>
                <c:pt idx="47">
                  <c:v>0.76666666666666672</c:v>
                </c:pt>
                <c:pt idx="48">
                  <c:v>0.76666666666666672</c:v>
                </c:pt>
                <c:pt idx="49">
                  <c:v>0.76666666666666672</c:v>
                </c:pt>
                <c:pt idx="50">
                  <c:v>0.73333333333333328</c:v>
                </c:pt>
                <c:pt idx="51">
                  <c:v>0.73333333333333328</c:v>
                </c:pt>
                <c:pt idx="52">
                  <c:v>0.73333333333333328</c:v>
                </c:pt>
                <c:pt idx="53">
                  <c:v>0.73333333333333328</c:v>
                </c:pt>
                <c:pt idx="54">
                  <c:v>0.73333333333333328</c:v>
                </c:pt>
                <c:pt idx="55">
                  <c:v>0.66666666666666663</c:v>
                </c:pt>
                <c:pt idx="56">
                  <c:v>0.66666666666666663</c:v>
                </c:pt>
                <c:pt idx="57">
                  <c:v>0.66666666666666663</c:v>
                </c:pt>
                <c:pt idx="58">
                  <c:v>0.66666666666666663</c:v>
                </c:pt>
                <c:pt idx="59">
                  <c:v>0.66666666666666663</c:v>
                </c:pt>
                <c:pt idx="60">
                  <c:v>0.66666666666666663</c:v>
                </c:pt>
                <c:pt idx="61">
                  <c:v>0.6333333333333333</c:v>
                </c:pt>
                <c:pt idx="62">
                  <c:v>0.6333333333333333</c:v>
                </c:pt>
                <c:pt idx="63">
                  <c:v>0.6333333333333333</c:v>
                </c:pt>
                <c:pt idx="64">
                  <c:v>0.6333333333333333</c:v>
                </c:pt>
                <c:pt idx="65">
                  <c:v>0.6</c:v>
                </c:pt>
                <c:pt idx="66">
                  <c:v>0.6</c:v>
                </c:pt>
                <c:pt idx="67">
                  <c:v>0.6</c:v>
                </c:pt>
                <c:pt idx="68">
                  <c:v>0.6</c:v>
                </c:pt>
                <c:pt idx="69">
                  <c:v>0.6</c:v>
                </c:pt>
                <c:pt idx="70">
                  <c:v>0.6</c:v>
                </c:pt>
                <c:pt idx="71">
                  <c:v>0.6</c:v>
                </c:pt>
                <c:pt idx="72">
                  <c:v>0.6</c:v>
                </c:pt>
                <c:pt idx="73">
                  <c:v>0.6</c:v>
                </c:pt>
                <c:pt idx="74">
                  <c:v>0.6</c:v>
                </c:pt>
                <c:pt idx="75">
                  <c:v>0.6</c:v>
                </c:pt>
                <c:pt idx="76">
                  <c:v>0.6</c:v>
                </c:pt>
                <c:pt idx="77">
                  <c:v>0.6</c:v>
                </c:pt>
                <c:pt idx="78">
                  <c:v>0.56666666666666665</c:v>
                </c:pt>
                <c:pt idx="79">
                  <c:v>0.56666666666666665</c:v>
                </c:pt>
                <c:pt idx="80">
                  <c:v>0.56666666666666665</c:v>
                </c:pt>
                <c:pt idx="81">
                  <c:v>0.56666666666666665</c:v>
                </c:pt>
                <c:pt idx="82">
                  <c:v>0.5</c:v>
                </c:pt>
                <c:pt idx="83">
                  <c:v>0.5</c:v>
                </c:pt>
                <c:pt idx="84">
                  <c:v>0.5</c:v>
                </c:pt>
                <c:pt idx="85">
                  <c:v>0.5</c:v>
                </c:pt>
                <c:pt idx="86">
                  <c:v>0.5</c:v>
                </c:pt>
                <c:pt idx="87">
                  <c:v>0.46666666666666667</c:v>
                </c:pt>
                <c:pt idx="88">
                  <c:v>0.46666666666666667</c:v>
                </c:pt>
                <c:pt idx="89">
                  <c:v>0.46666666666666667</c:v>
                </c:pt>
                <c:pt idx="90">
                  <c:v>0.46666666666666667</c:v>
                </c:pt>
                <c:pt idx="91">
                  <c:v>0.43333333333333335</c:v>
                </c:pt>
                <c:pt idx="92">
                  <c:v>0.43333333333333335</c:v>
                </c:pt>
                <c:pt idx="93">
                  <c:v>0.4</c:v>
                </c:pt>
                <c:pt idx="94">
                  <c:v>0.33333333333333331</c:v>
                </c:pt>
                <c:pt idx="95">
                  <c:v>0.33333333333333331</c:v>
                </c:pt>
                <c:pt idx="96">
                  <c:v>0.3</c:v>
                </c:pt>
                <c:pt idx="97">
                  <c:v>0.3</c:v>
                </c:pt>
                <c:pt idx="98">
                  <c:v>0.26666666666666666</c:v>
                </c:pt>
                <c:pt idx="99">
                  <c:v>0.2</c:v>
                </c:pt>
                <c:pt idx="100">
                  <c:v>0</c:v>
                </c:pt>
              </c:numCache>
            </c:numRef>
          </c:yVal>
          <c:smooth val="0"/>
          <c:extLst>
            <c:ext xmlns:c16="http://schemas.microsoft.com/office/drawing/2014/chart" uri="{C3380CC4-5D6E-409C-BE32-E72D297353CC}">
              <c16:uniqueId val="{00000000-DC01-44FB-83A2-1FBA66E3B5C8}"/>
            </c:ext>
          </c:extLst>
        </c:ser>
        <c:ser>
          <c:idx val="1"/>
          <c:order val="1"/>
          <c:tx>
            <c:v>Line</c:v>
          </c:tx>
          <c:spPr>
            <a:ln w="12700" cap="rnd" cmpd="sng" algn="ctr">
              <a:solidFill>
                <a:sysClr val="window" lastClr="FFFFFF">
                  <a:lumMod val="75000"/>
                </a:sysClr>
              </a:solidFill>
              <a:prstDash val="dash"/>
              <a:round/>
              <a:headEnd type="none" w="med" len="med"/>
              <a:tailEnd type="none" w="med" len="med"/>
            </a:ln>
          </c:spPr>
          <c:marker>
            <c:symbol val="none"/>
          </c:marker>
          <c:xVal>
            <c:numRef>
              <c:f>'Model 1'!$D$61:$E$61</c:f>
              <c:numCache>
                <c:formatCode>#,##0.000</c:formatCode>
                <c:ptCount val="2"/>
                <c:pt idx="0">
                  <c:v>0</c:v>
                </c:pt>
                <c:pt idx="1">
                  <c:v>1</c:v>
                </c:pt>
              </c:numCache>
            </c:numRef>
          </c:xVal>
          <c:yVal>
            <c:numRef>
              <c:f>'Model 1'!$D$62:$E$62</c:f>
              <c:numCache>
                <c:formatCode>#,##0.000</c:formatCode>
                <c:ptCount val="2"/>
                <c:pt idx="0">
                  <c:v>0</c:v>
                </c:pt>
                <c:pt idx="1">
                  <c:v>1</c:v>
                </c:pt>
              </c:numCache>
            </c:numRef>
          </c:yVal>
          <c:smooth val="0"/>
          <c:extLst>
            <c:ext xmlns:c16="http://schemas.microsoft.com/office/drawing/2014/chart" uri="{C3380CC4-5D6E-409C-BE32-E72D297353CC}">
              <c16:uniqueId val="{00000001-DC01-44FB-83A2-1FBA66E3B5C8}"/>
            </c:ext>
          </c:extLst>
        </c:ser>
        <c:ser>
          <c:idx val="2"/>
          <c:order val="2"/>
          <c:tx>
            <c:strRef>
              <c:f>'Model 1'!$C$59</c:f>
              <c:strCache>
                <c:ptCount val="1"/>
                <c:pt idx="0">
                  <c:v>Cutoff = 0.25</c:v>
                </c:pt>
              </c:strCache>
            </c:strRef>
          </c:tx>
          <c:spPr>
            <a:ln w="25400" cap="rnd" cmpd="sng" algn="ctr">
              <a:noFill/>
              <a:prstDash val="solid"/>
              <a:round/>
            </a:ln>
            <a:effectLst/>
            <a:extLst>
              <a:ext uri="{91240B29-F687-4F45-9708-019B960494DF}">
                <a14:hiddenLine xmlns:a14="http://schemas.microsoft.com/office/drawing/2010/main" w="25400" cap="rnd" cmpd="sng" algn="ctr">
                  <a:solidFill>
                    <a:srgbClr val="FF0000"/>
                  </a:solidFill>
                  <a:prstDash val="solid"/>
                  <a:round/>
                </a14:hiddenLine>
              </a:ext>
            </a:extLst>
          </c:spPr>
          <c:marker>
            <c:symbol val="square"/>
            <c:size val="8"/>
            <c:spPr>
              <a:noFill/>
              <a:ln w="25400">
                <a:solidFill>
                  <a:srgbClr val="FF0000"/>
                </a:solidFill>
                <a:prstDash val="solid"/>
              </a:ln>
              <a:effectLst/>
              <a:extLst/>
            </c:spPr>
          </c:marker>
          <c:xVal>
            <c:numRef>
              <c:f>'Model 1'!$D$63</c:f>
              <c:numCache>
                <c:formatCode>#,##0.000</c:formatCode>
                <c:ptCount val="1"/>
                <c:pt idx="0">
                  <c:v>2.7322404371584619E-2</c:v>
                </c:pt>
              </c:numCache>
            </c:numRef>
          </c:xVal>
          <c:yVal>
            <c:numRef>
              <c:f>'Model 1'!$E$63</c:f>
              <c:numCache>
                <c:formatCode>#,##0.000</c:formatCode>
                <c:ptCount val="1"/>
                <c:pt idx="0">
                  <c:v>0.89999999999999991</c:v>
                </c:pt>
              </c:numCache>
            </c:numRef>
          </c:yVal>
          <c:smooth val="0"/>
          <c:extLst>
            <c:ext xmlns:c16="http://schemas.microsoft.com/office/drawing/2014/chart" uri="{C3380CC4-5D6E-409C-BE32-E72D297353CC}">
              <c16:uniqueId val="{00000002-DC01-44FB-83A2-1FBA66E3B5C8}"/>
            </c:ext>
          </c:extLst>
        </c:ser>
        <c:dLbls>
          <c:showLegendKey val="0"/>
          <c:showVal val="0"/>
          <c:showCatName val="0"/>
          <c:showSerName val="0"/>
          <c:showPercent val="0"/>
          <c:showBubbleSize val="0"/>
        </c:dLbls>
        <c:axId val="1038636096"/>
        <c:axId val="1386435776"/>
      </c:scatterChart>
      <c:valAx>
        <c:axId val="1038636096"/>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False Positive Rate (1 - Specificity)</a:t>
                </a:r>
              </a:p>
            </c:rich>
          </c:tx>
          <c:overlay val="0"/>
        </c:title>
        <c:numFmt formatCode="0%" sourceLinked="0"/>
        <c:majorTickMark val="out"/>
        <c:minorTickMark val="none"/>
        <c:tickLblPos val="nextTo"/>
        <c:crossAx val="1386435776"/>
        <c:crosses val="autoZero"/>
        <c:crossBetween val="midCat"/>
      </c:valAx>
      <c:valAx>
        <c:axId val="1386435776"/>
        <c:scaling>
          <c:orientation val="minMax"/>
          <c:max val="1"/>
          <c:min val="0"/>
        </c:scaling>
        <c:delete val="0"/>
        <c:axPos val="l"/>
        <c:majorGridlines>
          <c:spPr>
            <a:ln w="3175">
              <a:solidFill>
                <a:srgbClr val="C0C0C0"/>
              </a:solidFill>
              <a:prstDash val="solid"/>
            </a:ln>
          </c:spPr>
        </c:majorGridlines>
        <c:title>
          <c:tx>
            <c:rich>
              <a:bodyPr/>
              <a:lstStyle/>
              <a:p>
                <a:pPr>
                  <a:defRPr/>
                </a:pPr>
                <a:r>
                  <a:rPr lang="en-GB"/>
                  <a:t>True Positive Rate (Sensitivity)</a:t>
                </a:r>
              </a:p>
            </c:rich>
          </c:tx>
          <c:overlay val="0"/>
        </c:title>
        <c:numFmt formatCode="0%" sourceLinked="0"/>
        <c:majorTickMark val="out"/>
        <c:minorTickMark val="none"/>
        <c:tickLblPos val="nextTo"/>
        <c:crossAx val="1038636096"/>
        <c:crosses val="autoZero"/>
        <c:crossBetween val="midCat"/>
      </c:valAx>
      <c:spPr>
        <a:ln w="6350">
          <a:solidFill>
            <a:srgbClr val="808080"/>
          </a:solidFill>
          <a:prstDash val="solid"/>
        </a:ln>
      </c:spPr>
    </c:plotArea>
    <c:legend>
      <c:legendPos val="r"/>
      <c:legendEntry>
        <c:idx val="0"/>
        <c:delete val="1"/>
      </c:legendEntry>
      <c:legendEntry>
        <c:idx val="1"/>
        <c:delete val="1"/>
      </c:legendEntry>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GB" sz="1100"/>
              <a:t>Distribution of Outcomes -vs- Prediction Interval
</a:t>
            </a:r>
            <a:r>
              <a:rPr lang="en-GB" sz="1000"/>
              <a:t>Model 1 for Vendor.Eq.EnchantedDiamonds    (8 variables, n=396)</a:t>
            </a:r>
          </a:p>
        </c:rich>
      </c:tx>
      <c:overlay val="0"/>
    </c:title>
    <c:autoTitleDeleted val="0"/>
    <c:plotArea>
      <c:layout/>
      <c:barChart>
        <c:barDir val="col"/>
        <c:grouping val="clustered"/>
        <c:varyColors val="0"/>
        <c:ser>
          <c:idx val="0"/>
          <c:order val="0"/>
          <c:tx>
            <c:strRef>
              <c:f>'Model 1'!$I$2</c:f>
              <c:strCache>
                <c:ptCount val="1"/>
                <c:pt idx="0">
                  <c:v>1</c:v>
                </c:pt>
              </c:strCache>
            </c:strRef>
          </c:tx>
          <c:spPr>
            <a:solidFill>
              <a:srgbClr val="9999FF"/>
            </a:solidFill>
            <a:ln w="9525" cap="flat" cmpd="sng" algn="ctr">
              <a:solidFill>
                <a:srgbClr val="0000FF"/>
              </a:solidFill>
              <a:prstDash val="solid"/>
              <a:round/>
              <a:headEnd type="none" w="med" len="med"/>
              <a:tailEnd type="none" w="med" len="med"/>
            </a:ln>
          </c:spPr>
          <c:invertIfNegative val="0"/>
          <c:cat>
            <c:numRef>
              <c:f>'Model 1'!$AR$167:$BK$167</c:f>
              <c:numCache>
                <c:formatCode>#,##0.000</c:formatCode>
                <c:ptCount val="20"/>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1'!$AR$168:$BK$168</c:f>
              <c:numCache>
                <c:formatCode>#,##0.000</c:formatCode>
                <c:ptCount val="20"/>
                <c:pt idx="0">
                  <c:v>3</c:v>
                </c:pt>
                <c:pt idx="1">
                  <c:v>0</c:v>
                </c:pt>
                <c:pt idx="2">
                  <c:v>0</c:v>
                </c:pt>
                <c:pt idx="3">
                  <c:v>0</c:v>
                </c:pt>
                <c:pt idx="4">
                  <c:v>0</c:v>
                </c:pt>
                <c:pt idx="5">
                  <c:v>2</c:v>
                </c:pt>
                <c:pt idx="6">
                  <c:v>1</c:v>
                </c:pt>
                <c:pt idx="7">
                  <c:v>0</c:v>
                </c:pt>
                <c:pt idx="8">
                  <c:v>0</c:v>
                </c:pt>
                <c:pt idx="9">
                  <c:v>2</c:v>
                </c:pt>
                <c:pt idx="10">
                  <c:v>2</c:v>
                </c:pt>
                <c:pt idx="11">
                  <c:v>0</c:v>
                </c:pt>
                <c:pt idx="12">
                  <c:v>2</c:v>
                </c:pt>
                <c:pt idx="13">
                  <c:v>0</c:v>
                </c:pt>
                <c:pt idx="14">
                  <c:v>0</c:v>
                </c:pt>
                <c:pt idx="15">
                  <c:v>1</c:v>
                </c:pt>
                <c:pt idx="16">
                  <c:v>2</c:v>
                </c:pt>
                <c:pt idx="17">
                  <c:v>1</c:v>
                </c:pt>
                <c:pt idx="18">
                  <c:v>4</c:v>
                </c:pt>
                <c:pt idx="19">
                  <c:v>10</c:v>
                </c:pt>
              </c:numCache>
            </c:numRef>
          </c:val>
          <c:extLst>
            <c:ext xmlns:c16="http://schemas.microsoft.com/office/drawing/2014/chart" uri="{C3380CC4-5D6E-409C-BE32-E72D297353CC}">
              <c16:uniqueId val="{00000000-4D4F-422C-A621-2F0175AAD466}"/>
            </c:ext>
          </c:extLst>
        </c:ser>
        <c:ser>
          <c:idx val="1"/>
          <c:order val="1"/>
          <c:tx>
            <c:strRef>
              <c:f>'Model 1'!$H$2</c:f>
              <c:strCache>
                <c:ptCount val="1"/>
                <c:pt idx="0">
                  <c:v>0</c:v>
                </c:pt>
              </c:strCache>
            </c:strRef>
          </c:tx>
          <c:spPr>
            <a:solidFill>
              <a:srgbClr val="FFD2D2"/>
            </a:solidFill>
            <a:ln w="9525" cap="flat" cmpd="sng" algn="ctr">
              <a:solidFill>
                <a:srgbClr val="FF0000"/>
              </a:solidFill>
              <a:prstDash val="solid"/>
              <a:round/>
              <a:headEnd type="none" w="med" len="med"/>
              <a:tailEnd type="none" w="med" len="med"/>
            </a:ln>
          </c:spPr>
          <c:invertIfNegative val="0"/>
          <c:cat>
            <c:numRef>
              <c:f>'Model 1'!$AR$167:$BL$167</c:f>
              <c:numCache>
                <c:formatCode>#,##0.000</c:formatCode>
                <c:ptCount val="21"/>
                <c:pt idx="0">
                  <c:v>0.05</c:v>
                </c:pt>
                <c:pt idx="1">
                  <c:v>0.1</c:v>
                </c:pt>
                <c:pt idx="2">
                  <c:v>0.15000000000000002</c:v>
                </c:pt>
                <c:pt idx="3">
                  <c:v>0.2</c:v>
                </c:pt>
                <c:pt idx="4">
                  <c:v>0.25</c:v>
                </c:pt>
                <c:pt idx="5">
                  <c:v>0.3</c:v>
                </c:pt>
                <c:pt idx="6">
                  <c:v>0.35</c:v>
                </c:pt>
                <c:pt idx="7">
                  <c:v>0.39999999999999997</c:v>
                </c:pt>
                <c:pt idx="8">
                  <c:v>0.44999999999999996</c:v>
                </c:pt>
                <c:pt idx="9">
                  <c:v>0.49999999999999994</c:v>
                </c:pt>
                <c:pt idx="10">
                  <c:v>0.54999999999999993</c:v>
                </c:pt>
                <c:pt idx="11">
                  <c:v>0.6</c:v>
                </c:pt>
                <c:pt idx="12">
                  <c:v>0.65</c:v>
                </c:pt>
                <c:pt idx="13">
                  <c:v>0.70000000000000007</c:v>
                </c:pt>
                <c:pt idx="14">
                  <c:v>0.75000000000000011</c:v>
                </c:pt>
                <c:pt idx="15">
                  <c:v>0.80000000000000016</c:v>
                </c:pt>
                <c:pt idx="16">
                  <c:v>0.8500000000000002</c:v>
                </c:pt>
                <c:pt idx="17">
                  <c:v>0.90000000000000024</c:v>
                </c:pt>
                <c:pt idx="18">
                  <c:v>0.95000000000000029</c:v>
                </c:pt>
                <c:pt idx="19">
                  <c:v>1.0000000000000002</c:v>
                </c:pt>
              </c:numCache>
            </c:numRef>
          </c:cat>
          <c:val>
            <c:numRef>
              <c:f>'Model 1'!$AR$169:$BK$169</c:f>
              <c:numCache>
                <c:formatCode>#,##0.000</c:formatCode>
                <c:ptCount val="20"/>
                <c:pt idx="0">
                  <c:v>-330</c:v>
                </c:pt>
                <c:pt idx="1">
                  <c:v>-12</c:v>
                </c:pt>
                <c:pt idx="2">
                  <c:v>-4</c:v>
                </c:pt>
                <c:pt idx="3">
                  <c:v>-6</c:v>
                </c:pt>
                <c:pt idx="4">
                  <c:v>-4</c:v>
                </c:pt>
                <c:pt idx="5">
                  <c:v>-3</c:v>
                </c:pt>
                <c:pt idx="6">
                  <c:v>-1</c:v>
                </c:pt>
                <c:pt idx="7">
                  <c:v>-2</c:v>
                </c:pt>
                <c:pt idx="8">
                  <c:v>0</c:v>
                </c:pt>
                <c:pt idx="9">
                  <c:v>0</c:v>
                </c:pt>
                <c:pt idx="10">
                  <c:v>-1</c:v>
                </c:pt>
                <c:pt idx="11">
                  <c:v>-1</c:v>
                </c:pt>
                <c:pt idx="12">
                  <c:v>-1</c:v>
                </c:pt>
                <c:pt idx="13">
                  <c:v>0</c:v>
                </c:pt>
                <c:pt idx="14">
                  <c:v>0</c:v>
                </c:pt>
                <c:pt idx="15">
                  <c:v>0</c:v>
                </c:pt>
                <c:pt idx="16">
                  <c:v>-1</c:v>
                </c:pt>
                <c:pt idx="17">
                  <c:v>0</c:v>
                </c:pt>
                <c:pt idx="18">
                  <c:v>0</c:v>
                </c:pt>
                <c:pt idx="19">
                  <c:v>0</c:v>
                </c:pt>
              </c:numCache>
            </c:numRef>
          </c:val>
          <c:extLst>
            <c:ext xmlns:c16="http://schemas.microsoft.com/office/drawing/2014/chart" uri="{C3380CC4-5D6E-409C-BE32-E72D297353CC}">
              <c16:uniqueId val="{00000001-4D4F-422C-A621-2F0175AAD466}"/>
            </c:ext>
          </c:extLst>
        </c:ser>
        <c:dLbls>
          <c:showLegendKey val="0"/>
          <c:showVal val="0"/>
          <c:showCatName val="0"/>
          <c:showSerName val="0"/>
          <c:showPercent val="0"/>
          <c:showBubbleSize val="0"/>
        </c:dLbls>
        <c:gapWidth val="0"/>
        <c:overlap val="100"/>
        <c:axId val="1038639008"/>
        <c:axId val="1386507920"/>
      </c:barChart>
      <c:catAx>
        <c:axId val="1038639008"/>
        <c:scaling>
          <c:orientation val="minMax"/>
        </c:scaling>
        <c:delete val="0"/>
        <c:axPos val="b"/>
        <c:title>
          <c:tx>
            <c:rich>
              <a:bodyPr/>
              <a:lstStyle/>
              <a:p>
                <a:pPr>
                  <a:defRPr/>
                </a:pPr>
                <a:r>
                  <a:rPr lang="en-GB"/>
                  <a:t>Prediction</a:t>
                </a:r>
              </a:p>
            </c:rich>
          </c:tx>
          <c:overlay val="0"/>
        </c:title>
        <c:numFmt formatCode=".00" sourceLinked="0"/>
        <c:majorTickMark val="out"/>
        <c:minorTickMark val="none"/>
        <c:tickLblPos val="low"/>
        <c:crossAx val="1386507920"/>
        <c:crosses val="autoZero"/>
        <c:auto val="1"/>
        <c:lblAlgn val="ctr"/>
        <c:lblOffset val="100"/>
        <c:tickLblSkip val="1"/>
        <c:noMultiLvlLbl val="0"/>
      </c:catAx>
      <c:valAx>
        <c:axId val="1386507920"/>
        <c:scaling>
          <c:orientation val="minMax"/>
        </c:scaling>
        <c:delete val="0"/>
        <c:axPos val="l"/>
        <c:majorGridlines>
          <c:spPr>
            <a:ln w="3175">
              <a:solidFill>
                <a:srgbClr val="C0C0C0"/>
              </a:solidFill>
              <a:prstDash val="solid"/>
            </a:ln>
          </c:spPr>
        </c:majorGridlines>
        <c:numFmt formatCode="0;[Red]0" sourceLinked="0"/>
        <c:majorTickMark val="out"/>
        <c:minorTickMark val="none"/>
        <c:tickLblPos val="nextTo"/>
        <c:crossAx val="1038639008"/>
        <c:crosses val="autoZero"/>
        <c:crossBetween val="between"/>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GB" sz="1100"/>
              <a:t>Sensitivity and Specificity -vs- Cutoff Value
</a:t>
            </a:r>
            <a:r>
              <a:rPr lang="en-GB" sz="1000"/>
              <a:t>Model 1 for Vendor.Eq.EnchantedDiamonds    (8 variables, n=396)</a:t>
            </a:r>
          </a:p>
        </c:rich>
      </c:tx>
      <c:overlay val="0"/>
    </c:title>
    <c:autoTitleDeleted val="0"/>
    <c:plotArea>
      <c:layout/>
      <c:scatterChart>
        <c:scatterStyle val="lineMarker"/>
        <c:varyColors val="0"/>
        <c:ser>
          <c:idx val="0"/>
          <c:order val="0"/>
          <c:tx>
            <c:v>Sensitivity</c:v>
          </c:tx>
          <c:spPr>
            <a:ln w="28575">
              <a:solidFill>
                <a:srgbClr val="0000FF"/>
              </a:solidFill>
            </a:ln>
          </c:spPr>
          <c:marker>
            <c:symbol val="none"/>
          </c:marker>
          <c:xVal>
            <c:numRef>
              <c:f>'Model 1'!$AR$207:$EN$207</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1'!$AR$208:$EN$208</c:f>
              <c:numCache>
                <c:formatCode>#,##0.000</c:formatCode>
                <c:ptCount val="101"/>
                <c:pt idx="0">
                  <c:v>1</c:v>
                </c:pt>
                <c:pt idx="1">
                  <c:v>1</c:v>
                </c:pt>
                <c:pt idx="2">
                  <c:v>0.95333333333333337</c:v>
                </c:pt>
                <c:pt idx="3">
                  <c:v>0.93333333333333335</c:v>
                </c:pt>
                <c:pt idx="4">
                  <c:v>0.91333333333333333</c:v>
                </c:pt>
                <c:pt idx="5">
                  <c:v>0.90666666666666662</c:v>
                </c:pt>
                <c:pt idx="6">
                  <c:v>0.9</c:v>
                </c:pt>
                <c:pt idx="7">
                  <c:v>0.9</c:v>
                </c:pt>
                <c:pt idx="8">
                  <c:v>0.9</c:v>
                </c:pt>
                <c:pt idx="9">
                  <c:v>0.9</c:v>
                </c:pt>
                <c:pt idx="10">
                  <c:v>0.9</c:v>
                </c:pt>
                <c:pt idx="11">
                  <c:v>0.9</c:v>
                </c:pt>
                <c:pt idx="12">
                  <c:v>0.9</c:v>
                </c:pt>
                <c:pt idx="13">
                  <c:v>0.9</c:v>
                </c:pt>
                <c:pt idx="14">
                  <c:v>0.9</c:v>
                </c:pt>
                <c:pt idx="15">
                  <c:v>0.9</c:v>
                </c:pt>
                <c:pt idx="16">
                  <c:v>0.9</c:v>
                </c:pt>
                <c:pt idx="17">
                  <c:v>0.9</c:v>
                </c:pt>
                <c:pt idx="18">
                  <c:v>0.9</c:v>
                </c:pt>
                <c:pt idx="19">
                  <c:v>0.9</c:v>
                </c:pt>
                <c:pt idx="20">
                  <c:v>0.9</c:v>
                </c:pt>
                <c:pt idx="21">
                  <c:v>0.9</c:v>
                </c:pt>
                <c:pt idx="22">
                  <c:v>0.9</c:v>
                </c:pt>
                <c:pt idx="23">
                  <c:v>0.9</c:v>
                </c:pt>
                <c:pt idx="24">
                  <c:v>0.9</c:v>
                </c:pt>
                <c:pt idx="25">
                  <c:v>0.88666666666666671</c:v>
                </c:pt>
                <c:pt idx="26">
                  <c:v>0.87333333333333329</c:v>
                </c:pt>
                <c:pt idx="27">
                  <c:v>0.86</c:v>
                </c:pt>
                <c:pt idx="28">
                  <c:v>0.84666666666666657</c:v>
                </c:pt>
                <c:pt idx="29">
                  <c:v>0.83333333333333337</c:v>
                </c:pt>
                <c:pt idx="30">
                  <c:v>0.83333333333333337</c:v>
                </c:pt>
                <c:pt idx="31">
                  <c:v>0.82666666666666666</c:v>
                </c:pt>
                <c:pt idx="32">
                  <c:v>0.82000000000000006</c:v>
                </c:pt>
                <c:pt idx="33">
                  <c:v>0.81333333333333324</c:v>
                </c:pt>
                <c:pt idx="34">
                  <c:v>0.80666666666666664</c:v>
                </c:pt>
                <c:pt idx="35">
                  <c:v>0.8</c:v>
                </c:pt>
                <c:pt idx="36">
                  <c:v>0.8</c:v>
                </c:pt>
                <c:pt idx="37">
                  <c:v>0.8</c:v>
                </c:pt>
                <c:pt idx="38">
                  <c:v>0.8</c:v>
                </c:pt>
                <c:pt idx="39">
                  <c:v>0.8</c:v>
                </c:pt>
                <c:pt idx="40">
                  <c:v>0.8</c:v>
                </c:pt>
                <c:pt idx="41">
                  <c:v>0.8</c:v>
                </c:pt>
                <c:pt idx="42">
                  <c:v>0.8</c:v>
                </c:pt>
                <c:pt idx="43">
                  <c:v>0.8</c:v>
                </c:pt>
                <c:pt idx="44">
                  <c:v>0.8</c:v>
                </c:pt>
                <c:pt idx="45">
                  <c:v>0.79333333333333333</c:v>
                </c:pt>
                <c:pt idx="46">
                  <c:v>0.78666666666666674</c:v>
                </c:pt>
                <c:pt idx="47">
                  <c:v>0.77999999999999992</c:v>
                </c:pt>
                <c:pt idx="48">
                  <c:v>0.76666666666666672</c:v>
                </c:pt>
                <c:pt idx="49">
                  <c:v>0.75333333333333341</c:v>
                </c:pt>
                <c:pt idx="50">
                  <c:v>0.74666666666666659</c:v>
                </c:pt>
                <c:pt idx="51">
                  <c:v>0.74</c:v>
                </c:pt>
                <c:pt idx="52">
                  <c:v>0.73333333333333328</c:v>
                </c:pt>
                <c:pt idx="53">
                  <c:v>0.72000000000000008</c:v>
                </c:pt>
                <c:pt idx="54">
                  <c:v>0.70666666666666667</c:v>
                </c:pt>
                <c:pt idx="55">
                  <c:v>0.69333333333333336</c:v>
                </c:pt>
                <c:pt idx="56">
                  <c:v>0.67999999999999994</c:v>
                </c:pt>
                <c:pt idx="57">
                  <c:v>0.66666666666666663</c:v>
                </c:pt>
                <c:pt idx="58">
                  <c:v>0.66666666666666663</c:v>
                </c:pt>
                <c:pt idx="59">
                  <c:v>0.66</c:v>
                </c:pt>
                <c:pt idx="60">
                  <c:v>0.65333333333333343</c:v>
                </c:pt>
                <c:pt idx="61">
                  <c:v>0.64666666666666661</c:v>
                </c:pt>
                <c:pt idx="62">
                  <c:v>0.64</c:v>
                </c:pt>
                <c:pt idx="63">
                  <c:v>0.62666666666666671</c:v>
                </c:pt>
                <c:pt idx="64">
                  <c:v>0.62</c:v>
                </c:pt>
                <c:pt idx="65">
                  <c:v>0.61333333333333329</c:v>
                </c:pt>
                <c:pt idx="66">
                  <c:v>0.60666666666666669</c:v>
                </c:pt>
                <c:pt idx="67">
                  <c:v>0.6</c:v>
                </c:pt>
                <c:pt idx="68">
                  <c:v>0.6</c:v>
                </c:pt>
                <c:pt idx="69">
                  <c:v>0.6</c:v>
                </c:pt>
                <c:pt idx="70">
                  <c:v>0.6</c:v>
                </c:pt>
                <c:pt idx="71">
                  <c:v>0.6</c:v>
                </c:pt>
                <c:pt idx="72">
                  <c:v>0.6</c:v>
                </c:pt>
                <c:pt idx="73">
                  <c:v>0.6</c:v>
                </c:pt>
                <c:pt idx="74">
                  <c:v>0.6</c:v>
                </c:pt>
                <c:pt idx="75">
                  <c:v>0.6</c:v>
                </c:pt>
                <c:pt idx="76">
                  <c:v>0.59333333333333338</c:v>
                </c:pt>
                <c:pt idx="77">
                  <c:v>0.58666666666666667</c:v>
                </c:pt>
                <c:pt idx="78">
                  <c:v>0.57999999999999996</c:v>
                </c:pt>
                <c:pt idx="79">
                  <c:v>0.57333333333333336</c:v>
                </c:pt>
                <c:pt idx="80">
                  <c:v>0.55333333333333334</c:v>
                </c:pt>
                <c:pt idx="81">
                  <c:v>0.53999999999999992</c:v>
                </c:pt>
                <c:pt idx="82">
                  <c:v>0.52666666666666673</c:v>
                </c:pt>
                <c:pt idx="83">
                  <c:v>0.51333333333333331</c:v>
                </c:pt>
                <c:pt idx="84">
                  <c:v>0.5</c:v>
                </c:pt>
                <c:pt idx="85">
                  <c:v>0.49333333333333335</c:v>
                </c:pt>
                <c:pt idx="86">
                  <c:v>0.48666666666666664</c:v>
                </c:pt>
                <c:pt idx="87">
                  <c:v>0.48000000000000004</c:v>
                </c:pt>
                <c:pt idx="88">
                  <c:v>0.47333333333333333</c:v>
                </c:pt>
                <c:pt idx="89">
                  <c:v>0.46</c:v>
                </c:pt>
                <c:pt idx="90">
                  <c:v>0.45333333333333331</c:v>
                </c:pt>
                <c:pt idx="91">
                  <c:v>0.44</c:v>
                </c:pt>
                <c:pt idx="92">
                  <c:v>0.41333333333333333</c:v>
                </c:pt>
                <c:pt idx="93">
                  <c:v>0.38666666666666666</c:v>
                </c:pt>
                <c:pt idx="94">
                  <c:v>0.36000000000000004</c:v>
                </c:pt>
                <c:pt idx="95">
                  <c:v>0.33333333333333331</c:v>
                </c:pt>
                <c:pt idx="96">
                  <c:v>0.30666666666666664</c:v>
                </c:pt>
                <c:pt idx="97">
                  <c:v>0.28000000000000003</c:v>
                </c:pt>
                <c:pt idx="98">
                  <c:v>0.21333333333333335</c:v>
                </c:pt>
                <c:pt idx="99">
                  <c:v>0.2</c:v>
                </c:pt>
                <c:pt idx="100">
                  <c:v>0</c:v>
                </c:pt>
              </c:numCache>
            </c:numRef>
          </c:yVal>
          <c:smooth val="0"/>
          <c:extLst>
            <c:ext xmlns:c16="http://schemas.microsoft.com/office/drawing/2014/chart" uri="{C3380CC4-5D6E-409C-BE32-E72D297353CC}">
              <c16:uniqueId val="{00000000-504D-4EF5-A435-C7F0D14D8EBB}"/>
            </c:ext>
          </c:extLst>
        </c:ser>
        <c:ser>
          <c:idx val="1"/>
          <c:order val="1"/>
          <c:tx>
            <c:v>Specificity</c:v>
          </c:tx>
          <c:spPr>
            <a:ln w="28575">
              <a:solidFill>
                <a:srgbClr val="FF0000"/>
              </a:solidFill>
            </a:ln>
          </c:spPr>
          <c:marker>
            <c:symbol val="none"/>
          </c:marker>
          <c:xVal>
            <c:numRef>
              <c:f>'Model 1'!$AR$207:$EN$207</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1'!$AR$209:$EN$209</c:f>
              <c:numCache>
                <c:formatCode>#,##0.000</c:formatCode>
                <c:ptCount val="101"/>
                <c:pt idx="0">
                  <c:v>0</c:v>
                </c:pt>
                <c:pt idx="1">
                  <c:v>0.78415300546448086</c:v>
                </c:pt>
                <c:pt idx="2">
                  <c:v>0.67704918032786887</c:v>
                </c:pt>
                <c:pt idx="3">
                  <c:v>0.85737704918032787</c:v>
                </c:pt>
                <c:pt idx="4">
                  <c:v>0.88306010928961742</c:v>
                </c:pt>
                <c:pt idx="5">
                  <c:v>0.89781420765027331</c:v>
                </c:pt>
                <c:pt idx="6">
                  <c:v>0.90928961748633885</c:v>
                </c:pt>
                <c:pt idx="7">
                  <c:v>0.91748633879781427</c:v>
                </c:pt>
                <c:pt idx="8">
                  <c:v>0.92404371584699452</c:v>
                </c:pt>
                <c:pt idx="9">
                  <c:v>0.92841530054644816</c:v>
                </c:pt>
                <c:pt idx="10">
                  <c:v>0.93114754098360664</c:v>
                </c:pt>
                <c:pt idx="11">
                  <c:v>0.93442622950819676</c:v>
                </c:pt>
                <c:pt idx="12">
                  <c:v>0.93770491803278688</c:v>
                </c:pt>
                <c:pt idx="13">
                  <c:v>0.93989071038251371</c:v>
                </c:pt>
                <c:pt idx="14">
                  <c:v>0.94316939890710383</c:v>
                </c:pt>
                <c:pt idx="15">
                  <c:v>0.94699453551912571</c:v>
                </c:pt>
                <c:pt idx="16">
                  <c:v>0.94972677595628419</c:v>
                </c:pt>
                <c:pt idx="17">
                  <c:v>0.95245901639344266</c:v>
                </c:pt>
                <c:pt idx="18">
                  <c:v>0.95573770491803278</c:v>
                </c:pt>
                <c:pt idx="19">
                  <c:v>0.95901639344262291</c:v>
                </c:pt>
                <c:pt idx="20">
                  <c:v>0.96229508196721303</c:v>
                </c:pt>
                <c:pt idx="21">
                  <c:v>0.9650273224043715</c:v>
                </c:pt>
                <c:pt idx="22">
                  <c:v>0.96830601092896174</c:v>
                </c:pt>
                <c:pt idx="23">
                  <c:v>0.97049180327868845</c:v>
                </c:pt>
                <c:pt idx="24">
                  <c:v>0.97213114754098362</c:v>
                </c:pt>
                <c:pt idx="25">
                  <c:v>0.97322404371584692</c:v>
                </c:pt>
                <c:pt idx="26">
                  <c:v>0.97486338797814209</c:v>
                </c:pt>
                <c:pt idx="27">
                  <c:v>0.97650273224043704</c:v>
                </c:pt>
                <c:pt idx="28">
                  <c:v>0.97814207650273222</c:v>
                </c:pt>
                <c:pt idx="29">
                  <c:v>0.97923497267759552</c:v>
                </c:pt>
                <c:pt idx="30">
                  <c:v>0.98087431693989069</c:v>
                </c:pt>
                <c:pt idx="31">
                  <c:v>0.98196721311475399</c:v>
                </c:pt>
                <c:pt idx="32">
                  <c:v>0.98251366120218586</c:v>
                </c:pt>
                <c:pt idx="33">
                  <c:v>0.98306010928961751</c:v>
                </c:pt>
                <c:pt idx="34">
                  <c:v>0.98415300546448081</c:v>
                </c:pt>
                <c:pt idx="35">
                  <c:v>0.98524590163934433</c:v>
                </c:pt>
                <c:pt idx="36">
                  <c:v>0.98633879781420764</c:v>
                </c:pt>
                <c:pt idx="37">
                  <c:v>0.98743169398907094</c:v>
                </c:pt>
                <c:pt idx="38">
                  <c:v>0.98852459016393446</c:v>
                </c:pt>
                <c:pt idx="39">
                  <c:v>0.98907103825136611</c:v>
                </c:pt>
                <c:pt idx="40">
                  <c:v>0.98907103825136611</c:v>
                </c:pt>
                <c:pt idx="41">
                  <c:v>0.98907103825136611</c:v>
                </c:pt>
                <c:pt idx="42">
                  <c:v>0.98907103825136611</c:v>
                </c:pt>
                <c:pt idx="43">
                  <c:v>0.98907103825136611</c:v>
                </c:pt>
                <c:pt idx="44">
                  <c:v>0.98907103825136611</c:v>
                </c:pt>
                <c:pt idx="45">
                  <c:v>0.98907103825136611</c:v>
                </c:pt>
                <c:pt idx="46">
                  <c:v>0.98907103825136611</c:v>
                </c:pt>
                <c:pt idx="47">
                  <c:v>0.98907103825136611</c:v>
                </c:pt>
                <c:pt idx="48">
                  <c:v>0.98907103825136611</c:v>
                </c:pt>
                <c:pt idx="49">
                  <c:v>0.98907103825136611</c:v>
                </c:pt>
                <c:pt idx="50">
                  <c:v>0.98907103825136611</c:v>
                </c:pt>
                <c:pt idx="51">
                  <c:v>0.98907103825136611</c:v>
                </c:pt>
                <c:pt idx="52">
                  <c:v>0.98961748633879776</c:v>
                </c:pt>
                <c:pt idx="53">
                  <c:v>0.99016393442622941</c:v>
                </c:pt>
                <c:pt idx="54">
                  <c:v>0.99071038251366128</c:v>
                </c:pt>
                <c:pt idx="55">
                  <c:v>0.99125683060109293</c:v>
                </c:pt>
                <c:pt idx="56">
                  <c:v>0.99234972677595623</c:v>
                </c:pt>
                <c:pt idx="57">
                  <c:v>0.99289617486338788</c:v>
                </c:pt>
                <c:pt idx="58">
                  <c:v>0.99344262295081975</c:v>
                </c:pt>
                <c:pt idx="59">
                  <c:v>0.9939890710382514</c:v>
                </c:pt>
                <c:pt idx="60">
                  <c:v>0.9950819672131147</c:v>
                </c:pt>
                <c:pt idx="61">
                  <c:v>0.99562841530054635</c:v>
                </c:pt>
                <c:pt idx="62">
                  <c:v>0.99617486338797823</c:v>
                </c:pt>
                <c:pt idx="63">
                  <c:v>0.99672131147540988</c:v>
                </c:pt>
                <c:pt idx="64">
                  <c:v>0.99726775956284153</c:v>
                </c:pt>
                <c:pt idx="65">
                  <c:v>0.99726775956284153</c:v>
                </c:pt>
                <c:pt idx="66">
                  <c:v>0.99726775956284153</c:v>
                </c:pt>
                <c:pt idx="67">
                  <c:v>0.99726775956284153</c:v>
                </c:pt>
                <c:pt idx="68">
                  <c:v>0.99726775956284153</c:v>
                </c:pt>
                <c:pt idx="69">
                  <c:v>0.99726775956284153</c:v>
                </c:pt>
                <c:pt idx="70">
                  <c:v>0.99726775956284153</c:v>
                </c:pt>
                <c:pt idx="71">
                  <c:v>0.99726775956284153</c:v>
                </c:pt>
                <c:pt idx="72">
                  <c:v>0.99726775956284153</c:v>
                </c:pt>
                <c:pt idx="73">
                  <c:v>0.99726775956284153</c:v>
                </c:pt>
                <c:pt idx="74">
                  <c:v>0.99726775956284153</c:v>
                </c:pt>
                <c:pt idx="75">
                  <c:v>0.99726775956284153</c:v>
                </c:pt>
                <c:pt idx="76">
                  <c:v>0.99726775956284153</c:v>
                </c:pt>
                <c:pt idx="77">
                  <c:v>0.99726775956284153</c:v>
                </c:pt>
                <c:pt idx="78">
                  <c:v>0.99726775956284153</c:v>
                </c:pt>
                <c:pt idx="79">
                  <c:v>0.99726775956284153</c:v>
                </c:pt>
                <c:pt idx="80">
                  <c:v>0.99726775956284153</c:v>
                </c:pt>
                <c:pt idx="81">
                  <c:v>0.99781420765027318</c:v>
                </c:pt>
                <c:pt idx="82">
                  <c:v>0.99836065573770483</c:v>
                </c:pt>
                <c:pt idx="83">
                  <c:v>0.9989071038251367</c:v>
                </c:pt>
                <c:pt idx="84">
                  <c:v>0.99945355191256835</c:v>
                </c:pt>
                <c:pt idx="85">
                  <c:v>1</c:v>
                </c:pt>
                <c:pt idx="86">
                  <c:v>1</c:v>
                </c:pt>
                <c:pt idx="87">
                  <c:v>1</c:v>
                </c:pt>
                <c:pt idx="88">
                  <c:v>1</c:v>
                </c:pt>
                <c:pt idx="89">
                  <c:v>1</c:v>
                </c:pt>
                <c:pt idx="90">
                  <c:v>1</c:v>
                </c:pt>
                <c:pt idx="91">
                  <c:v>1</c:v>
                </c:pt>
                <c:pt idx="92">
                  <c:v>1</c:v>
                </c:pt>
                <c:pt idx="93">
                  <c:v>1</c:v>
                </c:pt>
                <c:pt idx="94">
                  <c:v>1</c:v>
                </c:pt>
                <c:pt idx="95">
                  <c:v>1</c:v>
                </c:pt>
                <c:pt idx="96">
                  <c:v>1</c:v>
                </c:pt>
                <c:pt idx="97">
                  <c:v>1</c:v>
                </c:pt>
                <c:pt idx="98">
                  <c:v>1</c:v>
                </c:pt>
                <c:pt idx="99">
                  <c:v>1</c:v>
                </c:pt>
                <c:pt idx="100">
                  <c:v>1</c:v>
                </c:pt>
              </c:numCache>
            </c:numRef>
          </c:yVal>
          <c:smooth val="0"/>
          <c:extLst>
            <c:ext xmlns:c16="http://schemas.microsoft.com/office/drawing/2014/chart" uri="{C3380CC4-5D6E-409C-BE32-E72D297353CC}">
              <c16:uniqueId val="{00000001-504D-4EF5-A435-C7F0D14D8EBB}"/>
            </c:ext>
          </c:extLst>
        </c:ser>
        <c:ser>
          <c:idx val="2"/>
          <c:order val="2"/>
          <c:tx>
            <c:strRef>
              <c:f>'Model 1'!$AQ$210</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1'!$AR$207:$EN$207</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1'!$AR$210:$EN$210</c:f>
              <c:numCache>
                <c:formatCode>#,##0.000</c:formatCode>
                <c:ptCount val="101"/>
                <c:pt idx="0">
                  <c:v>0.5</c:v>
                </c:pt>
                <c:pt idx="1">
                  <c:v>0.89207650273224037</c:v>
                </c:pt>
                <c:pt idx="2">
                  <c:v>0.81519125683060112</c:v>
                </c:pt>
                <c:pt idx="3">
                  <c:v>0.89535519125683061</c:v>
                </c:pt>
                <c:pt idx="4">
                  <c:v>0.89819672131147543</c:v>
                </c:pt>
                <c:pt idx="5">
                  <c:v>0.90224043715847002</c:v>
                </c:pt>
                <c:pt idx="6">
                  <c:v>0.90464480874316944</c:v>
                </c:pt>
                <c:pt idx="7">
                  <c:v>0.9087431693989072</c:v>
                </c:pt>
                <c:pt idx="8">
                  <c:v>0.91202185792349733</c:v>
                </c:pt>
                <c:pt idx="9">
                  <c:v>0.91420765027322415</c:v>
                </c:pt>
                <c:pt idx="10">
                  <c:v>0.91557377049180333</c:v>
                </c:pt>
                <c:pt idx="11">
                  <c:v>0.91721311475409839</c:v>
                </c:pt>
                <c:pt idx="12">
                  <c:v>0.91885245901639345</c:v>
                </c:pt>
                <c:pt idx="13">
                  <c:v>0.91994535519125686</c:v>
                </c:pt>
                <c:pt idx="14">
                  <c:v>0.92158469945355193</c:v>
                </c:pt>
                <c:pt idx="15">
                  <c:v>0.92349726775956287</c:v>
                </c:pt>
                <c:pt idx="16">
                  <c:v>0.92486338797814205</c:v>
                </c:pt>
                <c:pt idx="17">
                  <c:v>0.92622950819672134</c:v>
                </c:pt>
                <c:pt idx="18">
                  <c:v>0.9278688524590164</c:v>
                </c:pt>
                <c:pt idx="19">
                  <c:v>0.92950819672131146</c:v>
                </c:pt>
                <c:pt idx="20">
                  <c:v>0.93114754098360653</c:v>
                </c:pt>
                <c:pt idx="21">
                  <c:v>0.93251366120218582</c:v>
                </c:pt>
                <c:pt idx="22">
                  <c:v>0.93415300546448088</c:v>
                </c:pt>
                <c:pt idx="23">
                  <c:v>0.93524590163934418</c:v>
                </c:pt>
                <c:pt idx="24">
                  <c:v>0.93606557377049182</c:v>
                </c:pt>
                <c:pt idx="25">
                  <c:v>0.92994535519125687</c:v>
                </c:pt>
                <c:pt idx="26">
                  <c:v>0.92409836065573769</c:v>
                </c:pt>
                <c:pt idx="27">
                  <c:v>0.91825136612021852</c:v>
                </c:pt>
                <c:pt idx="28">
                  <c:v>0.91240437158469945</c:v>
                </c:pt>
                <c:pt idx="29">
                  <c:v>0.90628415300546439</c:v>
                </c:pt>
                <c:pt idx="30">
                  <c:v>0.90710382513661203</c:v>
                </c:pt>
                <c:pt idx="31">
                  <c:v>0.90431693989071027</c:v>
                </c:pt>
                <c:pt idx="32">
                  <c:v>0.90125683060109296</c:v>
                </c:pt>
                <c:pt idx="33">
                  <c:v>0.89819672131147543</c:v>
                </c:pt>
                <c:pt idx="34">
                  <c:v>0.89540983606557378</c:v>
                </c:pt>
                <c:pt idx="35">
                  <c:v>0.89262295081967213</c:v>
                </c:pt>
                <c:pt idx="36">
                  <c:v>0.8931693989071039</c:v>
                </c:pt>
                <c:pt idx="37">
                  <c:v>0.89371584699453543</c:v>
                </c:pt>
                <c:pt idx="38">
                  <c:v>0.8942622950819672</c:v>
                </c:pt>
                <c:pt idx="39">
                  <c:v>0.89453551912568308</c:v>
                </c:pt>
                <c:pt idx="40">
                  <c:v>0.89453551912568308</c:v>
                </c:pt>
                <c:pt idx="41">
                  <c:v>0.89453551912568308</c:v>
                </c:pt>
                <c:pt idx="42">
                  <c:v>0.89453551912568308</c:v>
                </c:pt>
                <c:pt idx="43">
                  <c:v>0.89453551912568308</c:v>
                </c:pt>
                <c:pt idx="44">
                  <c:v>0.89453551912568308</c:v>
                </c:pt>
                <c:pt idx="45">
                  <c:v>0.89120218579234978</c:v>
                </c:pt>
                <c:pt idx="46">
                  <c:v>0.88786885245901637</c:v>
                </c:pt>
                <c:pt idx="47">
                  <c:v>0.88453551912568296</c:v>
                </c:pt>
                <c:pt idx="48">
                  <c:v>0.87786885245901636</c:v>
                </c:pt>
                <c:pt idx="49">
                  <c:v>0.87120218579234976</c:v>
                </c:pt>
                <c:pt idx="50">
                  <c:v>0.86786885245901635</c:v>
                </c:pt>
                <c:pt idx="51">
                  <c:v>0.86453551912568305</c:v>
                </c:pt>
                <c:pt idx="52">
                  <c:v>0.86147540983606552</c:v>
                </c:pt>
                <c:pt idx="53">
                  <c:v>0.85508196721311469</c:v>
                </c:pt>
                <c:pt idx="54">
                  <c:v>0.84868852459016397</c:v>
                </c:pt>
                <c:pt idx="55">
                  <c:v>0.84229508196721314</c:v>
                </c:pt>
                <c:pt idx="56">
                  <c:v>0.83617486338797808</c:v>
                </c:pt>
                <c:pt idx="57">
                  <c:v>0.82978142076502726</c:v>
                </c:pt>
                <c:pt idx="58">
                  <c:v>0.83005464480874314</c:v>
                </c:pt>
                <c:pt idx="59">
                  <c:v>0.82699453551912572</c:v>
                </c:pt>
                <c:pt idx="60">
                  <c:v>0.82420765027322407</c:v>
                </c:pt>
                <c:pt idx="61">
                  <c:v>0.82114754098360643</c:v>
                </c:pt>
                <c:pt idx="62">
                  <c:v>0.81808743169398912</c:v>
                </c:pt>
                <c:pt idx="63">
                  <c:v>0.81169398907103829</c:v>
                </c:pt>
                <c:pt idx="64">
                  <c:v>0.80863387978142076</c:v>
                </c:pt>
                <c:pt idx="65">
                  <c:v>0.80530054644808735</c:v>
                </c:pt>
                <c:pt idx="66">
                  <c:v>0.80196721311475416</c:v>
                </c:pt>
                <c:pt idx="67">
                  <c:v>0.79863387978142075</c:v>
                </c:pt>
                <c:pt idx="68">
                  <c:v>0.79863387978142075</c:v>
                </c:pt>
                <c:pt idx="69">
                  <c:v>0.79863387978142075</c:v>
                </c:pt>
                <c:pt idx="70">
                  <c:v>0.79863387978142075</c:v>
                </c:pt>
                <c:pt idx="71">
                  <c:v>0.79863387978142075</c:v>
                </c:pt>
                <c:pt idx="72">
                  <c:v>0.79863387978142075</c:v>
                </c:pt>
                <c:pt idx="73">
                  <c:v>0.79863387978142075</c:v>
                </c:pt>
                <c:pt idx="74">
                  <c:v>0.79863387978142075</c:v>
                </c:pt>
                <c:pt idx="75">
                  <c:v>0.79863387978142075</c:v>
                </c:pt>
                <c:pt idx="76">
                  <c:v>0.79530054644808745</c:v>
                </c:pt>
                <c:pt idx="77">
                  <c:v>0.79196721311475415</c:v>
                </c:pt>
                <c:pt idx="78">
                  <c:v>0.78863387978142074</c:v>
                </c:pt>
                <c:pt idx="79">
                  <c:v>0.78530054644808744</c:v>
                </c:pt>
                <c:pt idx="80">
                  <c:v>0.77530054644808744</c:v>
                </c:pt>
                <c:pt idx="81">
                  <c:v>0.7689071038251365</c:v>
                </c:pt>
                <c:pt idx="82">
                  <c:v>0.76251366120218578</c:v>
                </c:pt>
                <c:pt idx="83">
                  <c:v>0.75612021857923506</c:v>
                </c:pt>
                <c:pt idx="84">
                  <c:v>0.74972677595628423</c:v>
                </c:pt>
                <c:pt idx="85">
                  <c:v>0.7466666666666667</c:v>
                </c:pt>
                <c:pt idx="86">
                  <c:v>0.74333333333333329</c:v>
                </c:pt>
                <c:pt idx="87">
                  <c:v>0.74</c:v>
                </c:pt>
                <c:pt idx="88">
                  <c:v>0.73666666666666669</c:v>
                </c:pt>
                <c:pt idx="89">
                  <c:v>0.73</c:v>
                </c:pt>
                <c:pt idx="90">
                  <c:v>0.72666666666666668</c:v>
                </c:pt>
                <c:pt idx="91">
                  <c:v>0.72</c:v>
                </c:pt>
                <c:pt idx="92">
                  <c:v>0.70666666666666667</c:v>
                </c:pt>
                <c:pt idx="93">
                  <c:v>0.69333333333333336</c:v>
                </c:pt>
                <c:pt idx="94">
                  <c:v>0.68</c:v>
                </c:pt>
                <c:pt idx="95">
                  <c:v>0.66666666666666663</c:v>
                </c:pt>
                <c:pt idx="96">
                  <c:v>0.65333333333333332</c:v>
                </c:pt>
                <c:pt idx="97">
                  <c:v>0.64</c:v>
                </c:pt>
                <c:pt idx="98">
                  <c:v>0.60666666666666669</c:v>
                </c:pt>
                <c:pt idx="99">
                  <c:v>0.6</c:v>
                </c:pt>
                <c:pt idx="100">
                  <c:v>0.5</c:v>
                </c:pt>
              </c:numCache>
            </c:numRef>
          </c:yVal>
          <c:smooth val="0"/>
          <c:extLst>
            <c:ext xmlns:c16="http://schemas.microsoft.com/office/drawing/2014/chart" uri="{C3380CC4-5D6E-409C-BE32-E72D297353CC}">
              <c16:uniqueId val="{00000002-504D-4EF5-A435-C7F0D14D8EBB}"/>
            </c:ext>
          </c:extLst>
        </c:ser>
        <c:dLbls>
          <c:showLegendKey val="0"/>
          <c:showVal val="0"/>
          <c:showCatName val="0"/>
          <c:showSerName val="0"/>
          <c:showPercent val="0"/>
          <c:showBubbleSize val="0"/>
        </c:dLbls>
        <c:axId val="991398752"/>
        <c:axId val="1034516400"/>
      </c:scatterChart>
      <c:valAx>
        <c:axId val="991398752"/>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Cutoff</a:t>
                </a:r>
              </a:p>
            </c:rich>
          </c:tx>
          <c:overlay val="0"/>
        </c:title>
        <c:numFmt formatCode="0.0" sourceLinked="0"/>
        <c:majorTickMark val="out"/>
        <c:minorTickMark val="none"/>
        <c:tickLblPos val="nextTo"/>
        <c:crossAx val="1034516400"/>
        <c:crosses val="autoZero"/>
        <c:crossBetween val="midCat"/>
      </c:valAx>
      <c:valAx>
        <c:axId val="1034516400"/>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991398752"/>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a:pPr>
            <a:r>
              <a:rPr lang="en-GB" sz="1100"/>
              <a:t>Error Rates- vs- Cutoff Value
</a:t>
            </a:r>
            <a:r>
              <a:rPr lang="en-GB" sz="1000"/>
              <a:t>Model 1 for Vendor.Eq.EnchantedDiamonds    (8 variables, n=396)</a:t>
            </a:r>
          </a:p>
        </c:rich>
      </c:tx>
      <c:overlay val="0"/>
    </c:title>
    <c:autoTitleDeleted val="0"/>
    <c:plotArea>
      <c:layout/>
      <c:scatterChart>
        <c:scatterStyle val="lineMarker"/>
        <c:varyColors val="0"/>
        <c:ser>
          <c:idx val="0"/>
          <c:order val="0"/>
          <c:tx>
            <c:v>% False Positive</c:v>
          </c:tx>
          <c:spPr>
            <a:ln w="28575">
              <a:solidFill>
                <a:srgbClr val="0000FF"/>
              </a:solidFill>
            </a:ln>
          </c:spPr>
          <c:marker>
            <c:symbol val="none"/>
          </c:marker>
          <c:xVal>
            <c:numRef>
              <c:f>'Model 1'!$AR$230:$EN$230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1'!$AR$231:$EN$231</c:f>
              <c:numCache>
                <c:formatCode>#,##0.000</c:formatCode>
                <c:ptCount val="101"/>
                <c:pt idx="0">
                  <c:v>0.9242424242424242</c:v>
                </c:pt>
                <c:pt idx="1">
                  <c:v>0.1994949494949495</c:v>
                </c:pt>
                <c:pt idx="2">
                  <c:v>0.29848484848484852</c:v>
                </c:pt>
                <c:pt idx="3">
                  <c:v>0.13181818181818183</c:v>
                </c:pt>
                <c:pt idx="4">
                  <c:v>0.10808080808080807</c:v>
                </c:pt>
                <c:pt idx="5">
                  <c:v>9.4444444444444442E-2</c:v>
                </c:pt>
                <c:pt idx="6">
                  <c:v>8.3838383838383851E-2</c:v>
                </c:pt>
                <c:pt idx="7">
                  <c:v>7.6262626262626254E-2</c:v>
                </c:pt>
                <c:pt idx="8">
                  <c:v>7.020202020202021E-2</c:v>
                </c:pt>
                <c:pt idx="9">
                  <c:v>6.6161616161616157E-2</c:v>
                </c:pt>
                <c:pt idx="10">
                  <c:v>6.363636363636363E-2</c:v>
                </c:pt>
                <c:pt idx="11">
                  <c:v>6.0606060606060608E-2</c:v>
                </c:pt>
                <c:pt idx="12">
                  <c:v>5.7575757575757579E-2</c:v>
                </c:pt>
                <c:pt idx="13">
                  <c:v>5.5555555555555552E-2</c:v>
                </c:pt>
                <c:pt idx="14">
                  <c:v>5.252525252525253E-2</c:v>
                </c:pt>
                <c:pt idx="15">
                  <c:v>4.8989898989898986E-2</c:v>
                </c:pt>
                <c:pt idx="16">
                  <c:v>4.6464646464646459E-2</c:v>
                </c:pt>
                <c:pt idx="17">
                  <c:v>4.3939393939393938E-2</c:v>
                </c:pt>
                <c:pt idx="18">
                  <c:v>4.0909090909090909E-2</c:v>
                </c:pt>
                <c:pt idx="19">
                  <c:v>3.787878787878788E-2</c:v>
                </c:pt>
                <c:pt idx="20">
                  <c:v>3.4848484848484851E-2</c:v>
                </c:pt>
                <c:pt idx="21">
                  <c:v>3.2323232323232323E-2</c:v>
                </c:pt>
                <c:pt idx="22">
                  <c:v>2.9292929292929291E-2</c:v>
                </c:pt>
                <c:pt idx="23">
                  <c:v>2.7272727272727275E-2</c:v>
                </c:pt>
                <c:pt idx="24">
                  <c:v>2.5757575757575757E-2</c:v>
                </c:pt>
                <c:pt idx="25">
                  <c:v>2.4747474747474751E-2</c:v>
                </c:pt>
                <c:pt idx="26">
                  <c:v>2.3232323232323229E-2</c:v>
                </c:pt>
                <c:pt idx="27">
                  <c:v>2.1717171717171715E-2</c:v>
                </c:pt>
                <c:pt idx="28">
                  <c:v>2.0202020202020204E-2</c:v>
                </c:pt>
                <c:pt idx="29">
                  <c:v>1.9191919191919191E-2</c:v>
                </c:pt>
                <c:pt idx="30">
                  <c:v>1.7676767676767676E-2</c:v>
                </c:pt>
                <c:pt idx="31">
                  <c:v>1.6666666666666666E-2</c:v>
                </c:pt>
                <c:pt idx="32">
                  <c:v>1.6161616161616162E-2</c:v>
                </c:pt>
                <c:pt idx="33">
                  <c:v>1.5656565656565657E-2</c:v>
                </c:pt>
                <c:pt idx="34">
                  <c:v>1.4646464646464645E-2</c:v>
                </c:pt>
                <c:pt idx="35">
                  <c:v>1.3636363636363637E-2</c:v>
                </c:pt>
                <c:pt idx="36">
                  <c:v>1.2626262626262626E-2</c:v>
                </c:pt>
                <c:pt idx="37">
                  <c:v>1.1616161616161615E-2</c:v>
                </c:pt>
                <c:pt idx="38">
                  <c:v>1.0606060606060607E-2</c:v>
                </c:pt>
                <c:pt idx="39">
                  <c:v>1.0101010101010102E-2</c:v>
                </c:pt>
                <c:pt idx="40">
                  <c:v>1.0101010101010102E-2</c:v>
                </c:pt>
                <c:pt idx="41">
                  <c:v>1.0101010101010102E-2</c:v>
                </c:pt>
                <c:pt idx="42">
                  <c:v>1.0101010101010102E-2</c:v>
                </c:pt>
                <c:pt idx="43">
                  <c:v>1.0101010101010102E-2</c:v>
                </c:pt>
                <c:pt idx="44">
                  <c:v>1.0101010101010102E-2</c:v>
                </c:pt>
                <c:pt idx="45">
                  <c:v>1.0101010101010102E-2</c:v>
                </c:pt>
                <c:pt idx="46">
                  <c:v>1.0101010101010102E-2</c:v>
                </c:pt>
                <c:pt idx="47">
                  <c:v>1.0101010101010102E-2</c:v>
                </c:pt>
                <c:pt idx="48">
                  <c:v>1.0101010101010102E-2</c:v>
                </c:pt>
                <c:pt idx="49">
                  <c:v>1.0101010101010102E-2</c:v>
                </c:pt>
                <c:pt idx="50">
                  <c:v>1.0101010101010102E-2</c:v>
                </c:pt>
                <c:pt idx="51">
                  <c:v>1.0101010101010102E-2</c:v>
                </c:pt>
                <c:pt idx="52">
                  <c:v>9.5959595959595953E-3</c:v>
                </c:pt>
                <c:pt idx="53">
                  <c:v>9.0909090909090905E-3</c:v>
                </c:pt>
                <c:pt idx="54">
                  <c:v>8.5858585858585856E-3</c:v>
                </c:pt>
                <c:pt idx="55">
                  <c:v>8.0808080808080808E-3</c:v>
                </c:pt>
                <c:pt idx="56">
                  <c:v>7.0707070707070703E-3</c:v>
                </c:pt>
                <c:pt idx="57">
                  <c:v>6.5656565656565663E-3</c:v>
                </c:pt>
                <c:pt idx="58">
                  <c:v>6.0606060606060606E-3</c:v>
                </c:pt>
                <c:pt idx="59">
                  <c:v>5.5555555555555558E-3</c:v>
                </c:pt>
                <c:pt idx="60">
                  <c:v>4.5454545454545452E-3</c:v>
                </c:pt>
                <c:pt idx="61">
                  <c:v>4.0404040404040404E-3</c:v>
                </c:pt>
                <c:pt idx="62">
                  <c:v>3.5353535353535351E-3</c:v>
                </c:pt>
                <c:pt idx="63">
                  <c:v>3.0303030303030303E-3</c:v>
                </c:pt>
                <c:pt idx="64">
                  <c:v>2.5252525252525255E-3</c:v>
                </c:pt>
                <c:pt idx="65">
                  <c:v>2.5252525252525255E-3</c:v>
                </c:pt>
                <c:pt idx="66">
                  <c:v>2.5252525252525255E-3</c:v>
                </c:pt>
                <c:pt idx="67">
                  <c:v>2.5252525252525255E-3</c:v>
                </c:pt>
                <c:pt idx="68">
                  <c:v>2.5252525252525255E-3</c:v>
                </c:pt>
                <c:pt idx="69">
                  <c:v>2.5252525252525255E-3</c:v>
                </c:pt>
                <c:pt idx="70">
                  <c:v>2.5252525252525255E-3</c:v>
                </c:pt>
                <c:pt idx="71">
                  <c:v>2.5252525252525255E-3</c:v>
                </c:pt>
                <c:pt idx="72">
                  <c:v>2.5252525252525255E-3</c:v>
                </c:pt>
                <c:pt idx="73">
                  <c:v>2.5252525252525255E-3</c:v>
                </c:pt>
                <c:pt idx="74">
                  <c:v>2.5252525252525255E-3</c:v>
                </c:pt>
                <c:pt idx="75">
                  <c:v>2.5252525252525255E-3</c:v>
                </c:pt>
                <c:pt idx="76">
                  <c:v>2.5252525252525255E-3</c:v>
                </c:pt>
                <c:pt idx="77">
                  <c:v>2.5252525252525255E-3</c:v>
                </c:pt>
                <c:pt idx="78">
                  <c:v>2.5252525252525255E-3</c:v>
                </c:pt>
                <c:pt idx="79">
                  <c:v>2.5252525252525255E-3</c:v>
                </c:pt>
                <c:pt idx="80">
                  <c:v>2.5252525252525255E-3</c:v>
                </c:pt>
                <c:pt idx="81">
                  <c:v>2.0202020202020202E-3</c:v>
                </c:pt>
                <c:pt idx="82">
                  <c:v>1.5151515151515152E-3</c:v>
                </c:pt>
                <c:pt idx="83">
                  <c:v>1.0101010101010101E-3</c:v>
                </c:pt>
                <c:pt idx="84">
                  <c:v>5.0505050505050505E-4</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numCache>
            </c:numRef>
          </c:yVal>
          <c:smooth val="0"/>
          <c:extLst>
            <c:ext xmlns:c16="http://schemas.microsoft.com/office/drawing/2014/chart" uri="{C3380CC4-5D6E-409C-BE32-E72D297353CC}">
              <c16:uniqueId val="{00000000-CCE0-4221-8F5B-E13DC6E3A955}"/>
            </c:ext>
          </c:extLst>
        </c:ser>
        <c:ser>
          <c:idx val="1"/>
          <c:order val="1"/>
          <c:tx>
            <c:v>% False Negative</c:v>
          </c:tx>
          <c:spPr>
            <a:ln w="28575">
              <a:solidFill>
                <a:srgbClr val="FF0000"/>
              </a:solidFill>
            </a:ln>
          </c:spPr>
          <c:marker>
            <c:symbol val="none"/>
          </c:marker>
          <c:xVal>
            <c:numRef>
              <c:f>'Model 1'!$AR$230:$EN$230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1'!$AR$232:$EN$232</c:f>
              <c:numCache>
                <c:formatCode>#,##0.000</c:formatCode>
                <c:ptCount val="101"/>
                <c:pt idx="0">
                  <c:v>0</c:v>
                </c:pt>
                <c:pt idx="1">
                  <c:v>0</c:v>
                </c:pt>
                <c:pt idx="2">
                  <c:v>3.5353535353535351E-3</c:v>
                </c:pt>
                <c:pt idx="3">
                  <c:v>5.0505050505050509E-3</c:v>
                </c:pt>
                <c:pt idx="4">
                  <c:v>6.5656565656565663E-3</c:v>
                </c:pt>
                <c:pt idx="5">
                  <c:v>7.0707070707070703E-3</c:v>
                </c:pt>
                <c:pt idx="6">
                  <c:v>7.575757575757576E-3</c:v>
                </c:pt>
                <c:pt idx="7">
                  <c:v>7.575757575757576E-3</c:v>
                </c:pt>
                <c:pt idx="8">
                  <c:v>7.575757575757576E-3</c:v>
                </c:pt>
                <c:pt idx="9">
                  <c:v>7.575757575757576E-3</c:v>
                </c:pt>
                <c:pt idx="10">
                  <c:v>7.575757575757576E-3</c:v>
                </c:pt>
                <c:pt idx="11">
                  <c:v>7.575757575757576E-3</c:v>
                </c:pt>
                <c:pt idx="12">
                  <c:v>7.575757575757576E-3</c:v>
                </c:pt>
                <c:pt idx="13">
                  <c:v>7.575757575757576E-3</c:v>
                </c:pt>
                <c:pt idx="14">
                  <c:v>7.575757575757576E-3</c:v>
                </c:pt>
                <c:pt idx="15">
                  <c:v>7.575757575757576E-3</c:v>
                </c:pt>
                <c:pt idx="16">
                  <c:v>7.575757575757576E-3</c:v>
                </c:pt>
                <c:pt idx="17">
                  <c:v>7.575757575757576E-3</c:v>
                </c:pt>
                <c:pt idx="18">
                  <c:v>7.575757575757576E-3</c:v>
                </c:pt>
                <c:pt idx="19">
                  <c:v>7.575757575757576E-3</c:v>
                </c:pt>
                <c:pt idx="20">
                  <c:v>7.575757575757576E-3</c:v>
                </c:pt>
                <c:pt idx="21">
                  <c:v>7.575757575757576E-3</c:v>
                </c:pt>
                <c:pt idx="22">
                  <c:v>7.575757575757576E-3</c:v>
                </c:pt>
                <c:pt idx="23">
                  <c:v>7.575757575757576E-3</c:v>
                </c:pt>
                <c:pt idx="24">
                  <c:v>7.575757575757576E-3</c:v>
                </c:pt>
                <c:pt idx="25">
                  <c:v>8.5858585858585856E-3</c:v>
                </c:pt>
                <c:pt idx="26">
                  <c:v>9.5959595959595953E-3</c:v>
                </c:pt>
                <c:pt idx="27">
                  <c:v>1.0606060606060607E-2</c:v>
                </c:pt>
                <c:pt idx="28">
                  <c:v>1.1616161616161615E-2</c:v>
                </c:pt>
                <c:pt idx="29">
                  <c:v>1.2626262626262626E-2</c:v>
                </c:pt>
                <c:pt idx="30">
                  <c:v>1.2626262626262626E-2</c:v>
                </c:pt>
                <c:pt idx="31">
                  <c:v>1.3131313131313133E-2</c:v>
                </c:pt>
                <c:pt idx="32">
                  <c:v>1.3636363636363637E-2</c:v>
                </c:pt>
                <c:pt idx="33">
                  <c:v>1.4141414141414141E-2</c:v>
                </c:pt>
                <c:pt idx="34">
                  <c:v>1.4646464646464645E-2</c:v>
                </c:pt>
                <c:pt idx="35">
                  <c:v>1.5151515151515152E-2</c:v>
                </c:pt>
                <c:pt idx="36">
                  <c:v>1.5151515151515152E-2</c:v>
                </c:pt>
                <c:pt idx="37">
                  <c:v>1.5151515151515152E-2</c:v>
                </c:pt>
                <c:pt idx="38">
                  <c:v>1.5151515151515152E-2</c:v>
                </c:pt>
                <c:pt idx="39">
                  <c:v>1.5151515151515152E-2</c:v>
                </c:pt>
                <c:pt idx="40">
                  <c:v>1.5151515151515152E-2</c:v>
                </c:pt>
                <c:pt idx="41">
                  <c:v>1.5151515151515152E-2</c:v>
                </c:pt>
                <c:pt idx="42">
                  <c:v>1.5151515151515152E-2</c:v>
                </c:pt>
                <c:pt idx="43">
                  <c:v>1.5151515151515152E-2</c:v>
                </c:pt>
                <c:pt idx="44">
                  <c:v>1.5151515151515152E-2</c:v>
                </c:pt>
                <c:pt idx="45">
                  <c:v>1.5656565656565657E-2</c:v>
                </c:pt>
                <c:pt idx="46">
                  <c:v>1.6161616161616162E-2</c:v>
                </c:pt>
                <c:pt idx="47">
                  <c:v>1.6666666666666666E-2</c:v>
                </c:pt>
                <c:pt idx="48">
                  <c:v>1.7676767676767676E-2</c:v>
                </c:pt>
                <c:pt idx="49">
                  <c:v>1.8686868686868689E-2</c:v>
                </c:pt>
                <c:pt idx="50">
                  <c:v>1.9191919191919191E-2</c:v>
                </c:pt>
                <c:pt idx="51">
                  <c:v>1.9696969696969695E-2</c:v>
                </c:pt>
                <c:pt idx="52">
                  <c:v>2.0202020202020204E-2</c:v>
                </c:pt>
                <c:pt idx="53">
                  <c:v>2.1212121212121213E-2</c:v>
                </c:pt>
                <c:pt idx="54">
                  <c:v>2.2222222222222223E-2</c:v>
                </c:pt>
                <c:pt idx="55">
                  <c:v>2.3232323232323229E-2</c:v>
                </c:pt>
                <c:pt idx="56">
                  <c:v>2.4242424242424242E-2</c:v>
                </c:pt>
                <c:pt idx="57">
                  <c:v>2.5252525252525252E-2</c:v>
                </c:pt>
                <c:pt idx="58">
                  <c:v>2.5252525252525252E-2</c:v>
                </c:pt>
                <c:pt idx="59">
                  <c:v>2.5757575757575757E-2</c:v>
                </c:pt>
                <c:pt idx="60">
                  <c:v>2.6262626262626265E-2</c:v>
                </c:pt>
                <c:pt idx="61">
                  <c:v>2.6767676767676767E-2</c:v>
                </c:pt>
                <c:pt idx="62">
                  <c:v>2.7272727272727275E-2</c:v>
                </c:pt>
                <c:pt idx="63">
                  <c:v>2.8282828282828281E-2</c:v>
                </c:pt>
                <c:pt idx="64">
                  <c:v>2.8787878787878789E-2</c:v>
                </c:pt>
                <c:pt idx="65">
                  <c:v>2.9292929292929291E-2</c:v>
                </c:pt>
                <c:pt idx="66">
                  <c:v>2.9797979797979799E-2</c:v>
                </c:pt>
                <c:pt idx="67">
                  <c:v>3.0303030303030304E-2</c:v>
                </c:pt>
                <c:pt idx="68">
                  <c:v>3.0303030303030304E-2</c:v>
                </c:pt>
                <c:pt idx="69">
                  <c:v>3.0303030303030304E-2</c:v>
                </c:pt>
                <c:pt idx="70">
                  <c:v>3.0303030303030304E-2</c:v>
                </c:pt>
                <c:pt idx="71">
                  <c:v>3.0303030303030304E-2</c:v>
                </c:pt>
                <c:pt idx="72">
                  <c:v>3.0303030303030304E-2</c:v>
                </c:pt>
                <c:pt idx="73">
                  <c:v>3.0303030303030304E-2</c:v>
                </c:pt>
                <c:pt idx="74">
                  <c:v>3.0303030303030304E-2</c:v>
                </c:pt>
                <c:pt idx="75">
                  <c:v>3.0303030303030304E-2</c:v>
                </c:pt>
                <c:pt idx="76">
                  <c:v>3.0808080808080805E-2</c:v>
                </c:pt>
                <c:pt idx="77">
                  <c:v>3.1313131313131314E-2</c:v>
                </c:pt>
                <c:pt idx="78">
                  <c:v>3.1818181818181815E-2</c:v>
                </c:pt>
                <c:pt idx="79">
                  <c:v>3.2323232323232323E-2</c:v>
                </c:pt>
                <c:pt idx="80">
                  <c:v>3.3838383838383841E-2</c:v>
                </c:pt>
                <c:pt idx="81">
                  <c:v>3.4848484848484851E-2</c:v>
                </c:pt>
                <c:pt idx="82">
                  <c:v>3.5858585858585854E-2</c:v>
                </c:pt>
                <c:pt idx="83">
                  <c:v>3.686868686868687E-2</c:v>
                </c:pt>
                <c:pt idx="84">
                  <c:v>3.787878787878788E-2</c:v>
                </c:pt>
                <c:pt idx="85">
                  <c:v>3.8383838383838381E-2</c:v>
                </c:pt>
                <c:pt idx="86">
                  <c:v>3.888888888888889E-2</c:v>
                </c:pt>
                <c:pt idx="87">
                  <c:v>3.9393939393939391E-2</c:v>
                </c:pt>
                <c:pt idx="88">
                  <c:v>3.9898989898989899E-2</c:v>
                </c:pt>
                <c:pt idx="89">
                  <c:v>4.0909090909090909E-2</c:v>
                </c:pt>
                <c:pt idx="90">
                  <c:v>4.141414141414141E-2</c:v>
                </c:pt>
                <c:pt idx="91">
                  <c:v>4.2424242424242427E-2</c:v>
                </c:pt>
                <c:pt idx="92">
                  <c:v>4.4444444444444446E-2</c:v>
                </c:pt>
                <c:pt idx="93">
                  <c:v>4.6464646464646459E-2</c:v>
                </c:pt>
                <c:pt idx="94">
                  <c:v>4.8484848484848485E-2</c:v>
                </c:pt>
                <c:pt idx="95">
                  <c:v>5.0505050505050504E-2</c:v>
                </c:pt>
                <c:pt idx="96">
                  <c:v>5.252525252525253E-2</c:v>
                </c:pt>
                <c:pt idx="97">
                  <c:v>5.454545454545455E-2</c:v>
                </c:pt>
                <c:pt idx="98">
                  <c:v>5.9595959595959598E-2</c:v>
                </c:pt>
                <c:pt idx="99">
                  <c:v>6.0606060606060608E-2</c:v>
                </c:pt>
                <c:pt idx="100">
                  <c:v>7.575757575757576E-2</c:v>
                </c:pt>
              </c:numCache>
            </c:numRef>
          </c:yVal>
          <c:smooth val="0"/>
          <c:extLst>
            <c:ext xmlns:c16="http://schemas.microsoft.com/office/drawing/2014/chart" uri="{C3380CC4-5D6E-409C-BE32-E72D297353CC}">
              <c16:uniqueId val="{00000001-CCE0-4221-8F5B-E13DC6E3A955}"/>
            </c:ext>
          </c:extLst>
        </c:ser>
        <c:ser>
          <c:idx val="2"/>
          <c:order val="2"/>
          <c:tx>
            <c:v>Total % False</c:v>
          </c:tx>
          <c:spPr>
            <a:ln w="28575" cap="rnd" cmpd="sng" algn="ctr">
              <a:solidFill>
                <a:sysClr val="window" lastClr="FFFFFF">
                  <a:lumMod val="65000"/>
                </a:sysClr>
              </a:solidFill>
              <a:prstDash val="sysDash"/>
              <a:round/>
              <a:headEnd type="none" w="med" len="med"/>
              <a:tailEnd type="none" w="med" len="med"/>
            </a:ln>
          </c:spPr>
          <c:marker>
            <c:symbol val="none"/>
          </c:marker>
          <c:xVal>
            <c:numRef>
              <c:f>'Model 1'!$AR$230:$EN$230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1'!$AR$233:$EN$233</c:f>
              <c:numCache>
                <c:formatCode>#,##0.000</c:formatCode>
                <c:ptCount val="101"/>
                <c:pt idx="0">
                  <c:v>0.9242424242424242</c:v>
                </c:pt>
                <c:pt idx="1">
                  <c:v>0.1994949494949495</c:v>
                </c:pt>
                <c:pt idx="2">
                  <c:v>0.30202020202020208</c:v>
                </c:pt>
                <c:pt idx="3">
                  <c:v>0.13686868686868689</c:v>
                </c:pt>
                <c:pt idx="4">
                  <c:v>0.11464646464646464</c:v>
                </c:pt>
                <c:pt idx="5">
                  <c:v>0.10151515151515152</c:v>
                </c:pt>
                <c:pt idx="6">
                  <c:v>9.141414141414142E-2</c:v>
                </c:pt>
                <c:pt idx="7">
                  <c:v>8.3838383838383823E-2</c:v>
                </c:pt>
                <c:pt idx="8">
                  <c:v>7.7777777777777779E-2</c:v>
                </c:pt>
                <c:pt idx="9">
                  <c:v>7.373737373737374E-2</c:v>
                </c:pt>
                <c:pt idx="10">
                  <c:v>7.1212121212121199E-2</c:v>
                </c:pt>
                <c:pt idx="11">
                  <c:v>6.8181818181818177E-2</c:v>
                </c:pt>
                <c:pt idx="12">
                  <c:v>6.5151515151515155E-2</c:v>
                </c:pt>
                <c:pt idx="13">
                  <c:v>6.3131313131313122E-2</c:v>
                </c:pt>
                <c:pt idx="14">
                  <c:v>6.0101010101010106E-2</c:v>
                </c:pt>
                <c:pt idx="15">
                  <c:v>5.6565656565656562E-2</c:v>
                </c:pt>
                <c:pt idx="16">
                  <c:v>5.4040404040404035E-2</c:v>
                </c:pt>
                <c:pt idx="17">
                  <c:v>5.1515151515151514E-2</c:v>
                </c:pt>
                <c:pt idx="18">
                  <c:v>4.8484848484848485E-2</c:v>
                </c:pt>
                <c:pt idx="19">
                  <c:v>4.5454545454545456E-2</c:v>
                </c:pt>
                <c:pt idx="20">
                  <c:v>4.2424242424242427E-2</c:v>
                </c:pt>
                <c:pt idx="21">
                  <c:v>3.9898989898989899E-2</c:v>
                </c:pt>
                <c:pt idx="22">
                  <c:v>3.686868686868687E-2</c:v>
                </c:pt>
                <c:pt idx="23">
                  <c:v>3.4848484848484851E-2</c:v>
                </c:pt>
                <c:pt idx="24">
                  <c:v>3.3333333333333333E-2</c:v>
                </c:pt>
                <c:pt idx="25">
                  <c:v>3.333333333333334E-2</c:v>
                </c:pt>
                <c:pt idx="26">
                  <c:v>3.2828282828282825E-2</c:v>
                </c:pt>
                <c:pt idx="27">
                  <c:v>3.2323232323232323E-2</c:v>
                </c:pt>
                <c:pt idx="28">
                  <c:v>3.1818181818181815E-2</c:v>
                </c:pt>
                <c:pt idx="29">
                  <c:v>3.1818181818181815E-2</c:v>
                </c:pt>
                <c:pt idx="30">
                  <c:v>3.0303030303030304E-2</c:v>
                </c:pt>
                <c:pt idx="31">
                  <c:v>2.9797979797979799E-2</c:v>
                </c:pt>
                <c:pt idx="32">
                  <c:v>2.9797979797979799E-2</c:v>
                </c:pt>
                <c:pt idx="33">
                  <c:v>2.9797979797979796E-2</c:v>
                </c:pt>
                <c:pt idx="34">
                  <c:v>2.9292929292929291E-2</c:v>
                </c:pt>
                <c:pt idx="35">
                  <c:v>2.8787878787878789E-2</c:v>
                </c:pt>
                <c:pt idx="36">
                  <c:v>2.7777777777777776E-2</c:v>
                </c:pt>
                <c:pt idx="37">
                  <c:v>2.6767676767676767E-2</c:v>
                </c:pt>
                <c:pt idx="38">
                  <c:v>2.5757575757575757E-2</c:v>
                </c:pt>
                <c:pt idx="39">
                  <c:v>2.5252525252525256E-2</c:v>
                </c:pt>
                <c:pt idx="40">
                  <c:v>2.5252525252525256E-2</c:v>
                </c:pt>
                <c:pt idx="41">
                  <c:v>2.5252525252525256E-2</c:v>
                </c:pt>
                <c:pt idx="42">
                  <c:v>2.5252525252525256E-2</c:v>
                </c:pt>
                <c:pt idx="43">
                  <c:v>2.5252525252525256E-2</c:v>
                </c:pt>
                <c:pt idx="44">
                  <c:v>2.5252525252525256E-2</c:v>
                </c:pt>
                <c:pt idx="45">
                  <c:v>2.5757575757575757E-2</c:v>
                </c:pt>
                <c:pt idx="46">
                  <c:v>2.6262626262626265E-2</c:v>
                </c:pt>
                <c:pt idx="47">
                  <c:v>2.6767676767676767E-2</c:v>
                </c:pt>
                <c:pt idx="48">
                  <c:v>2.7777777777777776E-2</c:v>
                </c:pt>
                <c:pt idx="49">
                  <c:v>2.8787878787878793E-2</c:v>
                </c:pt>
                <c:pt idx="50">
                  <c:v>2.9292929292929294E-2</c:v>
                </c:pt>
                <c:pt idx="51">
                  <c:v>2.9797979797979796E-2</c:v>
                </c:pt>
                <c:pt idx="52">
                  <c:v>2.9797979797979799E-2</c:v>
                </c:pt>
                <c:pt idx="53">
                  <c:v>3.0303030303030304E-2</c:v>
                </c:pt>
                <c:pt idx="54">
                  <c:v>3.0808080808080809E-2</c:v>
                </c:pt>
                <c:pt idx="55">
                  <c:v>3.1313131313131307E-2</c:v>
                </c:pt>
                <c:pt idx="56">
                  <c:v>3.1313131313131314E-2</c:v>
                </c:pt>
                <c:pt idx="57">
                  <c:v>3.1818181818181815E-2</c:v>
                </c:pt>
                <c:pt idx="58">
                  <c:v>3.1313131313131314E-2</c:v>
                </c:pt>
                <c:pt idx="59">
                  <c:v>3.1313131313131314E-2</c:v>
                </c:pt>
                <c:pt idx="60">
                  <c:v>3.0808080808080812E-2</c:v>
                </c:pt>
                <c:pt idx="61">
                  <c:v>3.0808080808080805E-2</c:v>
                </c:pt>
                <c:pt idx="62">
                  <c:v>3.0808080808080809E-2</c:v>
                </c:pt>
                <c:pt idx="63">
                  <c:v>3.1313131313131314E-2</c:v>
                </c:pt>
                <c:pt idx="64">
                  <c:v>3.1313131313131314E-2</c:v>
                </c:pt>
                <c:pt idx="65">
                  <c:v>3.1818181818181815E-2</c:v>
                </c:pt>
                <c:pt idx="66">
                  <c:v>3.2323232323232323E-2</c:v>
                </c:pt>
                <c:pt idx="67">
                  <c:v>3.2828282828282832E-2</c:v>
                </c:pt>
                <c:pt idx="68">
                  <c:v>3.2828282828282832E-2</c:v>
                </c:pt>
                <c:pt idx="69">
                  <c:v>3.2828282828282832E-2</c:v>
                </c:pt>
                <c:pt idx="70">
                  <c:v>3.2828282828282832E-2</c:v>
                </c:pt>
                <c:pt idx="71">
                  <c:v>3.2828282828282832E-2</c:v>
                </c:pt>
                <c:pt idx="72">
                  <c:v>3.2828282828282832E-2</c:v>
                </c:pt>
                <c:pt idx="73">
                  <c:v>3.2828282828282832E-2</c:v>
                </c:pt>
                <c:pt idx="74">
                  <c:v>3.2828282828282832E-2</c:v>
                </c:pt>
                <c:pt idx="75">
                  <c:v>3.2828282828282832E-2</c:v>
                </c:pt>
                <c:pt idx="76">
                  <c:v>3.3333333333333333E-2</c:v>
                </c:pt>
                <c:pt idx="77">
                  <c:v>3.3838383838383841E-2</c:v>
                </c:pt>
                <c:pt idx="78">
                  <c:v>3.4343434343434343E-2</c:v>
                </c:pt>
                <c:pt idx="79">
                  <c:v>3.4848484848484851E-2</c:v>
                </c:pt>
                <c:pt idx="80">
                  <c:v>3.6363636363636369E-2</c:v>
                </c:pt>
                <c:pt idx="81">
                  <c:v>3.686868686868687E-2</c:v>
                </c:pt>
                <c:pt idx="82">
                  <c:v>3.7373737373737372E-2</c:v>
                </c:pt>
                <c:pt idx="83">
                  <c:v>3.787878787878788E-2</c:v>
                </c:pt>
                <c:pt idx="84">
                  <c:v>3.8383838383838388E-2</c:v>
                </c:pt>
                <c:pt idx="85">
                  <c:v>3.8383838383838381E-2</c:v>
                </c:pt>
                <c:pt idx="86">
                  <c:v>3.888888888888889E-2</c:v>
                </c:pt>
                <c:pt idx="87">
                  <c:v>3.9393939393939391E-2</c:v>
                </c:pt>
                <c:pt idx="88">
                  <c:v>3.9898989898989899E-2</c:v>
                </c:pt>
                <c:pt idx="89">
                  <c:v>4.0909090909090909E-2</c:v>
                </c:pt>
                <c:pt idx="90">
                  <c:v>4.141414141414141E-2</c:v>
                </c:pt>
                <c:pt idx="91">
                  <c:v>4.2424242424242427E-2</c:v>
                </c:pt>
                <c:pt idx="92">
                  <c:v>4.4444444444444446E-2</c:v>
                </c:pt>
                <c:pt idx="93">
                  <c:v>4.6464646464646459E-2</c:v>
                </c:pt>
                <c:pt idx="94">
                  <c:v>4.8484848484848485E-2</c:v>
                </c:pt>
                <c:pt idx="95">
                  <c:v>5.0505050505050504E-2</c:v>
                </c:pt>
                <c:pt idx="96">
                  <c:v>5.252525252525253E-2</c:v>
                </c:pt>
                <c:pt idx="97">
                  <c:v>5.454545454545455E-2</c:v>
                </c:pt>
                <c:pt idx="98">
                  <c:v>5.9595959595959598E-2</c:v>
                </c:pt>
                <c:pt idx="99">
                  <c:v>6.0606060606060608E-2</c:v>
                </c:pt>
                <c:pt idx="100">
                  <c:v>7.575757575757576E-2</c:v>
                </c:pt>
              </c:numCache>
            </c:numRef>
          </c:yVal>
          <c:smooth val="0"/>
          <c:extLst>
            <c:ext xmlns:c16="http://schemas.microsoft.com/office/drawing/2014/chart" uri="{C3380CC4-5D6E-409C-BE32-E72D297353CC}">
              <c16:uniqueId val="{00000002-CCE0-4221-8F5B-E13DC6E3A955}"/>
            </c:ext>
          </c:extLst>
        </c:ser>
        <c:ser>
          <c:idx val="3"/>
          <c:order val="3"/>
          <c:tx>
            <c:strRef>
              <c:f>'Model 1'!$AQ$234</c:f>
              <c:strCache>
                <c:ptCount val="1"/>
                <c:pt idx="0">
                  <c:v>50% Wtd.Avg.</c:v>
                </c:pt>
              </c:strCache>
            </c:strRef>
          </c:tx>
          <c:spPr>
            <a:ln w="28575" cap="rnd" cmpd="sng" algn="ctr">
              <a:solidFill>
                <a:sysClr val="window" lastClr="FFFFFF">
                  <a:lumMod val="50000"/>
                </a:sysClr>
              </a:solidFill>
              <a:prstDash val="sysDot"/>
              <a:round/>
              <a:headEnd type="none" w="med" len="med"/>
              <a:tailEnd type="none" w="med" len="med"/>
            </a:ln>
          </c:spPr>
          <c:marker>
            <c:symbol val="none"/>
          </c:marker>
          <c:xVal>
            <c:numRef>
              <c:f>'Model 1'!$AR$230:$EN$230</c:f>
              <c:numCache>
                <c:formatCode>#,##0.000</c:formatCode>
                <c:ptCount val="101"/>
                <c:pt idx="0">
                  <c:v>0</c:v>
                </c:pt>
                <c:pt idx="1">
                  <c:v>0.01</c:v>
                </c:pt>
                <c:pt idx="2">
                  <c:v>0.02</c:v>
                </c:pt>
                <c:pt idx="3">
                  <c:v>0.03</c:v>
                </c:pt>
                <c:pt idx="4">
                  <c:v>0.04</c:v>
                </c:pt>
                <c:pt idx="5">
                  <c:v>0.05</c:v>
                </c:pt>
                <c:pt idx="6">
                  <c:v>6.0000000000000005E-2</c:v>
                </c:pt>
                <c:pt idx="7">
                  <c:v>7.0000000000000007E-2</c:v>
                </c:pt>
                <c:pt idx="8">
                  <c:v>0.08</c:v>
                </c:pt>
                <c:pt idx="9">
                  <c:v>0.09</c:v>
                </c:pt>
                <c:pt idx="10">
                  <c:v>9.9999999999999992E-2</c:v>
                </c:pt>
                <c:pt idx="11">
                  <c:v>0.10999999999999999</c:v>
                </c:pt>
                <c:pt idx="12">
                  <c:v>0.11999999999999998</c:v>
                </c:pt>
                <c:pt idx="13">
                  <c:v>0.12999999999999998</c:v>
                </c:pt>
                <c:pt idx="14">
                  <c:v>0.13999999999999999</c:v>
                </c:pt>
                <c:pt idx="15">
                  <c:v>0.15</c:v>
                </c:pt>
                <c:pt idx="16">
                  <c:v>0.16</c:v>
                </c:pt>
                <c:pt idx="17">
                  <c:v>0.17</c:v>
                </c:pt>
                <c:pt idx="18">
                  <c:v>0.18000000000000002</c:v>
                </c:pt>
                <c:pt idx="19">
                  <c:v>0.19000000000000003</c:v>
                </c:pt>
                <c:pt idx="20">
                  <c:v>0.20000000000000004</c:v>
                </c:pt>
                <c:pt idx="21">
                  <c:v>0.21000000000000005</c:v>
                </c:pt>
                <c:pt idx="22">
                  <c:v>0.22000000000000006</c:v>
                </c:pt>
                <c:pt idx="23">
                  <c:v>0.23000000000000007</c:v>
                </c:pt>
                <c:pt idx="24">
                  <c:v>0.24000000000000007</c:v>
                </c:pt>
                <c:pt idx="25">
                  <c:v>0.25000000000000006</c:v>
                </c:pt>
                <c:pt idx="26">
                  <c:v>0.26000000000000006</c:v>
                </c:pt>
                <c:pt idx="27">
                  <c:v>0.27000000000000007</c:v>
                </c:pt>
                <c:pt idx="28">
                  <c:v>0.28000000000000008</c:v>
                </c:pt>
                <c:pt idx="29">
                  <c:v>0.29000000000000009</c:v>
                </c:pt>
                <c:pt idx="30">
                  <c:v>0.3000000000000001</c:v>
                </c:pt>
                <c:pt idx="31">
                  <c:v>0.31000000000000011</c:v>
                </c:pt>
                <c:pt idx="32">
                  <c:v>0.32000000000000012</c:v>
                </c:pt>
                <c:pt idx="33">
                  <c:v>0.33000000000000013</c:v>
                </c:pt>
                <c:pt idx="34">
                  <c:v>0.34000000000000014</c:v>
                </c:pt>
                <c:pt idx="35">
                  <c:v>0.35000000000000014</c:v>
                </c:pt>
                <c:pt idx="36">
                  <c:v>0.36000000000000015</c:v>
                </c:pt>
                <c:pt idx="37">
                  <c:v>0.37000000000000016</c:v>
                </c:pt>
                <c:pt idx="38">
                  <c:v>0.38000000000000017</c:v>
                </c:pt>
                <c:pt idx="39">
                  <c:v>0.39000000000000018</c:v>
                </c:pt>
                <c:pt idx="40">
                  <c:v>0.40000000000000019</c:v>
                </c:pt>
                <c:pt idx="41">
                  <c:v>0.4100000000000002</c:v>
                </c:pt>
                <c:pt idx="42">
                  <c:v>0.42000000000000021</c:v>
                </c:pt>
                <c:pt idx="43">
                  <c:v>0.43000000000000022</c:v>
                </c:pt>
                <c:pt idx="44">
                  <c:v>0.44000000000000022</c:v>
                </c:pt>
                <c:pt idx="45">
                  <c:v>0.45000000000000023</c:v>
                </c:pt>
                <c:pt idx="46">
                  <c:v>0.46000000000000024</c:v>
                </c:pt>
                <c:pt idx="47">
                  <c:v>0.47000000000000025</c:v>
                </c:pt>
                <c:pt idx="48">
                  <c:v>0.48000000000000026</c:v>
                </c:pt>
                <c:pt idx="49">
                  <c:v>0.49000000000000027</c:v>
                </c:pt>
                <c:pt idx="50">
                  <c:v>0.50000000000000022</c:v>
                </c:pt>
                <c:pt idx="51">
                  <c:v>0.51000000000000023</c:v>
                </c:pt>
                <c:pt idx="52">
                  <c:v>0.52000000000000024</c:v>
                </c:pt>
                <c:pt idx="53">
                  <c:v>0.53000000000000025</c:v>
                </c:pt>
                <c:pt idx="54">
                  <c:v>0.54000000000000026</c:v>
                </c:pt>
                <c:pt idx="55">
                  <c:v>0.55000000000000027</c:v>
                </c:pt>
                <c:pt idx="56">
                  <c:v>0.56000000000000028</c:v>
                </c:pt>
                <c:pt idx="57">
                  <c:v>0.57000000000000028</c:v>
                </c:pt>
                <c:pt idx="58">
                  <c:v>0.58000000000000029</c:v>
                </c:pt>
                <c:pt idx="59">
                  <c:v>0.5900000000000003</c:v>
                </c:pt>
                <c:pt idx="60">
                  <c:v>0.60000000000000031</c:v>
                </c:pt>
                <c:pt idx="61">
                  <c:v>0.61000000000000032</c:v>
                </c:pt>
                <c:pt idx="62">
                  <c:v>0.62000000000000033</c:v>
                </c:pt>
                <c:pt idx="63">
                  <c:v>0.63000000000000034</c:v>
                </c:pt>
                <c:pt idx="64">
                  <c:v>0.64000000000000035</c:v>
                </c:pt>
                <c:pt idx="65">
                  <c:v>0.65000000000000036</c:v>
                </c:pt>
                <c:pt idx="66">
                  <c:v>0.66000000000000036</c:v>
                </c:pt>
                <c:pt idx="67">
                  <c:v>0.67000000000000037</c:v>
                </c:pt>
                <c:pt idx="68">
                  <c:v>0.68000000000000038</c:v>
                </c:pt>
                <c:pt idx="69">
                  <c:v>0.69000000000000039</c:v>
                </c:pt>
                <c:pt idx="70">
                  <c:v>0.7000000000000004</c:v>
                </c:pt>
                <c:pt idx="71">
                  <c:v>0.71000000000000041</c:v>
                </c:pt>
                <c:pt idx="72">
                  <c:v>0.72000000000000042</c:v>
                </c:pt>
                <c:pt idx="73">
                  <c:v>0.73000000000000043</c:v>
                </c:pt>
                <c:pt idx="74">
                  <c:v>0.74000000000000044</c:v>
                </c:pt>
                <c:pt idx="75">
                  <c:v>0.75000000000000044</c:v>
                </c:pt>
                <c:pt idx="76">
                  <c:v>0.76000000000000045</c:v>
                </c:pt>
                <c:pt idx="77">
                  <c:v>0.77000000000000046</c:v>
                </c:pt>
                <c:pt idx="78">
                  <c:v>0.78000000000000047</c:v>
                </c:pt>
                <c:pt idx="79">
                  <c:v>0.79000000000000048</c:v>
                </c:pt>
                <c:pt idx="80">
                  <c:v>0.80000000000000049</c:v>
                </c:pt>
                <c:pt idx="81">
                  <c:v>0.8100000000000005</c:v>
                </c:pt>
                <c:pt idx="82">
                  <c:v>0.82000000000000051</c:v>
                </c:pt>
                <c:pt idx="83">
                  <c:v>0.83000000000000052</c:v>
                </c:pt>
                <c:pt idx="84">
                  <c:v>0.84000000000000052</c:v>
                </c:pt>
                <c:pt idx="85">
                  <c:v>0.85000000000000053</c:v>
                </c:pt>
                <c:pt idx="86">
                  <c:v>0.86000000000000054</c:v>
                </c:pt>
                <c:pt idx="87">
                  <c:v>0.87000000000000055</c:v>
                </c:pt>
                <c:pt idx="88">
                  <c:v>0.88000000000000056</c:v>
                </c:pt>
                <c:pt idx="89">
                  <c:v>0.89000000000000057</c:v>
                </c:pt>
                <c:pt idx="90">
                  <c:v>0.90000000000000058</c:v>
                </c:pt>
                <c:pt idx="91">
                  <c:v>0.91000000000000059</c:v>
                </c:pt>
                <c:pt idx="92">
                  <c:v>0.9200000000000006</c:v>
                </c:pt>
                <c:pt idx="93">
                  <c:v>0.9300000000000006</c:v>
                </c:pt>
                <c:pt idx="94">
                  <c:v>0.94000000000000061</c:v>
                </c:pt>
                <c:pt idx="95">
                  <c:v>0.95000000000000062</c:v>
                </c:pt>
                <c:pt idx="96">
                  <c:v>0.96000000000000063</c:v>
                </c:pt>
                <c:pt idx="97">
                  <c:v>0.97000000000000064</c:v>
                </c:pt>
                <c:pt idx="98">
                  <c:v>0.98000000000000065</c:v>
                </c:pt>
                <c:pt idx="99">
                  <c:v>0.99000000000000066</c:v>
                </c:pt>
                <c:pt idx="100">
                  <c:v>1.0000000000000007</c:v>
                </c:pt>
              </c:numCache>
            </c:numRef>
          </c:xVal>
          <c:yVal>
            <c:numRef>
              <c:f>'Model 1'!$AR$234:$EN$234</c:f>
              <c:numCache>
                <c:formatCode>#,##0.000</c:formatCode>
                <c:ptCount val="101"/>
                <c:pt idx="0">
                  <c:v>0.4621212121212121</c:v>
                </c:pt>
                <c:pt idx="1">
                  <c:v>9.9747474747474751E-2</c:v>
                </c:pt>
                <c:pt idx="2">
                  <c:v>0.15101010101010104</c:v>
                </c:pt>
                <c:pt idx="3">
                  <c:v>6.8434343434343445E-2</c:v>
                </c:pt>
                <c:pt idx="4">
                  <c:v>5.7323232323232318E-2</c:v>
                </c:pt>
                <c:pt idx="5">
                  <c:v>5.0757575757575758E-2</c:v>
                </c:pt>
                <c:pt idx="6">
                  <c:v>4.570707070707071E-2</c:v>
                </c:pt>
                <c:pt idx="7">
                  <c:v>4.1919191919191912E-2</c:v>
                </c:pt>
                <c:pt idx="8">
                  <c:v>3.888888888888889E-2</c:v>
                </c:pt>
                <c:pt idx="9">
                  <c:v>3.686868686868687E-2</c:v>
                </c:pt>
                <c:pt idx="10">
                  <c:v>3.5606060606060599E-2</c:v>
                </c:pt>
                <c:pt idx="11">
                  <c:v>3.4090909090909088E-2</c:v>
                </c:pt>
                <c:pt idx="12">
                  <c:v>3.2575757575757577E-2</c:v>
                </c:pt>
                <c:pt idx="13">
                  <c:v>3.1565656565656561E-2</c:v>
                </c:pt>
                <c:pt idx="14">
                  <c:v>3.0050505050505053E-2</c:v>
                </c:pt>
                <c:pt idx="15">
                  <c:v>2.8282828282828281E-2</c:v>
                </c:pt>
                <c:pt idx="16">
                  <c:v>2.7020202020202017E-2</c:v>
                </c:pt>
                <c:pt idx="17">
                  <c:v>2.5757575757575757E-2</c:v>
                </c:pt>
                <c:pt idx="18">
                  <c:v>2.4242424242424242E-2</c:v>
                </c:pt>
                <c:pt idx="19">
                  <c:v>2.2727272727272728E-2</c:v>
                </c:pt>
                <c:pt idx="20">
                  <c:v>2.1212121212121213E-2</c:v>
                </c:pt>
                <c:pt idx="21">
                  <c:v>1.994949494949495E-2</c:v>
                </c:pt>
                <c:pt idx="22">
                  <c:v>1.8434343434343435E-2</c:v>
                </c:pt>
                <c:pt idx="23">
                  <c:v>1.7424242424242425E-2</c:v>
                </c:pt>
                <c:pt idx="24">
                  <c:v>1.6666666666666666E-2</c:v>
                </c:pt>
                <c:pt idx="25">
                  <c:v>1.666666666666667E-2</c:v>
                </c:pt>
                <c:pt idx="26">
                  <c:v>1.6414141414141412E-2</c:v>
                </c:pt>
                <c:pt idx="27">
                  <c:v>1.6161616161616162E-2</c:v>
                </c:pt>
                <c:pt idx="28">
                  <c:v>1.5909090909090907E-2</c:v>
                </c:pt>
                <c:pt idx="29">
                  <c:v>1.5909090909090907E-2</c:v>
                </c:pt>
                <c:pt idx="30">
                  <c:v>1.5151515151515152E-2</c:v>
                </c:pt>
                <c:pt idx="31">
                  <c:v>1.48989898989899E-2</c:v>
                </c:pt>
                <c:pt idx="32">
                  <c:v>1.48989898989899E-2</c:v>
                </c:pt>
                <c:pt idx="33">
                  <c:v>1.4898989898989898E-2</c:v>
                </c:pt>
                <c:pt idx="34">
                  <c:v>1.4646464646464645E-2</c:v>
                </c:pt>
                <c:pt idx="35">
                  <c:v>1.4393939393939395E-2</c:v>
                </c:pt>
                <c:pt idx="36">
                  <c:v>1.3888888888888888E-2</c:v>
                </c:pt>
                <c:pt idx="37">
                  <c:v>1.3383838383838383E-2</c:v>
                </c:pt>
                <c:pt idx="38">
                  <c:v>1.2878787878787878E-2</c:v>
                </c:pt>
                <c:pt idx="39">
                  <c:v>1.2626262626262628E-2</c:v>
                </c:pt>
                <c:pt idx="40">
                  <c:v>1.2626262626262628E-2</c:v>
                </c:pt>
                <c:pt idx="41">
                  <c:v>1.2626262626262628E-2</c:v>
                </c:pt>
                <c:pt idx="42">
                  <c:v>1.2626262626262628E-2</c:v>
                </c:pt>
                <c:pt idx="43">
                  <c:v>1.2626262626262628E-2</c:v>
                </c:pt>
                <c:pt idx="44">
                  <c:v>1.2626262626262628E-2</c:v>
                </c:pt>
                <c:pt idx="45">
                  <c:v>1.2878787878787878E-2</c:v>
                </c:pt>
                <c:pt idx="46">
                  <c:v>1.3131313131313133E-2</c:v>
                </c:pt>
                <c:pt idx="47">
                  <c:v>1.3383838383838383E-2</c:v>
                </c:pt>
                <c:pt idx="48">
                  <c:v>1.3888888888888888E-2</c:v>
                </c:pt>
                <c:pt idx="49">
                  <c:v>1.4393939393939396E-2</c:v>
                </c:pt>
                <c:pt idx="50">
                  <c:v>1.4646464646464647E-2</c:v>
                </c:pt>
                <c:pt idx="51">
                  <c:v>1.4898989898989898E-2</c:v>
                </c:pt>
                <c:pt idx="52">
                  <c:v>1.48989898989899E-2</c:v>
                </c:pt>
                <c:pt idx="53">
                  <c:v>1.5151515151515152E-2</c:v>
                </c:pt>
                <c:pt idx="54">
                  <c:v>1.5404040404040404E-2</c:v>
                </c:pt>
                <c:pt idx="55">
                  <c:v>1.5656565656565653E-2</c:v>
                </c:pt>
                <c:pt idx="56">
                  <c:v>1.5656565656565657E-2</c:v>
                </c:pt>
                <c:pt idx="57">
                  <c:v>1.5909090909090907E-2</c:v>
                </c:pt>
                <c:pt idx="58">
                  <c:v>1.5656565656565657E-2</c:v>
                </c:pt>
                <c:pt idx="59">
                  <c:v>1.5656565656565657E-2</c:v>
                </c:pt>
                <c:pt idx="60">
                  <c:v>1.5404040404040406E-2</c:v>
                </c:pt>
                <c:pt idx="61">
                  <c:v>1.5404040404040403E-2</c:v>
                </c:pt>
                <c:pt idx="62">
                  <c:v>1.5404040404040404E-2</c:v>
                </c:pt>
                <c:pt idx="63">
                  <c:v>1.5656565656565657E-2</c:v>
                </c:pt>
                <c:pt idx="64">
                  <c:v>1.5656565656565657E-2</c:v>
                </c:pt>
                <c:pt idx="65">
                  <c:v>1.5909090909090907E-2</c:v>
                </c:pt>
                <c:pt idx="66">
                  <c:v>1.6161616161616162E-2</c:v>
                </c:pt>
                <c:pt idx="67">
                  <c:v>1.6414141414141416E-2</c:v>
                </c:pt>
                <c:pt idx="68">
                  <c:v>1.6414141414141416E-2</c:v>
                </c:pt>
                <c:pt idx="69">
                  <c:v>1.6414141414141416E-2</c:v>
                </c:pt>
                <c:pt idx="70">
                  <c:v>1.6414141414141416E-2</c:v>
                </c:pt>
                <c:pt idx="71">
                  <c:v>1.6414141414141416E-2</c:v>
                </c:pt>
                <c:pt idx="72">
                  <c:v>1.6414141414141416E-2</c:v>
                </c:pt>
                <c:pt idx="73">
                  <c:v>1.6414141414141416E-2</c:v>
                </c:pt>
                <c:pt idx="74">
                  <c:v>1.6414141414141416E-2</c:v>
                </c:pt>
                <c:pt idx="75">
                  <c:v>1.6414141414141416E-2</c:v>
                </c:pt>
                <c:pt idx="76">
                  <c:v>1.6666666666666666E-2</c:v>
                </c:pt>
                <c:pt idx="77">
                  <c:v>1.6919191919191921E-2</c:v>
                </c:pt>
                <c:pt idx="78">
                  <c:v>1.7171717171717171E-2</c:v>
                </c:pt>
                <c:pt idx="79">
                  <c:v>1.7424242424242425E-2</c:v>
                </c:pt>
                <c:pt idx="80">
                  <c:v>1.8181818181818184E-2</c:v>
                </c:pt>
                <c:pt idx="81">
                  <c:v>1.8434343434343435E-2</c:v>
                </c:pt>
                <c:pt idx="82">
                  <c:v>1.8686868686868686E-2</c:v>
                </c:pt>
                <c:pt idx="83">
                  <c:v>1.893939393939394E-2</c:v>
                </c:pt>
                <c:pt idx="84">
                  <c:v>1.9191919191919194E-2</c:v>
                </c:pt>
                <c:pt idx="85">
                  <c:v>1.9191919191919191E-2</c:v>
                </c:pt>
                <c:pt idx="86">
                  <c:v>1.9444444444444445E-2</c:v>
                </c:pt>
                <c:pt idx="87">
                  <c:v>1.9696969696969695E-2</c:v>
                </c:pt>
                <c:pt idx="88">
                  <c:v>1.994949494949495E-2</c:v>
                </c:pt>
                <c:pt idx="89">
                  <c:v>2.0454545454545454E-2</c:v>
                </c:pt>
                <c:pt idx="90">
                  <c:v>2.0707070707070705E-2</c:v>
                </c:pt>
                <c:pt idx="91">
                  <c:v>2.1212121212121213E-2</c:v>
                </c:pt>
                <c:pt idx="92">
                  <c:v>2.2222222222222223E-2</c:v>
                </c:pt>
                <c:pt idx="93">
                  <c:v>2.3232323232323229E-2</c:v>
                </c:pt>
                <c:pt idx="94">
                  <c:v>2.4242424242424242E-2</c:v>
                </c:pt>
                <c:pt idx="95">
                  <c:v>2.5252525252525252E-2</c:v>
                </c:pt>
                <c:pt idx="96">
                  <c:v>2.6262626262626265E-2</c:v>
                </c:pt>
                <c:pt idx="97">
                  <c:v>2.7272727272727275E-2</c:v>
                </c:pt>
                <c:pt idx="98">
                  <c:v>2.9797979797979799E-2</c:v>
                </c:pt>
                <c:pt idx="99">
                  <c:v>3.0303030303030304E-2</c:v>
                </c:pt>
                <c:pt idx="100">
                  <c:v>3.787878787878788E-2</c:v>
                </c:pt>
              </c:numCache>
            </c:numRef>
          </c:yVal>
          <c:smooth val="0"/>
          <c:extLst>
            <c:ext xmlns:c16="http://schemas.microsoft.com/office/drawing/2014/chart" uri="{C3380CC4-5D6E-409C-BE32-E72D297353CC}">
              <c16:uniqueId val="{00000003-CCE0-4221-8F5B-E13DC6E3A955}"/>
            </c:ext>
          </c:extLst>
        </c:ser>
        <c:dLbls>
          <c:showLegendKey val="0"/>
          <c:showVal val="0"/>
          <c:showCatName val="0"/>
          <c:showSerName val="0"/>
          <c:showPercent val="0"/>
          <c:showBubbleSize val="0"/>
        </c:dLbls>
        <c:axId val="1038626944"/>
        <c:axId val="930017472"/>
      </c:scatterChart>
      <c:valAx>
        <c:axId val="1038626944"/>
        <c:scaling>
          <c:orientation val="minMax"/>
          <c:max val="1"/>
          <c:min val="0"/>
        </c:scaling>
        <c:delete val="0"/>
        <c:axPos val="b"/>
        <c:majorGridlines>
          <c:spPr>
            <a:ln w="3175">
              <a:solidFill>
                <a:srgbClr val="C0C0C0"/>
              </a:solidFill>
              <a:prstDash val="solid"/>
            </a:ln>
          </c:spPr>
        </c:majorGridlines>
        <c:title>
          <c:tx>
            <c:rich>
              <a:bodyPr/>
              <a:lstStyle/>
              <a:p>
                <a:pPr>
                  <a:defRPr/>
                </a:pPr>
                <a:r>
                  <a:rPr lang="en-GB"/>
                  <a:t>Cutoff</a:t>
                </a:r>
              </a:p>
            </c:rich>
          </c:tx>
          <c:overlay val="0"/>
        </c:title>
        <c:numFmt formatCode="0.0" sourceLinked="0"/>
        <c:majorTickMark val="out"/>
        <c:minorTickMark val="none"/>
        <c:tickLblPos val="nextTo"/>
        <c:crossAx val="930017472"/>
        <c:crosses val="autoZero"/>
        <c:crossBetween val="midCat"/>
      </c:valAx>
      <c:valAx>
        <c:axId val="930017472"/>
        <c:scaling>
          <c:orientation val="minMax"/>
          <c:max val="1"/>
          <c:min val="0"/>
        </c:scaling>
        <c:delete val="0"/>
        <c:axPos val="l"/>
        <c:majorGridlines>
          <c:spPr>
            <a:ln w="3175">
              <a:solidFill>
                <a:srgbClr val="C0C0C0"/>
              </a:solidFill>
              <a:prstDash val="solid"/>
            </a:ln>
          </c:spPr>
        </c:majorGridlines>
        <c:numFmt formatCode="0%" sourceLinked="0"/>
        <c:majorTickMark val="out"/>
        <c:minorTickMark val="none"/>
        <c:tickLblPos val="nextTo"/>
        <c:crossAx val="1038626944"/>
        <c:crosses val="autoZero"/>
        <c:crossBetween val="midCat"/>
      </c:valAx>
      <c:spPr>
        <a:ln w="6350">
          <a:solidFill>
            <a:srgbClr val="808080"/>
          </a:solidFill>
          <a:prstDash val="solid"/>
        </a:ln>
      </c:spPr>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3F3F3"/>
    </a:solidFill>
    <a:ln w="6350">
      <a:solidFill>
        <a:srgbClr val="808080"/>
      </a:solidFill>
      <a:prstDash val="solid"/>
    </a:ln>
  </c:spPr>
  <c:printSettings>
    <c:headerFooter/>
    <c:pageMargins b="0.75" l="0.7" r="0.7" t="0.75" header="0.3" footer="0.3"/>
    <c:pageSetup/>
  </c:printSettings>
</c:chartSpace>
</file>

<file path=xl/ctrlProps/ctrlProp1.xml><?xml version="1.0" encoding="utf-8"?>
<formControlPr xmlns="http://schemas.microsoft.com/office/spreadsheetml/2009/9/main" objectType="Spin" dx="26" fmlaLink="$AQ$10" max="11" min="1" page="10" val="7"/>
</file>

<file path=xl/ctrlProps/ctrlProp2.xml><?xml version="1.0" encoding="utf-8"?>
<formControlPr xmlns="http://schemas.microsoft.com/office/spreadsheetml/2009/9/main" objectType="Spin" dx="26" fmlaLink="$I$78" max="20" page="10" val="10"/>
</file>

<file path=xl/ctrlProps/ctrlProp3.xml><?xml version="1.0" encoding="utf-8"?>
<formControlPr xmlns="http://schemas.microsoft.com/office/spreadsheetml/2009/9/main" objectType="Spin" dx="26" fmlaLink="$AR$93" max="8" min="1" page="10"/>
</file>

<file path=xl/ctrlProps/ctrlProp4.xml><?xml version="1.0" encoding="utf-8"?>
<formControlPr xmlns="http://schemas.microsoft.com/office/spreadsheetml/2009/9/main" objectType="Spin" dx="26" fmlaLink="$AT$46" max="20" page="10" val="10"/>
</file>

<file path=xl/ctrlProps/ctrlProp5.xml><?xml version="1.0" encoding="utf-8"?>
<formControlPr xmlns="http://schemas.microsoft.com/office/spreadsheetml/2009/9/main" objectType="Spin" dx="26" fmlaLink="$AT$46" max="20" page="10" val="10"/>
</file>

<file path=xl/ctrlProps/ctrlProp6.xml><?xml version="1.0" encoding="utf-8"?>
<formControlPr xmlns="http://schemas.microsoft.com/office/spreadsheetml/2009/9/main" objectType="Spin" dx="26" fmlaLink="$AT$159" max="20" page="10" val="10"/>
</file>

<file path=xl/ctrlProps/ctrlProp7.xml><?xml version="1.0" encoding="utf-8"?>
<formControlPr xmlns="http://schemas.microsoft.com/office/spreadsheetml/2009/9/main" objectType="Spin" dx="26" fmlaLink="$AT$182" max="20" page="10" val="10"/>
</file>

<file path=xl/ctrlProps/ctrlProp8.xml><?xml version="1.0" encoding="utf-8"?>
<formControlPr xmlns="http://schemas.microsoft.com/office/spreadsheetml/2009/9/main" objectType="Spin" dx="26" fmlaLink="$AQ$10" max="11" min="1" page="10" val="7"/>
</file>

<file path=xl/ctrlProps/ctrlProp9.xml><?xml version="1.0" encoding="utf-8"?>
<formControlPr xmlns="http://schemas.microsoft.com/office/spreadsheetml/2009/9/main" objectType="Spin" dx="26" fmlaLink="$I$78" max="20" page="10" val="4"/>
</file>

<file path=xl/ctrlProps/ctrlProp10.xml><?xml version="1.0" encoding="utf-8"?>
<formControlPr xmlns="http://schemas.microsoft.com/office/spreadsheetml/2009/9/main" objectType="Spin" dx="26" fmlaLink="$AR$140" max="8" min="1" page="10"/>
</file>

<file path=xl/ctrlProps/ctrlProp11.xml><?xml version="1.0" encoding="utf-8"?>
<formControlPr xmlns="http://schemas.microsoft.com/office/spreadsheetml/2009/9/main" objectType="Spin" dx="26" fmlaLink="$AT$46" max="20" page="10" val="5"/>
</file>

<file path=xl/ctrlProps/ctrlProp12.xml><?xml version="1.0" encoding="utf-8"?>
<formControlPr xmlns="http://schemas.microsoft.com/office/spreadsheetml/2009/9/main" objectType="Spin" dx="26" fmlaLink="$AT$46" max="20" page="10" val="5"/>
</file>

<file path=xl/ctrlProps/ctrlProp13.xml><?xml version="1.0" encoding="utf-8"?>
<formControlPr xmlns="http://schemas.microsoft.com/office/spreadsheetml/2009/9/main" objectType="Spin" dx="26" fmlaLink="$AT$206" max="20" page="10" val="10"/>
</file>

<file path=xl/ctrlProps/ctrlProp14.xml><?xml version="1.0" encoding="utf-8"?>
<formControlPr xmlns="http://schemas.microsoft.com/office/spreadsheetml/2009/9/main" objectType="Spin" dx="26" fmlaLink="$AT$229" max="20" page="10" val="10"/>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image" Target="../media/image1.emf"/></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127000</xdr:colOff>
      <xdr:row>92</xdr:row>
      <xdr:rowOff>127000</xdr:rowOff>
    </xdr:from>
    <xdr:to>
      <xdr:col>8</xdr:col>
      <xdr:colOff>584200</xdr:colOff>
      <xdr:row>111</xdr:row>
      <xdr:rowOff>127000</xdr:rowOff>
    </xdr:to>
    <xdr:graphicFrame macro="">
      <xdr:nvGraphicFramePr>
        <xdr:cNvPr id="2" name="Chart 1">
          <a:extLst>
            <a:ext uri="{FF2B5EF4-FFF2-40B4-BE49-F238E27FC236}">
              <a16:creationId xmlns:a16="http://schemas.microsoft.com/office/drawing/2014/main" id="{6FEEC31E-813F-4504-AE3A-79001A344D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55</xdr:row>
      <xdr:rowOff>127000</xdr:rowOff>
    </xdr:from>
    <xdr:to>
      <xdr:col>8</xdr:col>
      <xdr:colOff>584200</xdr:colOff>
      <xdr:row>74</xdr:row>
      <xdr:rowOff>127000</xdr:rowOff>
    </xdr:to>
    <xdr:graphicFrame macro="">
      <xdr:nvGraphicFramePr>
        <xdr:cNvPr id="3" name="Chart 1">
          <a:extLst>
            <a:ext uri="{FF2B5EF4-FFF2-40B4-BE49-F238E27FC236}">
              <a16:creationId xmlns:a16="http://schemas.microsoft.com/office/drawing/2014/main" id="{4622FD68-041C-42AA-B923-A0A08EE697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115</xdr:row>
      <xdr:rowOff>126999</xdr:rowOff>
    </xdr:from>
    <xdr:to>
      <xdr:col>8</xdr:col>
      <xdr:colOff>584200</xdr:colOff>
      <xdr:row>134</xdr:row>
      <xdr:rowOff>126999</xdr:rowOff>
    </xdr:to>
    <xdr:graphicFrame macro="">
      <xdr:nvGraphicFramePr>
        <xdr:cNvPr id="4" name="Chart 1">
          <a:extLst>
            <a:ext uri="{FF2B5EF4-FFF2-40B4-BE49-F238E27FC236}">
              <a16:creationId xmlns:a16="http://schemas.microsoft.com/office/drawing/2014/main" id="{7528AABA-67F5-441B-B08F-C5378FEC0D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127000</xdr:colOff>
      <xdr:row>137</xdr:row>
      <xdr:rowOff>127000</xdr:rowOff>
    </xdr:from>
    <xdr:to>
      <xdr:col>8</xdr:col>
      <xdr:colOff>584200</xdr:colOff>
      <xdr:row>156</xdr:row>
      <xdr:rowOff>127000</xdr:rowOff>
    </xdr:to>
    <xdr:pic>
      <xdr:nvPicPr>
        <xdr:cNvPr id="10242" name="Picture 2">
          <a:extLst>
            <a:ext uri="{FF2B5EF4-FFF2-40B4-BE49-F238E27FC236}">
              <a16:creationId xmlns:a16="http://schemas.microsoft.com/office/drawing/2014/main" id="{6BE4A211-6B43-42EA-A628-EC8CAADD95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000" y="17965420"/>
          <a:ext cx="6111240" cy="2461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127000</xdr:colOff>
      <xdr:row>160</xdr:row>
      <xdr:rowOff>60960</xdr:rowOff>
    </xdr:from>
    <xdr:to>
      <xdr:col>8</xdr:col>
      <xdr:colOff>584200</xdr:colOff>
      <xdr:row>179</xdr:row>
      <xdr:rowOff>60960</xdr:rowOff>
    </xdr:to>
    <xdr:graphicFrame macro="">
      <xdr:nvGraphicFramePr>
        <xdr:cNvPr id="6" name="Chart 1">
          <a:extLst>
            <a:ext uri="{FF2B5EF4-FFF2-40B4-BE49-F238E27FC236}">
              <a16:creationId xmlns:a16="http://schemas.microsoft.com/office/drawing/2014/main" id="{6C7EA945-49A7-4BED-8FDB-4CA6EBDCB7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127000</xdr:colOff>
      <xdr:row>183</xdr:row>
      <xdr:rowOff>60960</xdr:rowOff>
    </xdr:from>
    <xdr:to>
      <xdr:col>8</xdr:col>
      <xdr:colOff>584200</xdr:colOff>
      <xdr:row>202</xdr:row>
      <xdr:rowOff>60960</xdr:rowOff>
    </xdr:to>
    <xdr:graphicFrame macro="">
      <xdr:nvGraphicFramePr>
        <xdr:cNvPr id="7" name="Chart 1">
          <a:extLst>
            <a:ext uri="{FF2B5EF4-FFF2-40B4-BE49-F238E27FC236}">
              <a16:creationId xmlns:a16="http://schemas.microsoft.com/office/drawing/2014/main" id="{7B6FF1BE-91C2-45D7-8586-D03B8F6E94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114300</xdr:rowOff>
        </xdr:to>
        <xdr:sp macro="" textlink="">
          <xdr:nvSpPr>
            <xdr:cNvPr id="10243" name="Spinner 3" hidden="1">
              <a:extLst>
                <a:ext uri="{63B3BB69-23CF-44E3-9099-C40C66FF867C}">
                  <a14:compatExt spid="_x0000_s10243"/>
                </a:ext>
                <a:ext uri="{FF2B5EF4-FFF2-40B4-BE49-F238E27FC236}">
                  <a16:creationId xmlns:a16="http://schemas.microsoft.com/office/drawing/2014/main" id="{2D397176-C4F3-48F5-8CE6-C8485B2B4A44}"/>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63500</xdr:colOff>
          <xdr:row>79</xdr:row>
          <xdr:rowOff>0</xdr:rowOff>
        </xdr:from>
        <xdr:to>
          <xdr:col>10</xdr:col>
          <xdr:colOff>63500</xdr:colOff>
          <xdr:row>81</xdr:row>
          <xdr:rowOff>121920</xdr:rowOff>
        </xdr:to>
        <xdr:sp macro="" textlink="">
          <xdr:nvSpPr>
            <xdr:cNvPr id="10244" name="Spinner 4" hidden="1">
              <a:extLst>
                <a:ext uri="{63B3BB69-23CF-44E3-9099-C40C66FF867C}">
                  <a14:compatExt spid="_x0000_s10244"/>
                </a:ext>
                <a:ext uri="{FF2B5EF4-FFF2-40B4-BE49-F238E27FC236}">
                  <a16:creationId xmlns:a16="http://schemas.microsoft.com/office/drawing/2014/main" id="{D6702CD6-96F3-4952-B11E-42786C1EA46F}"/>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95</xdr:row>
          <xdr:rowOff>0</xdr:rowOff>
        </xdr:from>
        <xdr:to>
          <xdr:col>10</xdr:col>
          <xdr:colOff>0</xdr:colOff>
          <xdr:row>97</xdr:row>
          <xdr:rowOff>121920</xdr:rowOff>
        </xdr:to>
        <xdr:sp macro="" textlink="">
          <xdr:nvSpPr>
            <xdr:cNvPr id="10245" name="Spinner 5" hidden="1">
              <a:extLst>
                <a:ext uri="{63B3BB69-23CF-44E3-9099-C40C66FF867C}">
                  <a14:compatExt spid="_x0000_s10245"/>
                </a:ext>
                <a:ext uri="{FF2B5EF4-FFF2-40B4-BE49-F238E27FC236}">
                  <a16:creationId xmlns:a16="http://schemas.microsoft.com/office/drawing/2014/main" id="{3EE8EDC4-58EF-4517-A04E-B4A172077D56}"/>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63500</xdr:colOff>
          <xdr:row>47</xdr:row>
          <xdr:rowOff>0</xdr:rowOff>
        </xdr:from>
        <xdr:to>
          <xdr:col>10</xdr:col>
          <xdr:colOff>63500</xdr:colOff>
          <xdr:row>49</xdr:row>
          <xdr:rowOff>121920</xdr:rowOff>
        </xdr:to>
        <xdr:sp macro="" textlink="">
          <xdr:nvSpPr>
            <xdr:cNvPr id="10246" name="Spinner 6" hidden="1">
              <a:extLst>
                <a:ext uri="{63B3BB69-23CF-44E3-9099-C40C66FF867C}">
                  <a14:compatExt spid="_x0000_s10246"/>
                </a:ext>
                <a:ext uri="{FF2B5EF4-FFF2-40B4-BE49-F238E27FC236}">
                  <a16:creationId xmlns:a16="http://schemas.microsoft.com/office/drawing/2014/main" id="{2FC15394-83D7-488D-9C11-39F5B1CED927}"/>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63500</xdr:colOff>
          <xdr:row>65</xdr:row>
          <xdr:rowOff>0</xdr:rowOff>
        </xdr:from>
        <xdr:to>
          <xdr:col>10</xdr:col>
          <xdr:colOff>63500</xdr:colOff>
          <xdr:row>67</xdr:row>
          <xdr:rowOff>121920</xdr:rowOff>
        </xdr:to>
        <xdr:sp macro="" textlink="">
          <xdr:nvSpPr>
            <xdr:cNvPr id="10247" name="Spinner 7" hidden="1">
              <a:extLst>
                <a:ext uri="{63B3BB69-23CF-44E3-9099-C40C66FF867C}">
                  <a14:compatExt spid="_x0000_s10247"/>
                </a:ext>
                <a:ext uri="{FF2B5EF4-FFF2-40B4-BE49-F238E27FC236}">
                  <a16:creationId xmlns:a16="http://schemas.microsoft.com/office/drawing/2014/main" id="{95565B2D-0E24-4346-8156-D2BE252CAD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169</xdr:row>
          <xdr:rowOff>0</xdr:rowOff>
        </xdr:from>
        <xdr:to>
          <xdr:col>10</xdr:col>
          <xdr:colOff>0</xdr:colOff>
          <xdr:row>171</xdr:row>
          <xdr:rowOff>121920</xdr:rowOff>
        </xdr:to>
        <xdr:sp macro="" textlink="">
          <xdr:nvSpPr>
            <xdr:cNvPr id="10248" name="Spinner 8" hidden="1">
              <a:extLst>
                <a:ext uri="{63B3BB69-23CF-44E3-9099-C40C66FF867C}">
                  <a14:compatExt spid="_x0000_s10248"/>
                </a:ext>
                <a:ext uri="{FF2B5EF4-FFF2-40B4-BE49-F238E27FC236}">
                  <a16:creationId xmlns:a16="http://schemas.microsoft.com/office/drawing/2014/main" id="{3B6797C3-258D-451C-9A10-2120131F4112}"/>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192</xdr:row>
          <xdr:rowOff>0</xdr:rowOff>
        </xdr:from>
        <xdr:to>
          <xdr:col>10</xdr:col>
          <xdr:colOff>0</xdr:colOff>
          <xdr:row>194</xdr:row>
          <xdr:rowOff>121920</xdr:rowOff>
        </xdr:to>
        <xdr:sp macro="" textlink="">
          <xdr:nvSpPr>
            <xdr:cNvPr id="10249" name="Spinner 9" hidden="1">
              <a:extLst>
                <a:ext uri="{63B3BB69-23CF-44E3-9099-C40C66FF867C}">
                  <a14:compatExt spid="_x0000_s10249"/>
                </a:ext>
                <a:ext uri="{FF2B5EF4-FFF2-40B4-BE49-F238E27FC236}">
                  <a16:creationId xmlns:a16="http://schemas.microsoft.com/office/drawing/2014/main" id="{78E0BAB3-60B8-4709-BC24-8F902EFEFAFC}"/>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127000</xdr:colOff>
      <xdr:row>139</xdr:row>
      <xdr:rowOff>127000</xdr:rowOff>
    </xdr:from>
    <xdr:to>
      <xdr:col>8</xdr:col>
      <xdr:colOff>584200</xdr:colOff>
      <xdr:row>158</xdr:row>
      <xdr:rowOff>127000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127000</xdr:colOff>
      <xdr:row>55</xdr:row>
      <xdr:rowOff>127000</xdr:rowOff>
    </xdr:from>
    <xdr:to>
      <xdr:col>8</xdr:col>
      <xdr:colOff>584200</xdr:colOff>
      <xdr:row>74</xdr:row>
      <xdr:rowOff>127000</xdr:rowOff>
    </xdr:to>
    <xdr:graphicFrame macro="">
      <xdr:nvGraphicFramePr>
        <xdr:cNvPr id="3" name="Chart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127000</xdr:colOff>
      <xdr:row>162</xdr:row>
      <xdr:rowOff>127000</xdr:rowOff>
    </xdr:from>
    <xdr:to>
      <xdr:col>8</xdr:col>
      <xdr:colOff>584200</xdr:colOff>
      <xdr:row>181</xdr:row>
      <xdr:rowOff>127000</xdr:rowOff>
    </xdr:to>
    <xdr:graphicFrame macro="">
      <xdr:nvGraphicFramePr>
        <xdr:cNvPr id="4" name="Chart 1">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127000</xdr:colOff>
      <xdr:row>184</xdr:row>
      <xdr:rowOff>127000</xdr:rowOff>
    </xdr:from>
    <xdr:to>
      <xdr:col>8</xdr:col>
      <xdr:colOff>584200</xdr:colOff>
      <xdr:row>203</xdr:row>
      <xdr:rowOff>127000</xdr:rowOff>
    </xdr:to>
    <xdr:pic>
      <xdr:nvPicPr>
        <xdr:cNvPr id="1047" name="Picture 23">
          <a:extLst>
            <a:ext uri="{FF2B5EF4-FFF2-40B4-BE49-F238E27FC236}">
              <a16:creationId xmlns:a16="http://schemas.microsoft.com/office/drawing/2014/main" id="{00000000-0008-0000-0100-00001704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7000" y="24053800"/>
          <a:ext cx="6111240" cy="2461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127000</xdr:colOff>
      <xdr:row>207</xdr:row>
      <xdr:rowOff>60959</xdr:rowOff>
    </xdr:from>
    <xdr:to>
      <xdr:col>8</xdr:col>
      <xdr:colOff>584200</xdr:colOff>
      <xdr:row>226</xdr:row>
      <xdr:rowOff>60959</xdr:rowOff>
    </xdr:to>
    <xdr:graphicFrame macro="">
      <xdr:nvGraphicFramePr>
        <xdr:cNvPr id="6" name="Chart 1">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127000</xdr:colOff>
      <xdr:row>230</xdr:row>
      <xdr:rowOff>60960</xdr:rowOff>
    </xdr:from>
    <xdr:to>
      <xdr:col>8</xdr:col>
      <xdr:colOff>584200</xdr:colOff>
      <xdr:row>249</xdr:row>
      <xdr:rowOff>60960</xdr:rowOff>
    </xdr:to>
    <xdr:graphicFrame macro="">
      <xdr:nvGraphicFramePr>
        <xdr:cNvPr id="7" name="Chart 1">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mc:AlternateContent xmlns:mc="http://schemas.openxmlformats.org/markup-compatibility/2006">
    <mc:Choice xmlns:a14="http://schemas.microsoft.com/office/drawing/2010/main" Requires="a14">
      <xdr:twoCellAnchor>
        <xdr:from>
          <xdr:col>9</xdr:col>
          <xdr:colOff>0</xdr:colOff>
          <xdr:row>9</xdr:row>
          <xdr:rowOff>0</xdr:rowOff>
        </xdr:from>
        <xdr:to>
          <xdr:col>10</xdr:col>
          <xdr:colOff>0</xdr:colOff>
          <xdr:row>11</xdr:row>
          <xdr:rowOff>114300</xdr:rowOff>
        </xdr:to>
        <xdr:sp macro="" textlink="">
          <xdr:nvSpPr>
            <xdr:cNvPr id="1048" name="Spinner 24" hidden="1">
              <a:extLst>
                <a:ext uri="{63B3BB69-23CF-44E3-9099-C40C66FF867C}">
                  <a14:compatExt spid="_x0000_s1048"/>
                </a:ext>
                <a:ext uri="{FF2B5EF4-FFF2-40B4-BE49-F238E27FC236}">
                  <a16:creationId xmlns:a16="http://schemas.microsoft.com/office/drawing/2014/main" id="{00000000-0008-0000-01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60960</xdr:colOff>
          <xdr:row>79</xdr:row>
          <xdr:rowOff>0</xdr:rowOff>
        </xdr:from>
        <xdr:to>
          <xdr:col>10</xdr:col>
          <xdr:colOff>60960</xdr:colOff>
          <xdr:row>81</xdr:row>
          <xdr:rowOff>121920</xdr:rowOff>
        </xdr:to>
        <xdr:sp macro="" textlink="">
          <xdr:nvSpPr>
            <xdr:cNvPr id="1049" name="Spinner 25" hidden="1">
              <a:extLst>
                <a:ext uri="{63B3BB69-23CF-44E3-9099-C40C66FF867C}">
                  <a14:compatExt spid="_x0000_s1049"/>
                </a:ext>
                <a:ext uri="{FF2B5EF4-FFF2-40B4-BE49-F238E27FC236}">
                  <a16:creationId xmlns:a16="http://schemas.microsoft.com/office/drawing/2014/main" id="{00000000-0008-0000-01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142</xdr:row>
          <xdr:rowOff>0</xdr:rowOff>
        </xdr:from>
        <xdr:to>
          <xdr:col>10</xdr:col>
          <xdr:colOff>0</xdr:colOff>
          <xdr:row>144</xdr:row>
          <xdr:rowOff>121920</xdr:rowOff>
        </xdr:to>
        <xdr:sp macro="" textlink="">
          <xdr:nvSpPr>
            <xdr:cNvPr id="1050" name="Spinner 26" hidden="1">
              <a:extLst>
                <a:ext uri="{63B3BB69-23CF-44E3-9099-C40C66FF867C}">
                  <a14:compatExt spid="_x0000_s1050"/>
                </a:ext>
                <a:ext uri="{FF2B5EF4-FFF2-40B4-BE49-F238E27FC236}">
                  <a16:creationId xmlns:a16="http://schemas.microsoft.com/office/drawing/2014/main" id="{00000000-0008-0000-01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60960</xdr:colOff>
          <xdr:row>47</xdr:row>
          <xdr:rowOff>0</xdr:rowOff>
        </xdr:from>
        <xdr:to>
          <xdr:col>10</xdr:col>
          <xdr:colOff>60960</xdr:colOff>
          <xdr:row>49</xdr:row>
          <xdr:rowOff>121920</xdr:rowOff>
        </xdr:to>
        <xdr:sp macro="" textlink="">
          <xdr:nvSpPr>
            <xdr:cNvPr id="1051" name="Spinner 27" hidden="1">
              <a:extLst>
                <a:ext uri="{63B3BB69-23CF-44E3-9099-C40C66FF867C}">
                  <a14:compatExt spid="_x0000_s1051"/>
                </a:ext>
                <a:ext uri="{FF2B5EF4-FFF2-40B4-BE49-F238E27FC236}">
                  <a16:creationId xmlns:a16="http://schemas.microsoft.com/office/drawing/2014/main" id="{00000000-0008-0000-01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60960</xdr:colOff>
          <xdr:row>65</xdr:row>
          <xdr:rowOff>0</xdr:rowOff>
        </xdr:from>
        <xdr:to>
          <xdr:col>10</xdr:col>
          <xdr:colOff>60960</xdr:colOff>
          <xdr:row>67</xdr:row>
          <xdr:rowOff>121920</xdr:rowOff>
        </xdr:to>
        <xdr:sp macro="" textlink="">
          <xdr:nvSpPr>
            <xdr:cNvPr id="1052" name="Spinner 28" hidden="1">
              <a:extLst>
                <a:ext uri="{63B3BB69-23CF-44E3-9099-C40C66FF867C}">
                  <a14:compatExt spid="_x0000_s1052"/>
                </a:ext>
                <a:ext uri="{FF2B5EF4-FFF2-40B4-BE49-F238E27FC236}">
                  <a16:creationId xmlns:a16="http://schemas.microsoft.com/office/drawing/2014/main" id="{00000000-0008-0000-01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215</xdr:row>
          <xdr:rowOff>129540</xdr:rowOff>
        </xdr:from>
        <xdr:to>
          <xdr:col>10</xdr:col>
          <xdr:colOff>0</xdr:colOff>
          <xdr:row>218</xdr:row>
          <xdr:rowOff>121920</xdr:rowOff>
        </xdr:to>
        <xdr:sp macro="" textlink="">
          <xdr:nvSpPr>
            <xdr:cNvPr id="1053" name="Spinner 29" hidden="1">
              <a:extLst>
                <a:ext uri="{63B3BB69-23CF-44E3-9099-C40C66FF867C}">
                  <a14:compatExt spid="_x0000_s1053"/>
                </a:ext>
                <a:ext uri="{FF2B5EF4-FFF2-40B4-BE49-F238E27FC236}">
                  <a16:creationId xmlns:a16="http://schemas.microsoft.com/office/drawing/2014/main" id="{00000000-0008-0000-01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9</xdr:col>
          <xdr:colOff>0</xdr:colOff>
          <xdr:row>239</xdr:row>
          <xdr:rowOff>0</xdr:rowOff>
        </xdr:from>
        <xdr:to>
          <xdr:col>10</xdr:col>
          <xdr:colOff>0</xdr:colOff>
          <xdr:row>241</xdr:row>
          <xdr:rowOff>121920</xdr:rowOff>
        </xdr:to>
        <xdr:sp macro="" textlink="">
          <xdr:nvSpPr>
            <xdr:cNvPr id="1054" name="Spinner 30" hidden="1">
              <a:extLst>
                <a:ext uri="{63B3BB69-23CF-44E3-9099-C40C66FF867C}">
                  <a14:compatExt spid="_x0000_s1054"/>
                </a:ext>
                <a:ext uri="{FF2B5EF4-FFF2-40B4-BE49-F238E27FC236}">
                  <a16:creationId xmlns:a16="http://schemas.microsoft.com/office/drawing/2014/main" id="{00000000-0008-0000-01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10" Type="http://schemas.openxmlformats.org/officeDocument/2006/relationships/comments" Target="../comments1.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13.xml"/><Relationship Id="rId3" Type="http://schemas.openxmlformats.org/officeDocument/2006/relationships/ctrlProp" Target="../ctrlProps/ctrlProp8.xml"/><Relationship Id="rId7" Type="http://schemas.openxmlformats.org/officeDocument/2006/relationships/ctrlProp" Target="../ctrlProps/ctrlProp12.xml"/><Relationship Id="rId2" Type="http://schemas.openxmlformats.org/officeDocument/2006/relationships/vmlDrawing" Target="../drawings/vmlDrawing2.vml"/><Relationship Id="rId1" Type="http://schemas.openxmlformats.org/officeDocument/2006/relationships/drawing" Target="../drawings/drawing2.xml"/><Relationship Id="rId6" Type="http://schemas.openxmlformats.org/officeDocument/2006/relationships/ctrlProp" Target="../ctrlProps/ctrlProp11.xml"/><Relationship Id="rId5" Type="http://schemas.openxmlformats.org/officeDocument/2006/relationships/ctrlProp" Target="../ctrlProps/ctrlProp10.xml"/><Relationship Id="rId10" Type="http://schemas.openxmlformats.org/officeDocument/2006/relationships/comments" Target="../comments2.xml"/><Relationship Id="rId4" Type="http://schemas.openxmlformats.org/officeDocument/2006/relationships/ctrlProp" Target="../ctrlProps/ctrlProp9.xml"/><Relationship Id="rId9" Type="http://schemas.openxmlformats.org/officeDocument/2006/relationships/ctrlProp" Target="../ctrlProps/ctrlProp14.x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0293-2B4A-4291-BCA1-CDBD7CEB202F}">
  <dimension ref="A1:AN447"/>
  <sheetViews>
    <sheetView topLeftCell="A391" workbookViewId="0">
      <selection activeCell="E398" sqref="E398"/>
    </sheetView>
  </sheetViews>
  <sheetFormatPr defaultRowHeight="14.4" x14ac:dyDescent="0.3"/>
  <sheetData>
    <row r="1" spans="1:40" x14ac:dyDescent="0.3">
      <c r="A1" t="s">
        <v>0</v>
      </c>
      <c r="B1" t="s">
        <v>1</v>
      </c>
      <c r="C1" t="s">
        <v>2</v>
      </c>
      <c r="D1" t="s">
        <v>3</v>
      </c>
      <c r="E1" t="s">
        <v>4</v>
      </c>
      <c r="F1" t="s">
        <v>217</v>
      </c>
      <c r="G1" t="s">
        <v>218</v>
      </c>
      <c r="H1" t="s">
        <v>5</v>
      </c>
      <c r="I1" t="s">
        <v>6</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c r="AH1" t="s">
        <v>31</v>
      </c>
      <c r="AI1" t="s">
        <v>32</v>
      </c>
      <c r="AJ1" t="s">
        <v>33</v>
      </c>
      <c r="AK1" t="s">
        <v>34</v>
      </c>
      <c r="AL1" t="s">
        <v>35</v>
      </c>
      <c r="AM1" t="s">
        <v>36</v>
      </c>
      <c r="AN1" t="s">
        <v>37</v>
      </c>
    </row>
    <row r="2" spans="1:40" x14ac:dyDescent="0.3">
      <c r="A2" t="s">
        <v>38</v>
      </c>
      <c r="B2">
        <v>0</v>
      </c>
      <c r="C2">
        <v>0</v>
      </c>
      <c r="D2">
        <v>0</v>
      </c>
      <c r="E2">
        <v>1</v>
      </c>
      <c r="F2">
        <v>0.77973550514301893</v>
      </c>
      <c r="G2">
        <v>0.22026449485698107</v>
      </c>
      <c r="H2">
        <v>0</v>
      </c>
      <c r="I2">
        <v>0</v>
      </c>
      <c r="J2">
        <v>14370</v>
      </c>
      <c r="K2">
        <v>9.5728979790730708</v>
      </c>
      <c r="L2">
        <v>1.55</v>
      </c>
      <c r="M2" t="s">
        <v>39</v>
      </c>
      <c r="N2" t="s">
        <v>40</v>
      </c>
      <c r="O2" t="s">
        <v>41</v>
      </c>
      <c r="P2">
        <v>0</v>
      </c>
      <c r="Q2">
        <v>0</v>
      </c>
      <c r="R2">
        <v>1</v>
      </c>
      <c r="S2" t="s">
        <v>42</v>
      </c>
      <c r="T2">
        <v>0</v>
      </c>
      <c r="U2">
        <v>1</v>
      </c>
      <c r="V2" t="s">
        <v>43</v>
      </c>
      <c r="W2">
        <v>0</v>
      </c>
      <c r="X2">
        <v>1</v>
      </c>
      <c r="Y2">
        <v>0</v>
      </c>
      <c r="Z2">
        <v>1</v>
      </c>
      <c r="AA2">
        <v>1</v>
      </c>
      <c r="AB2">
        <v>1</v>
      </c>
      <c r="AC2">
        <v>1</v>
      </c>
      <c r="AD2">
        <v>1</v>
      </c>
      <c r="AE2">
        <v>1</v>
      </c>
      <c r="AF2">
        <v>0</v>
      </c>
      <c r="AG2" t="s">
        <v>44</v>
      </c>
      <c r="AH2">
        <v>61.5</v>
      </c>
      <c r="AI2">
        <v>56</v>
      </c>
      <c r="AJ2">
        <v>34.5</v>
      </c>
      <c r="AK2">
        <v>40.6</v>
      </c>
      <c r="AL2">
        <v>50</v>
      </c>
      <c r="AM2">
        <v>80</v>
      </c>
      <c r="AN2">
        <v>1</v>
      </c>
    </row>
    <row r="3" spans="1:40" x14ac:dyDescent="0.3">
      <c r="A3" t="s">
        <v>45</v>
      </c>
      <c r="B3">
        <v>1</v>
      </c>
      <c r="C3">
        <v>0</v>
      </c>
      <c r="D3">
        <v>0</v>
      </c>
      <c r="E3">
        <v>0</v>
      </c>
      <c r="F3">
        <v>5.9843159246287289E-4</v>
      </c>
      <c r="G3">
        <v>-5.9843159246287289E-4</v>
      </c>
      <c r="H3">
        <v>0</v>
      </c>
      <c r="I3">
        <v>0</v>
      </c>
      <c r="J3">
        <v>10963.05</v>
      </c>
      <c r="K3">
        <v>9.3022858064595422</v>
      </c>
      <c r="L3">
        <v>1.25</v>
      </c>
      <c r="M3" t="s">
        <v>39</v>
      </c>
      <c r="N3" t="s">
        <v>46</v>
      </c>
      <c r="O3" t="s">
        <v>47</v>
      </c>
      <c r="P3">
        <v>0</v>
      </c>
      <c r="Q3">
        <v>0</v>
      </c>
      <c r="R3">
        <v>1</v>
      </c>
      <c r="S3" t="s">
        <v>48</v>
      </c>
      <c r="T3">
        <v>0</v>
      </c>
      <c r="U3">
        <v>1</v>
      </c>
      <c r="V3" t="s">
        <v>43</v>
      </c>
      <c r="W3">
        <v>0</v>
      </c>
      <c r="X3">
        <v>1</v>
      </c>
      <c r="Y3">
        <v>1</v>
      </c>
      <c r="Z3">
        <v>1</v>
      </c>
      <c r="AA3">
        <v>0</v>
      </c>
      <c r="AB3">
        <v>1</v>
      </c>
      <c r="AC3">
        <v>1</v>
      </c>
      <c r="AD3">
        <v>0</v>
      </c>
      <c r="AE3">
        <v>0</v>
      </c>
      <c r="AF3">
        <v>0</v>
      </c>
      <c r="AG3" t="s">
        <v>44</v>
      </c>
      <c r="AH3">
        <v>61.5</v>
      </c>
      <c r="AI3">
        <v>57</v>
      </c>
      <c r="AJ3">
        <v>34.5</v>
      </c>
      <c r="AK3">
        <v>41</v>
      </c>
      <c r="AL3">
        <v>55</v>
      </c>
      <c r="AM3">
        <v>80</v>
      </c>
      <c r="AN3">
        <v>1</v>
      </c>
    </row>
    <row r="4" spans="1:40" x14ac:dyDescent="0.3">
      <c r="A4" t="s">
        <v>49</v>
      </c>
      <c r="B4">
        <v>0</v>
      </c>
      <c r="C4">
        <v>1</v>
      </c>
      <c r="D4">
        <v>0</v>
      </c>
      <c r="E4">
        <v>0</v>
      </c>
      <c r="F4">
        <v>4.5513952100450795E-6</v>
      </c>
      <c r="G4">
        <v>-4.5513952100450795E-6</v>
      </c>
      <c r="H4">
        <v>0</v>
      </c>
      <c r="I4">
        <v>0</v>
      </c>
      <c r="J4">
        <v>10200</v>
      </c>
      <c r="K4">
        <v>9.2301429992723616</v>
      </c>
      <c r="L4">
        <v>1.1319999999999999</v>
      </c>
      <c r="M4" t="s">
        <v>39</v>
      </c>
      <c r="N4" t="s">
        <v>50</v>
      </c>
      <c r="O4" t="s">
        <v>41</v>
      </c>
      <c r="P4">
        <v>0</v>
      </c>
      <c r="Q4">
        <v>0</v>
      </c>
      <c r="R4">
        <v>1</v>
      </c>
      <c r="S4" t="s">
        <v>51</v>
      </c>
      <c r="T4">
        <v>0</v>
      </c>
      <c r="U4">
        <v>1</v>
      </c>
      <c r="V4" t="s">
        <v>52</v>
      </c>
      <c r="W4">
        <v>1</v>
      </c>
      <c r="X4">
        <v>1</v>
      </c>
      <c r="Y4">
        <v>1</v>
      </c>
      <c r="Z4">
        <v>1</v>
      </c>
      <c r="AA4">
        <v>1</v>
      </c>
      <c r="AB4">
        <v>1</v>
      </c>
      <c r="AC4">
        <v>1</v>
      </c>
      <c r="AD4">
        <v>0</v>
      </c>
      <c r="AE4">
        <v>1</v>
      </c>
      <c r="AF4">
        <v>0</v>
      </c>
      <c r="AG4" t="s">
        <v>53</v>
      </c>
      <c r="AH4">
        <v>61.7</v>
      </c>
      <c r="AI4">
        <v>55.4</v>
      </c>
      <c r="AJ4">
        <v>34.9</v>
      </c>
      <c r="AK4">
        <v>40.6</v>
      </c>
      <c r="AL4">
        <v>52</v>
      </c>
      <c r="AM4">
        <v>77</v>
      </c>
      <c r="AN4">
        <v>1</v>
      </c>
    </row>
    <row r="5" spans="1:40" x14ac:dyDescent="0.3">
      <c r="A5" t="s">
        <v>54</v>
      </c>
      <c r="B5">
        <v>0</v>
      </c>
      <c r="C5">
        <v>0</v>
      </c>
      <c r="D5">
        <v>0</v>
      </c>
      <c r="E5">
        <v>0</v>
      </c>
      <c r="F5">
        <v>1.0395572638836912E-4</v>
      </c>
      <c r="G5">
        <v>-1.0395572638836912E-4</v>
      </c>
      <c r="H5">
        <v>1</v>
      </c>
      <c r="I5">
        <v>0</v>
      </c>
      <c r="J5">
        <v>13040</v>
      </c>
      <c r="K5">
        <v>9.4757768354806444</v>
      </c>
      <c r="L5">
        <v>1.31</v>
      </c>
      <c r="M5" t="s">
        <v>39</v>
      </c>
      <c r="N5" t="s">
        <v>55</v>
      </c>
      <c r="O5" t="s">
        <v>56</v>
      </c>
      <c r="P5">
        <v>0</v>
      </c>
      <c r="Q5">
        <v>1</v>
      </c>
      <c r="R5">
        <v>0</v>
      </c>
      <c r="S5" t="s">
        <v>51</v>
      </c>
      <c r="T5">
        <v>0</v>
      </c>
      <c r="U5">
        <v>1</v>
      </c>
      <c r="V5" t="s">
        <v>57</v>
      </c>
      <c r="W5">
        <v>1</v>
      </c>
      <c r="X5">
        <v>1</v>
      </c>
      <c r="Y5">
        <v>0</v>
      </c>
      <c r="Z5">
        <v>1</v>
      </c>
      <c r="AA5">
        <v>1</v>
      </c>
      <c r="AB5">
        <v>1</v>
      </c>
      <c r="AC5">
        <v>1</v>
      </c>
      <c r="AD5">
        <v>0</v>
      </c>
      <c r="AE5">
        <v>1</v>
      </c>
      <c r="AF5">
        <v>0</v>
      </c>
      <c r="AG5" t="s">
        <v>53</v>
      </c>
      <c r="AH5">
        <v>61.7</v>
      </c>
      <c r="AI5">
        <v>55</v>
      </c>
      <c r="AJ5">
        <v>34.299999999999997</v>
      </c>
      <c r="AK5">
        <v>40.6</v>
      </c>
      <c r="AL5">
        <v>53</v>
      </c>
      <c r="AM5">
        <v>78</v>
      </c>
      <c r="AN5">
        <v>1</v>
      </c>
    </row>
    <row r="6" spans="1:40" x14ac:dyDescent="0.3">
      <c r="A6" t="s">
        <v>58</v>
      </c>
      <c r="B6">
        <v>0</v>
      </c>
      <c r="C6">
        <v>0</v>
      </c>
      <c r="D6">
        <v>0</v>
      </c>
      <c r="E6">
        <v>0</v>
      </c>
      <c r="F6">
        <v>0.21045492682119454</v>
      </c>
      <c r="G6">
        <v>-0.21045492682119454</v>
      </c>
      <c r="H6">
        <v>0</v>
      </c>
      <c r="I6">
        <v>1</v>
      </c>
      <c r="J6">
        <v>15205</v>
      </c>
      <c r="K6">
        <v>9.6293796001114647</v>
      </c>
      <c r="L6">
        <v>1.302</v>
      </c>
      <c r="M6" t="s">
        <v>39</v>
      </c>
      <c r="N6" t="s">
        <v>59</v>
      </c>
      <c r="O6" t="s">
        <v>13</v>
      </c>
      <c r="P6">
        <v>1</v>
      </c>
      <c r="Q6">
        <v>0</v>
      </c>
      <c r="R6">
        <v>0</v>
      </c>
      <c r="S6" t="s">
        <v>42</v>
      </c>
      <c r="T6">
        <v>0</v>
      </c>
      <c r="U6">
        <v>1</v>
      </c>
      <c r="V6" t="s">
        <v>52</v>
      </c>
      <c r="W6">
        <v>1</v>
      </c>
      <c r="X6">
        <v>1</v>
      </c>
      <c r="Y6">
        <v>0</v>
      </c>
      <c r="Z6">
        <v>1</v>
      </c>
      <c r="AA6">
        <v>1</v>
      </c>
      <c r="AB6">
        <v>1</v>
      </c>
      <c r="AC6">
        <v>0</v>
      </c>
      <c r="AD6">
        <v>0</v>
      </c>
      <c r="AE6">
        <v>0</v>
      </c>
      <c r="AF6">
        <v>0</v>
      </c>
      <c r="AG6" t="s">
        <v>53</v>
      </c>
      <c r="AH6">
        <v>61.5</v>
      </c>
      <c r="AI6">
        <v>57.2</v>
      </c>
      <c r="AJ6">
        <v>34.4</v>
      </c>
      <c r="AK6">
        <v>40.9</v>
      </c>
      <c r="AL6">
        <v>51</v>
      </c>
      <c r="AM6">
        <v>79</v>
      </c>
      <c r="AN6">
        <v>1</v>
      </c>
    </row>
    <row r="7" spans="1:40" x14ac:dyDescent="0.3">
      <c r="A7" t="s">
        <v>49</v>
      </c>
      <c r="B7">
        <v>0</v>
      </c>
      <c r="C7">
        <v>1</v>
      </c>
      <c r="D7">
        <v>0</v>
      </c>
      <c r="E7">
        <v>0</v>
      </c>
      <c r="F7">
        <v>4.330708563653352E-5</v>
      </c>
      <c r="G7">
        <v>-4.330708563653352E-5</v>
      </c>
      <c r="H7">
        <v>0</v>
      </c>
      <c r="I7">
        <v>0</v>
      </c>
      <c r="J7">
        <v>11597</v>
      </c>
      <c r="K7">
        <v>9.3585017229567029</v>
      </c>
      <c r="L7">
        <v>1.3169999999999999</v>
      </c>
      <c r="M7" t="s">
        <v>39</v>
      </c>
      <c r="N7" t="s">
        <v>50</v>
      </c>
      <c r="O7" t="s">
        <v>47</v>
      </c>
      <c r="P7">
        <v>0</v>
      </c>
      <c r="Q7">
        <v>0</v>
      </c>
      <c r="R7">
        <v>1</v>
      </c>
      <c r="S7" t="s">
        <v>51</v>
      </c>
      <c r="T7">
        <v>0</v>
      </c>
      <c r="U7">
        <v>1</v>
      </c>
      <c r="V7" t="s">
        <v>52</v>
      </c>
      <c r="W7">
        <v>1</v>
      </c>
      <c r="X7">
        <v>1</v>
      </c>
      <c r="Y7">
        <v>1</v>
      </c>
      <c r="Z7">
        <v>1</v>
      </c>
      <c r="AA7">
        <v>1</v>
      </c>
      <c r="AB7">
        <v>1</v>
      </c>
      <c r="AC7">
        <v>1</v>
      </c>
      <c r="AD7">
        <v>0</v>
      </c>
      <c r="AE7">
        <v>1</v>
      </c>
      <c r="AF7">
        <v>1</v>
      </c>
      <c r="AG7" t="s">
        <v>53</v>
      </c>
      <c r="AH7">
        <v>61.9</v>
      </c>
      <c r="AI7">
        <v>55.3</v>
      </c>
      <c r="AJ7">
        <v>34.799999999999997</v>
      </c>
      <c r="AK7">
        <v>40.799999999999997</v>
      </c>
      <c r="AL7">
        <v>52</v>
      </c>
      <c r="AM7">
        <v>77</v>
      </c>
      <c r="AN7">
        <v>1</v>
      </c>
    </row>
    <row r="8" spans="1:40" x14ac:dyDescent="0.3">
      <c r="A8" t="s">
        <v>45</v>
      </c>
      <c r="B8">
        <v>1</v>
      </c>
      <c r="C8">
        <v>0</v>
      </c>
      <c r="D8">
        <v>0</v>
      </c>
      <c r="E8">
        <v>0</v>
      </c>
      <c r="F8">
        <v>3.6539367556055256E-3</v>
      </c>
      <c r="G8">
        <v>-3.6539367556055256E-3</v>
      </c>
      <c r="H8">
        <v>0</v>
      </c>
      <c r="I8">
        <v>0</v>
      </c>
      <c r="J8">
        <v>10318.86</v>
      </c>
      <c r="K8">
        <v>9.2417285678175549</v>
      </c>
      <c r="L8">
        <v>1.07</v>
      </c>
      <c r="M8" t="s">
        <v>39</v>
      </c>
      <c r="N8" t="s">
        <v>46</v>
      </c>
      <c r="O8" t="s">
        <v>56</v>
      </c>
      <c r="P8">
        <v>0</v>
      </c>
      <c r="Q8">
        <v>1</v>
      </c>
      <c r="R8">
        <v>0</v>
      </c>
      <c r="S8" t="s">
        <v>48</v>
      </c>
      <c r="T8">
        <v>0</v>
      </c>
      <c r="U8">
        <v>1</v>
      </c>
      <c r="V8" t="s">
        <v>52</v>
      </c>
      <c r="W8">
        <v>1</v>
      </c>
      <c r="X8">
        <v>0</v>
      </c>
      <c r="Y8">
        <v>1</v>
      </c>
      <c r="Z8">
        <v>1</v>
      </c>
      <c r="AA8">
        <v>0</v>
      </c>
      <c r="AB8">
        <v>1</v>
      </c>
      <c r="AC8">
        <v>1</v>
      </c>
      <c r="AD8">
        <v>1</v>
      </c>
      <c r="AE8">
        <v>0</v>
      </c>
      <c r="AF8">
        <v>0</v>
      </c>
      <c r="AG8" t="s">
        <v>44</v>
      </c>
      <c r="AH8">
        <v>61.4</v>
      </c>
      <c r="AI8">
        <v>57</v>
      </c>
      <c r="AJ8">
        <v>34.5</v>
      </c>
      <c r="AK8">
        <v>41</v>
      </c>
      <c r="AL8">
        <v>50</v>
      </c>
      <c r="AM8">
        <v>80</v>
      </c>
      <c r="AN8">
        <v>1</v>
      </c>
    </row>
    <row r="9" spans="1:40" x14ac:dyDescent="0.3">
      <c r="A9" t="s">
        <v>45</v>
      </c>
      <c r="B9">
        <v>1</v>
      </c>
      <c r="C9">
        <v>0</v>
      </c>
      <c r="D9">
        <v>0</v>
      </c>
      <c r="E9">
        <v>0</v>
      </c>
      <c r="F9">
        <v>1.7952512935589706E-6</v>
      </c>
      <c r="G9">
        <v>-1.7952512935589706E-6</v>
      </c>
      <c r="H9">
        <v>0</v>
      </c>
      <c r="I9">
        <v>0</v>
      </c>
      <c r="J9">
        <v>9237.33</v>
      </c>
      <c r="K9">
        <v>9.1310081618394836</v>
      </c>
      <c r="L9">
        <v>1.04</v>
      </c>
      <c r="M9" t="s">
        <v>39</v>
      </c>
      <c r="N9" t="s">
        <v>46</v>
      </c>
      <c r="O9" t="s">
        <v>41</v>
      </c>
      <c r="P9">
        <v>0</v>
      </c>
      <c r="Q9">
        <v>0</v>
      </c>
      <c r="R9">
        <v>1</v>
      </c>
      <c r="S9" t="s">
        <v>48</v>
      </c>
      <c r="T9">
        <v>0</v>
      </c>
      <c r="U9">
        <v>1</v>
      </c>
      <c r="V9" t="s">
        <v>43</v>
      </c>
      <c r="W9">
        <v>1</v>
      </c>
      <c r="X9">
        <v>1</v>
      </c>
      <c r="Y9">
        <v>1</v>
      </c>
      <c r="Z9">
        <v>0</v>
      </c>
      <c r="AA9">
        <v>1</v>
      </c>
      <c r="AB9">
        <v>1</v>
      </c>
      <c r="AC9">
        <v>1</v>
      </c>
      <c r="AD9">
        <v>0</v>
      </c>
      <c r="AE9">
        <v>0</v>
      </c>
      <c r="AF9">
        <v>0</v>
      </c>
      <c r="AG9" t="s">
        <v>44</v>
      </c>
      <c r="AH9">
        <v>61.9</v>
      </c>
      <c r="AI9">
        <v>56</v>
      </c>
      <c r="AJ9">
        <v>34</v>
      </c>
      <c r="AK9">
        <v>40.799999999999997</v>
      </c>
      <c r="AL9">
        <v>55</v>
      </c>
      <c r="AM9">
        <v>80</v>
      </c>
      <c r="AN9">
        <v>1</v>
      </c>
    </row>
    <row r="10" spans="1:40" x14ac:dyDescent="0.3">
      <c r="A10" t="s">
        <v>49</v>
      </c>
      <c r="B10">
        <v>0</v>
      </c>
      <c r="C10">
        <v>1</v>
      </c>
      <c r="D10">
        <v>0</v>
      </c>
      <c r="E10">
        <v>0</v>
      </c>
      <c r="F10">
        <v>2.4095326726475227E-6</v>
      </c>
      <c r="G10">
        <v>-2.4095326726475227E-6</v>
      </c>
      <c r="H10">
        <v>0</v>
      </c>
      <c r="I10">
        <v>0</v>
      </c>
      <c r="J10">
        <v>8427</v>
      </c>
      <c r="K10">
        <v>9.0391961157723539</v>
      </c>
      <c r="L10">
        <v>1.024</v>
      </c>
      <c r="M10" t="s">
        <v>39</v>
      </c>
      <c r="N10" t="s">
        <v>50</v>
      </c>
      <c r="O10" t="s">
        <v>47</v>
      </c>
      <c r="P10">
        <v>0</v>
      </c>
      <c r="Q10">
        <v>0</v>
      </c>
      <c r="R10">
        <v>1</v>
      </c>
      <c r="S10" t="s">
        <v>51</v>
      </c>
      <c r="T10">
        <v>0</v>
      </c>
      <c r="U10">
        <v>1</v>
      </c>
      <c r="V10" t="s">
        <v>52</v>
      </c>
      <c r="W10">
        <v>1</v>
      </c>
      <c r="X10">
        <v>0</v>
      </c>
      <c r="Y10">
        <v>1</v>
      </c>
      <c r="Z10">
        <v>1</v>
      </c>
      <c r="AA10">
        <v>1</v>
      </c>
      <c r="AB10">
        <v>1</v>
      </c>
      <c r="AC10">
        <v>1</v>
      </c>
      <c r="AD10">
        <v>0</v>
      </c>
      <c r="AE10">
        <v>1</v>
      </c>
      <c r="AF10">
        <v>1</v>
      </c>
      <c r="AG10" t="s">
        <v>53</v>
      </c>
      <c r="AH10">
        <v>61.6</v>
      </c>
      <c r="AI10">
        <v>55.6</v>
      </c>
      <c r="AJ10">
        <v>34.799999999999997</v>
      </c>
      <c r="AK10">
        <v>40.700000000000003</v>
      </c>
      <c r="AL10">
        <v>51</v>
      </c>
      <c r="AM10">
        <v>77</v>
      </c>
      <c r="AN10">
        <v>1</v>
      </c>
    </row>
    <row r="11" spans="1:40" x14ac:dyDescent="0.3">
      <c r="A11" t="s">
        <v>45</v>
      </c>
      <c r="B11">
        <v>1</v>
      </c>
      <c r="C11">
        <v>0</v>
      </c>
      <c r="D11">
        <v>0</v>
      </c>
      <c r="E11">
        <v>0</v>
      </c>
      <c r="F11">
        <v>3.2811069193045439E-2</v>
      </c>
      <c r="G11">
        <v>-3.2811069193045439E-2</v>
      </c>
      <c r="H11">
        <v>0</v>
      </c>
      <c r="I11">
        <v>0</v>
      </c>
      <c r="J11">
        <v>24513.695</v>
      </c>
      <c r="K11">
        <v>10.106987219953758</v>
      </c>
      <c r="L11">
        <v>1.58</v>
      </c>
      <c r="M11" t="s">
        <v>39</v>
      </c>
      <c r="N11" t="s">
        <v>46</v>
      </c>
      <c r="O11" t="s">
        <v>56</v>
      </c>
      <c r="P11">
        <v>0</v>
      </c>
      <c r="Q11">
        <v>1</v>
      </c>
      <c r="R11">
        <v>0</v>
      </c>
      <c r="S11" t="s">
        <v>60</v>
      </c>
      <c r="T11">
        <v>0</v>
      </c>
      <c r="U11">
        <v>1</v>
      </c>
      <c r="V11" t="s">
        <v>43</v>
      </c>
      <c r="W11">
        <v>0</v>
      </c>
      <c r="X11">
        <v>0</v>
      </c>
      <c r="Y11">
        <v>1</v>
      </c>
      <c r="Z11">
        <v>0</v>
      </c>
      <c r="AA11">
        <v>1</v>
      </c>
      <c r="AB11">
        <v>1</v>
      </c>
      <c r="AC11">
        <v>1</v>
      </c>
      <c r="AD11">
        <v>1</v>
      </c>
      <c r="AE11">
        <v>0</v>
      </c>
      <c r="AF11">
        <v>0</v>
      </c>
      <c r="AG11" t="s">
        <v>44</v>
      </c>
      <c r="AH11">
        <v>61.8</v>
      </c>
      <c r="AI11">
        <v>56</v>
      </c>
      <c r="AJ11">
        <v>35.5</v>
      </c>
      <c r="AK11">
        <v>40.6</v>
      </c>
      <c r="AL11">
        <v>50</v>
      </c>
      <c r="AM11">
        <v>80</v>
      </c>
      <c r="AN11">
        <v>1</v>
      </c>
    </row>
    <row r="12" spans="1:40" x14ac:dyDescent="0.3">
      <c r="A12" t="s">
        <v>58</v>
      </c>
      <c r="B12">
        <v>0</v>
      </c>
      <c r="C12">
        <v>0</v>
      </c>
      <c r="D12">
        <v>0</v>
      </c>
      <c r="E12">
        <v>0</v>
      </c>
      <c r="F12">
        <v>7.7306028005831756E-6</v>
      </c>
      <c r="G12">
        <v>-7.7306028005831756E-6</v>
      </c>
      <c r="H12">
        <v>0</v>
      </c>
      <c r="I12">
        <v>1</v>
      </c>
      <c r="J12">
        <v>8860</v>
      </c>
      <c r="K12">
        <v>9.0893020435991261</v>
      </c>
      <c r="L12">
        <v>1.1080000000000001</v>
      </c>
      <c r="M12" t="s">
        <v>39</v>
      </c>
      <c r="N12" t="s">
        <v>59</v>
      </c>
      <c r="O12" t="s">
        <v>41</v>
      </c>
      <c r="P12">
        <v>0</v>
      </c>
      <c r="Q12">
        <v>0</v>
      </c>
      <c r="R12">
        <v>1</v>
      </c>
      <c r="S12" t="s">
        <v>42</v>
      </c>
      <c r="T12">
        <v>0</v>
      </c>
      <c r="U12">
        <v>1</v>
      </c>
      <c r="V12" t="s">
        <v>52</v>
      </c>
      <c r="W12">
        <v>1</v>
      </c>
      <c r="X12">
        <v>1</v>
      </c>
      <c r="Y12">
        <v>0</v>
      </c>
      <c r="Z12">
        <v>1</v>
      </c>
      <c r="AA12">
        <v>1</v>
      </c>
      <c r="AB12">
        <v>1</v>
      </c>
      <c r="AC12">
        <v>1</v>
      </c>
      <c r="AD12">
        <v>0</v>
      </c>
      <c r="AE12">
        <v>1</v>
      </c>
      <c r="AF12">
        <v>1</v>
      </c>
      <c r="AG12" t="s">
        <v>53</v>
      </c>
      <c r="AH12">
        <v>61.7</v>
      </c>
      <c r="AI12">
        <v>55.5</v>
      </c>
      <c r="AJ12">
        <v>34.200000000000003</v>
      </c>
      <c r="AK12">
        <v>40.6</v>
      </c>
      <c r="AL12">
        <v>51</v>
      </c>
      <c r="AM12">
        <v>77</v>
      </c>
      <c r="AN12">
        <v>1</v>
      </c>
    </row>
    <row r="13" spans="1:40" x14ac:dyDescent="0.3">
      <c r="A13" t="s">
        <v>45</v>
      </c>
      <c r="B13">
        <v>1</v>
      </c>
      <c r="C13">
        <v>0</v>
      </c>
      <c r="D13">
        <v>0</v>
      </c>
      <c r="E13">
        <v>0</v>
      </c>
      <c r="F13">
        <v>1.6006513183422733E-4</v>
      </c>
      <c r="G13">
        <v>-1.6006513183422733E-4</v>
      </c>
      <c r="H13">
        <v>0</v>
      </c>
      <c r="I13">
        <v>0</v>
      </c>
      <c r="J13">
        <v>27784.880000000001</v>
      </c>
      <c r="K13">
        <v>10.232247266827603</v>
      </c>
      <c r="L13">
        <v>1.74</v>
      </c>
      <c r="M13" t="s">
        <v>39</v>
      </c>
      <c r="N13" t="s">
        <v>46</v>
      </c>
      <c r="O13" t="s">
        <v>61</v>
      </c>
      <c r="P13">
        <v>0</v>
      </c>
      <c r="Q13">
        <v>1</v>
      </c>
      <c r="R13">
        <v>0</v>
      </c>
      <c r="S13" t="s">
        <v>51</v>
      </c>
      <c r="T13">
        <v>0</v>
      </c>
      <c r="U13">
        <v>1</v>
      </c>
      <c r="V13" t="s">
        <v>43</v>
      </c>
      <c r="W13">
        <v>0</v>
      </c>
      <c r="X13">
        <v>1</v>
      </c>
      <c r="Y13">
        <v>1</v>
      </c>
      <c r="Z13">
        <v>0</v>
      </c>
      <c r="AA13">
        <v>1</v>
      </c>
      <c r="AB13">
        <v>1</v>
      </c>
      <c r="AC13">
        <v>1</v>
      </c>
      <c r="AD13">
        <v>0</v>
      </c>
      <c r="AE13">
        <v>0</v>
      </c>
      <c r="AF13">
        <v>0</v>
      </c>
      <c r="AG13" t="s">
        <v>44</v>
      </c>
      <c r="AH13">
        <v>61.9</v>
      </c>
      <c r="AI13">
        <v>57</v>
      </c>
      <c r="AJ13">
        <v>35.5</v>
      </c>
      <c r="AK13">
        <v>40.6</v>
      </c>
      <c r="AL13">
        <v>55</v>
      </c>
      <c r="AM13">
        <v>80</v>
      </c>
      <c r="AN13">
        <v>1</v>
      </c>
    </row>
    <row r="14" spans="1:40" x14ac:dyDescent="0.3">
      <c r="A14" t="s">
        <v>62</v>
      </c>
      <c r="B14">
        <v>0</v>
      </c>
      <c r="C14">
        <v>0</v>
      </c>
      <c r="D14">
        <v>1</v>
      </c>
      <c r="E14">
        <v>0</v>
      </c>
      <c r="F14">
        <v>1.2594112319191469E-3</v>
      </c>
      <c r="G14">
        <v>-1.2594112319191469E-3</v>
      </c>
      <c r="H14">
        <v>0</v>
      </c>
      <c r="I14">
        <v>0</v>
      </c>
      <c r="J14">
        <v>19602</v>
      </c>
      <c r="K14">
        <v>9.883386880829125</v>
      </c>
      <c r="L14">
        <v>1.5</v>
      </c>
      <c r="M14" t="s">
        <v>63</v>
      </c>
      <c r="N14" t="s">
        <v>59</v>
      </c>
      <c r="O14" t="s">
        <v>41</v>
      </c>
      <c r="P14">
        <v>0</v>
      </c>
      <c r="Q14">
        <v>0</v>
      </c>
      <c r="R14">
        <v>1</v>
      </c>
      <c r="S14" t="s">
        <v>51</v>
      </c>
      <c r="T14">
        <v>0</v>
      </c>
      <c r="U14">
        <v>1</v>
      </c>
      <c r="V14" t="s">
        <v>64</v>
      </c>
      <c r="W14">
        <v>1</v>
      </c>
      <c r="X14">
        <v>1</v>
      </c>
      <c r="Y14">
        <v>1</v>
      </c>
      <c r="Z14">
        <v>1</v>
      </c>
      <c r="AA14">
        <v>1</v>
      </c>
      <c r="AB14">
        <v>1</v>
      </c>
      <c r="AC14">
        <v>1</v>
      </c>
      <c r="AD14">
        <v>1</v>
      </c>
      <c r="AE14">
        <v>1</v>
      </c>
      <c r="AF14">
        <v>0</v>
      </c>
      <c r="AG14" t="s">
        <v>53</v>
      </c>
      <c r="AH14">
        <v>61.4</v>
      </c>
      <c r="AI14">
        <v>56.4</v>
      </c>
      <c r="AJ14">
        <v>34.5</v>
      </c>
      <c r="AK14">
        <v>40.799999999999997</v>
      </c>
      <c r="AL14">
        <v>50</v>
      </c>
      <c r="AM14">
        <v>77</v>
      </c>
      <c r="AN14">
        <v>1</v>
      </c>
    </row>
    <row r="15" spans="1:40" x14ac:dyDescent="0.3">
      <c r="A15" t="s">
        <v>38</v>
      </c>
      <c r="B15">
        <v>0</v>
      </c>
      <c r="C15">
        <v>0</v>
      </c>
      <c r="D15">
        <v>0</v>
      </c>
      <c r="E15">
        <v>1</v>
      </c>
      <c r="F15">
        <v>3.9373015983558073E-2</v>
      </c>
      <c r="G15">
        <v>0.96062698401644198</v>
      </c>
      <c r="H15">
        <v>0</v>
      </c>
      <c r="I15">
        <v>0</v>
      </c>
      <c r="J15">
        <v>13840</v>
      </c>
      <c r="K15">
        <v>9.5353182291716614</v>
      </c>
      <c r="L15">
        <v>1.1399999999999999</v>
      </c>
      <c r="M15" t="s">
        <v>39</v>
      </c>
      <c r="N15" t="s">
        <v>40</v>
      </c>
      <c r="O15" t="s">
        <v>13</v>
      </c>
      <c r="P15">
        <v>1</v>
      </c>
      <c r="Q15">
        <v>0</v>
      </c>
      <c r="R15">
        <v>0</v>
      </c>
      <c r="S15" t="s">
        <v>60</v>
      </c>
      <c r="T15">
        <v>0</v>
      </c>
      <c r="U15">
        <v>1</v>
      </c>
      <c r="V15" t="s">
        <v>43</v>
      </c>
      <c r="W15">
        <v>1</v>
      </c>
      <c r="X15">
        <v>0</v>
      </c>
      <c r="Y15">
        <v>1</v>
      </c>
      <c r="Z15">
        <v>1</v>
      </c>
      <c r="AA15">
        <v>1</v>
      </c>
      <c r="AB15">
        <v>1</v>
      </c>
      <c r="AC15">
        <v>0</v>
      </c>
      <c r="AD15">
        <v>0</v>
      </c>
      <c r="AE15">
        <v>0</v>
      </c>
      <c r="AF15">
        <v>0</v>
      </c>
      <c r="AG15" t="s">
        <v>44</v>
      </c>
      <c r="AH15">
        <v>60.4</v>
      </c>
      <c r="AI15">
        <v>60</v>
      </c>
      <c r="AJ15">
        <v>34.5</v>
      </c>
      <c r="AK15">
        <v>40.799999999999997</v>
      </c>
      <c r="AL15">
        <v>55</v>
      </c>
      <c r="AM15">
        <v>80</v>
      </c>
      <c r="AN15">
        <v>1</v>
      </c>
    </row>
    <row r="16" spans="1:40" x14ac:dyDescent="0.3">
      <c r="A16" t="s">
        <v>54</v>
      </c>
      <c r="B16">
        <v>0</v>
      </c>
      <c r="C16">
        <v>0</v>
      </c>
      <c r="D16">
        <v>0</v>
      </c>
      <c r="E16">
        <v>0</v>
      </c>
      <c r="F16">
        <v>4.9614004336176546E-6</v>
      </c>
      <c r="G16">
        <v>-4.9614004336176546E-6</v>
      </c>
      <c r="H16">
        <v>1</v>
      </c>
      <c r="I16">
        <v>0</v>
      </c>
      <c r="J16">
        <v>7310</v>
      </c>
      <c r="K16">
        <v>8.896998552743824</v>
      </c>
      <c r="L16">
        <v>1.02</v>
      </c>
      <c r="M16" t="s">
        <v>39</v>
      </c>
      <c r="N16" t="s">
        <v>55</v>
      </c>
      <c r="O16" t="s">
        <v>47</v>
      </c>
      <c r="P16">
        <v>0</v>
      </c>
      <c r="Q16">
        <v>0</v>
      </c>
      <c r="R16">
        <v>1</v>
      </c>
      <c r="S16" t="s">
        <v>51</v>
      </c>
      <c r="T16">
        <v>0</v>
      </c>
      <c r="U16">
        <v>1</v>
      </c>
      <c r="V16" t="s">
        <v>57</v>
      </c>
      <c r="W16">
        <v>1</v>
      </c>
      <c r="X16">
        <v>1</v>
      </c>
      <c r="Y16">
        <v>1</v>
      </c>
      <c r="Z16">
        <v>1</v>
      </c>
      <c r="AA16">
        <v>1</v>
      </c>
      <c r="AB16">
        <v>1</v>
      </c>
      <c r="AC16">
        <v>1</v>
      </c>
      <c r="AD16">
        <v>0</v>
      </c>
      <c r="AE16">
        <v>1</v>
      </c>
      <c r="AF16">
        <v>0</v>
      </c>
      <c r="AG16" t="s">
        <v>53</v>
      </c>
      <c r="AH16">
        <v>62</v>
      </c>
      <c r="AI16">
        <v>56.2</v>
      </c>
      <c r="AJ16">
        <v>34.700000000000003</v>
      </c>
      <c r="AK16">
        <v>40.799999999999997</v>
      </c>
      <c r="AL16">
        <v>52</v>
      </c>
      <c r="AM16">
        <v>79</v>
      </c>
      <c r="AN16">
        <v>1</v>
      </c>
    </row>
    <row r="17" spans="1:40" x14ac:dyDescent="0.3">
      <c r="A17" t="s">
        <v>45</v>
      </c>
      <c r="B17">
        <v>1</v>
      </c>
      <c r="C17">
        <v>0</v>
      </c>
      <c r="D17">
        <v>0</v>
      </c>
      <c r="E17">
        <v>0</v>
      </c>
      <c r="F17">
        <v>7.7104665089300654E-4</v>
      </c>
      <c r="G17">
        <v>-7.7104665089300654E-4</v>
      </c>
      <c r="H17">
        <v>0</v>
      </c>
      <c r="I17">
        <v>0</v>
      </c>
      <c r="J17">
        <v>10852.73</v>
      </c>
      <c r="K17">
        <v>9.2921719402226142</v>
      </c>
      <c r="L17">
        <v>1.26</v>
      </c>
      <c r="M17" t="s">
        <v>39</v>
      </c>
      <c r="N17" t="s">
        <v>46</v>
      </c>
      <c r="O17" t="s">
        <v>47</v>
      </c>
      <c r="P17">
        <v>0</v>
      </c>
      <c r="Q17">
        <v>0</v>
      </c>
      <c r="R17">
        <v>1</v>
      </c>
      <c r="S17" t="s">
        <v>48</v>
      </c>
      <c r="T17">
        <v>0</v>
      </c>
      <c r="U17">
        <v>1</v>
      </c>
      <c r="V17" t="s">
        <v>43</v>
      </c>
      <c r="W17">
        <v>0</v>
      </c>
      <c r="X17">
        <v>1</v>
      </c>
      <c r="Y17">
        <v>0</v>
      </c>
      <c r="Z17">
        <v>0</v>
      </c>
      <c r="AA17">
        <v>1</v>
      </c>
      <c r="AB17">
        <v>1</v>
      </c>
      <c r="AC17">
        <v>1</v>
      </c>
      <c r="AD17">
        <v>0</v>
      </c>
      <c r="AE17">
        <v>0</v>
      </c>
      <c r="AF17">
        <v>0</v>
      </c>
      <c r="AG17" t="s">
        <v>44</v>
      </c>
      <c r="AH17">
        <v>61.8</v>
      </c>
      <c r="AI17">
        <v>56</v>
      </c>
      <c r="AJ17">
        <v>35.5</v>
      </c>
      <c r="AK17">
        <v>40.6</v>
      </c>
      <c r="AL17">
        <v>55</v>
      </c>
      <c r="AM17">
        <v>80</v>
      </c>
      <c r="AN17">
        <v>1</v>
      </c>
    </row>
    <row r="18" spans="1:40" x14ac:dyDescent="0.3">
      <c r="A18" t="s">
        <v>54</v>
      </c>
      <c r="B18">
        <v>0</v>
      </c>
      <c r="C18">
        <v>0</v>
      </c>
      <c r="D18">
        <v>0</v>
      </c>
      <c r="E18">
        <v>0</v>
      </c>
      <c r="F18">
        <v>2.9519861481857677E-3</v>
      </c>
      <c r="G18">
        <v>-2.9519861481857677E-3</v>
      </c>
      <c r="H18">
        <v>1</v>
      </c>
      <c r="I18">
        <v>0</v>
      </c>
      <c r="J18">
        <v>15850</v>
      </c>
      <c r="K18">
        <v>9.6709247793054267</v>
      </c>
      <c r="L18">
        <v>1.73</v>
      </c>
      <c r="M18" t="s">
        <v>39</v>
      </c>
      <c r="N18" t="s">
        <v>55</v>
      </c>
      <c r="O18" t="s">
        <v>47</v>
      </c>
      <c r="P18">
        <v>0</v>
      </c>
      <c r="Q18">
        <v>0</v>
      </c>
      <c r="R18">
        <v>1</v>
      </c>
      <c r="S18" t="s">
        <v>42</v>
      </c>
      <c r="T18">
        <v>0</v>
      </c>
      <c r="U18">
        <v>1</v>
      </c>
      <c r="V18" t="s">
        <v>57</v>
      </c>
      <c r="W18">
        <v>1</v>
      </c>
      <c r="X18">
        <v>1</v>
      </c>
      <c r="Y18">
        <v>0</v>
      </c>
      <c r="Z18">
        <v>1</v>
      </c>
      <c r="AA18">
        <v>1</v>
      </c>
      <c r="AB18">
        <v>1</v>
      </c>
      <c r="AC18">
        <v>1</v>
      </c>
      <c r="AD18">
        <v>0</v>
      </c>
      <c r="AE18">
        <v>1</v>
      </c>
      <c r="AF18">
        <v>0</v>
      </c>
      <c r="AG18" t="s">
        <v>53</v>
      </c>
      <c r="AH18">
        <v>61.2</v>
      </c>
      <c r="AI18">
        <v>56.5</v>
      </c>
      <c r="AJ18">
        <v>34.299999999999997</v>
      </c>
      <c r="AK18">
        <v>40.6</v>
      </c>
      <c r="AL18">
        <v>54</v>
      </c>
      <c r="AM18">
        <v>76</v>
      </c>
      <c r="AN18">
        <v>1</v>
      </c>
    </row>
    <row r="19" spans="1:40" x14ac:dyDescent="0.3">
      <c r="A19" t="s">
        <v>45</v>
      </c>
      <c r="B19">
        <v>1</v>
      </c>
      <c r="C19">
        <v>0</v>
      </c>
      <c r="D19">
        <v>0</v>
      </c>
      <c r="E19">
        <v>0</v>
      </c>
      <c r="F19">
        <v>0.15527769599584554</v>
      </c>
      <c r="G19">
        <v>-0.15527769599584554</v>
      </c>
      <c r="H19">
        <v>0</v>
      </c>
      <c r="I19">
        <v>0</v>
      </c>
      <c r="J19">
        <v>15298.035</v>
      </c>
      <c r="K19">
        <v>9.635479667759963</v>
      </c>
      <c r="L19">
        <v>1.61</v>
      </c>
      <c r="M19" t="s">
        <v>39</v>
      </c>
      <c r="N19" t="s">
        <v>46</v>
      </c>
      <c r="O19" t="s">
        <v>47</v>
      </c>
      <c r="P19">
        <v>0</v>
      </c>
      <c r="Q19">
        <v>0</v>
      </c>
      <c r="R19">
        <v>1</v>
      </c>
      <c r="S19" t="s">
        <v>48</v>
      </c>
      <c r="T19">
        <v>0</v>
      </c>
      <c r="U19">
        <v>1</v>
      </c>
      <c r="V19" t="s">
        <v>57</v>
      </c>
      <c r="W19">
        <v>1</v>
      </c>
      <c r="X19">
        <v>0</v>
      </c>
      <c r="Y19">
        <v>1</v>
      </c>
      <c r="Z19">
        <v>0</v>
      </c>
      <c r="AA19">
        <v>0</v>
      </c>
      <c r="AB19">
        <v>1</v>
      </c>
      <c r="AC19">
        <v>1</v>
      </c>
      <c r="AD19">
        <v>1</v>
      </c>
      <c r="AE19">
        <v>0</v>
      </c>
      <c r="AF19">
        <v>0</v>
      </c>
      <c r="AG19" t="s">
        <v>44</v>
      </c>
      <c r="AH19">
        <v>61.8</v>
      </c>
      <c r="AI19">
        <v>57</v>
      </c>
      <c r="AJ19">
        <v>35.5</v>
      </c>
      <c r="AK19">
        <v>41</v>
      </c>
      <c r="AL19">
        <v>50</v>
      </c>
      <c r="AM19">
        <v>80</v>
      </c>
      <c r="AN19">
        <v>1</v>
      </c>
    </row>
    <row r="20" spans="1:40" x14ac:dyDescent="0.3">
      <c r="A20" t="s">
        <v>58</v>
      </c>
      <c r="B20">
        <v>0</v>
      </c>
      <c r="C20">
        <v>0</v>
      </c>
      <c r="D20">
        <v>0</v>
      </c>
      <c r="E20">
        <v>0</v>
      </c>
      <c r="F20">
        <v>2.0181258929435215E-7</v>
      </c>
      <c r="G20">
        <v>-2.0181258929435215E-7</v>
      </c>
      <c r="H20">
        <v>0</v>
      </c>
      <c r="I20">
        <v>1</v>
      </c>
      <c r="J20">
        <v>14526</v>
      </c>
      <c r="K20">
        <v>9.5836954261661127</v>
      </c>
      <c r="L20">
        <v>1.014</v>
      </c>
      <c r="M20" t="s">
        <v>39</v>
      </c>
      <c r="N20" t="s">
        <v>59</v>
      </c>
      <c r="O20" t="s">
        <v>61</v>
      </c>
      <c r="P20">
        <v>0</v>
      </c>
      <c r="Q20">
        <v>1</v>
      </c>
      <c r="R20">
        <v>0</v>
      </c>
      <c r="S20" t="s">
        <v>60</v>
      </c>
      <c r="T20">
        <v>0</v>
      </c>
      <c r="U20">
        <v>1</v>
      </c>
      <c r="V20" t="s">
        <v>52</v>
      </c>
      <c r="W20">
        <v>1</v>
      </c>
      <c r="X20">
        <v>1</v>
      </c>
      <c r="Y20">
        <v>1</v>
      </c>
      <c r="Z20">
        <v>1</v>
      </c>
      <c r="AA20">
        <v>1</v>
      </c>
      <c r="AB20">
        <v>1</v>
      </c>
      <c r="AC20">
        <v>1</v>
      </c>
      <c r="AD20">
        <v>0</v>
      </c>
      <c r="AE20">
        <v>1</v>
      </c>
      <c r="AF20">
        <v>0</v>
      </c>
      <c r="AG20" t="s">
        <v>53</v>
      </c>
      <c r="AH20">
        <v>61.7</v>
      </c>
      <c r="AI20">
        <v>56.2</v>
      </c>
      <c r="AJ20">
        <v>34.700000000000003</v>
      </c>
      <c r="AK20">
        <v>40.9</v>
      </c>
      <c r="AL20">
        <v>51</v>
      </c>
      <c r="AM20">
        <v>76</v>
      </c>
      <c r="AN20">
        <v>1</v>
      </c>
    </row>
    <row r="21" spans="1:40" x14ac:dyDescent="0.3">
      <c r="A21" t="s">
        <v>45</v>
      </c>
      <c r="B21">
        <v>1</v>
      </c>
      <c r="C21">
        <v>0</v>
      </c>
      <c r="D21">
        <v>0</v>
      </c>
      <c r="E21">
        <v>0</v>
      </c>
      <c r="F21">
        <v>0.12501774298100068</v>
      </c>
      <c r="G21">
        <v>-0.12501774298100068</v>
      </c>
      <c r="H21">
        <v>0</v>
      </c>
      <c r="I21">
        <v>0</v>
      </c>
      <c r="J21">
        <v>8018.8850000000002</v>
      </c>
      <c r="K21">
        <v>8.9895546637639292</v>
      </c>
      <c r="L21">
        <v>1.1100000000000001</v>
      </c>
      <c r="M21" t="s">
        <v>39</v>
      </c>
      <c r="N21" t="s">
        <v>46</v>
      </c>
      <c r="O21" t="s">
        <v>47</v>
      </c>
      <c r="P21">
        <v>0</v>
      </c>
      <c r="Q21">
        <v>0</v>
      </c>
      <c r="R21">
        <v>1</v>
      </c>
      <c r="S21" t="s">
        <v>42</v>
      </c>
      <c r="T21">
        <v>0</v>
      </c>
      <c r="U21">
        <v>1</v>
      </c>
      <c r="V21" t="s">
        <v>52</v>
      </c>
      <c r="W21">
        <v>0</v>
      </c>
      <c r="X21">
        <v>1</v>
      </c>
      <c r="Y21">
        <v>0</v>
      </c>
      <c r="Z21">
        <v>0</v>
      </c>
      <c r="AA21">
        <v>0</v>
      </c>
      <c r="AB21">
        <v>0</v>
      </c>
      <c r="AC21">
        <v>1</v>
      </c>
      <c r="AD21">
        <v>1</v>
      </c>
      <c r="AE21">
        <v>0</v>
      </c>
      <c r="AF21">
        <v>0</v>
      </c>
      <c r="AG21" t="s">
        <v>44</v>
      </c>
      <c r="AH21">
        <v>60.7</v>
      </c>
      <c r="AI21">
        <v>57</v>
      </c>
      <c r="AJ21">
        <v>33.5</v>
      </c>
      <c r="AK21">
        <v>41</v>
      </c>
      <c r="AL21">
        <v>50</v>
      </c>
      <c r="AM21">
        <v>85</v>
      </c>
      <c r="AN21">
        <v>1</v>
      </c>
    </row>
    <row r="22" spans="1:40" x14ac:dyDescent="0.3">
      <c r="A22" t="s">
        <v>58</v>
      </c>
      <c r="B22">
        <v>0</v>
      </c>
      <c r="C22">
        <v>0</v>
      </c>
      <c r="D22">
        <v>0</v>
      </c>
      <c r="E22">
        <v>0</v>
      </c>
      <c r="F22">
        <v>2.7260194326887473E-2</v>
      </c>
      <c r="G22">
        <v>-2.7260194326887473E-2</v>
      </c>
      <c r="H22">
        <v>0</v>
      </c>
      <c r="I22">
        <v>1</v>
      </c>
      <c r="J22">
        <v>22720</v>
      </c>
      <c r="K22">
        <v>10.031000872835088</v>
      </c>
      <c r="L22">
        <v>1.8029999999999999</v>
      </c>
      <c r="M22" t="s">
        <v>39</v>
      </c>
      <c r="N22" t="s">
        <v>59</v>
      </c>
      <c r="O22" t="s">
        <v>41</v>
      </c>
      <c r="P22">
        <v>0</v>
      </c>
      <c r="Q22">
        <v>0</v>
      </c>
      <c r="R22">
        <v>1</v>
      </c>
      <c r="S22" t="s">
        <v>42</v>
      </c>
      <c r="T22">
        <v>0</v>
      </c>
      <c r="U22">
        <v>1</v>
      </c>
      <c r="V22" t="s">
        <v>52</v>
      </c>
      <c r="W22">
        <v>1</v>
      </c>
      <c r="X22">
        <v>1</v>
      </c>
      <c r="Y22">
        <v>0</v>
      </c>
      <c r="Z22">
        <v>1</v>
      </c>
      <c r="AA22">
        <v>1</v>
      </c>
      <c r="AB22">
        <v>1</v>
      </c>
      <c r="AC22">
        <v>1</v>
      </c>
      <c r="AD22">
        <v>1</v>
      </c>
      <c r="AE22">
        <v>1</v>
      </c>
      <c r="AF22">
        <v>1</v>
      </c>
      <c r="AG22" t="s">
        <v>53</v>
      </c>
      <c r="AH22">
        <v>61.4</v>
      </c>
      <c r="AI22">
        <v>56.7</v>
      </c>
      <c r="AJ22">
        <v>34.5</v>
      </c>
      <c r="AK22">
        <v>40.799999999999997</v>
      </c>
      <c r="AL22">
        <v>50</v>
      </c>
      <c r="AM22">
        <v>77</v>
      </c>
      <c r="AN22">
        <v>1</v>
      </c>
    </row>
    <row r="23" spans="1:40" x14ac:dyDescent="0.3">
      <c r="A23" t="s">
        <v>45</v>
      </c>
      <c r="B23">
        <v>1</v>
      </c>
      <c r="C23">
        <v>0</v>
      </c>
      <c r="D23">
        <v>0</v>
      </c>
      <c r="E23">
        <v>0</v>
      </c>
      <c r="F23">
        <v>4.9796063474354616E-3</v>
      </c>
      <c r="G23">
        <v>-4.9796063474354616E-3</v>
      </c>
      <c r="H23">
        <v>0</v>
      </c>
      <c r="I23">
        <v>0</v>
      </c>
      <c r="J23">
        <v>8018.8850000000002</v>
      </c>
      <c r="K23">
        <v>8.9895546637639292</v>
      </c>
      <c r="L23">
        <v>1.1100000000000001</v>
      </c>
      <c r="M23" t="s">
        <v>39</v>
      </c>
      <c r="N23" t="s">
        <v>46</v>
      </c>
      <c r="O23" t="s">
        <v>47</v>
      </c>
      <c r="P23">
        <v>0</v>
      </c>
      <c r="Q23">
        <v>0</v>
      </c>
      <c r="R23">
        <v>1</v>
      </c>
      <c r="S23" t="s">
        <v>42</v>
      </c>
      <c r="T23">
        <v>0</v>
      </c>
      <c r="U23">
        <v>1</v>
      </c>
      <c r="V23" t="s">
        <v>52</v>
      </c>
      <c r="W23">
        <v>1</v>
      </c>
      <c r="X23">
        <v>1</v>
      </c>
      <c r="Y23">
        <v>0</v>
      </c>
      <c r="Z23">
        <v>0</v>
      </c>
      <c r="AA23">
        <v>0</v>
      </c>
      <c r="AB23">
        <v>0</v>
      </c>
      <c r="AC23">
        <v>1</v>
      </c>
      <c r="AD23">
        <v>1</v>
      </c>
      <c r="AE23">
        <v>0</v>
      </c>
      <c r="AF23">
        <v>0</v>
      </c>
      <c r="AG23" t="s">
        <v>44</v>
      </c>
      <c r="AH23">
        <v>60.7</v>
      </c>
      <c r="AI23">
        <v>57</v>
      </c>
      <c r="AJ23">
        <v>33.5</v>
      </c>
      <c r="AK23">
        <v>41</v>
      </c>
      <c r="AL23">
        <v>50</v>
      </c>
      <c r="AM23">
        <v>85</v>
      </c>
      <c r="AN23">
        <v>1</v>
      </c>
    </row>
    <row r="24" spans="1:40" x14ac:dyDescent="0.3">
      <c r="A24" t="s">
        <v>62</v>
      </c>
      <c r="B24">
        <v>0</v>
      </c>
      <c r="C24">
        <v>0</v>
      </c>
      <c r="D24">
        <v>1</v>
      </c>
      <c r="E24">
        <v>0</v>
      </c>
      <c r="F24">
        <v>1.5123107418689163E-3</v>
      </c>
      <c r="G24">
        <v>-1.5123107418689163E-3</v>
      </c>
      <c r="H24">
        <v>0</v>
      </c>
      <c r="I24">
        <v>0</v>
      </c>
      <c r="J24">
        <v>34916</v>
      </c>
      <c r="K24">
        <v>10.460700455855241</v>
      </c>
      <c r="L24">
        <v>2.13</v>
      </c>
      <c r="M24" t="s">
        <v>63</v>
      </c>
      <c r="N24" t="s">
        <v>59</v>
      </c>
      <c r="O24" t="s">
        <v>47</v>
      </c>
      <c r="P24">
        <v>0</v>
      </c>
      <c r="Q24">
        <v>0</v>
      </c>
      <c r="R24">
        <v>1</v>
      </c>
      <c r="S24" t="s">
        <v>51</v>
      </c>
      <c r="T24">
        <v>0</v>
      </c>
      <c r="U24">
        <v>1</v>
      </c>
      <c r="V24" t="s">
        <v>52</v>
      </c>
      <c r="W24">
        <v>1</v>
      </c>
      <c r="X24">
        <v>1</v>
      </c>
      <c r="Y24">
        <v>0</v>
      </c>
      <c r="Z24">
        <v>1</v>
      </c>
      <c r="AA24">
        <v>1</v>
      </c>
      <c r="AB24">
        <v>1</v>
      </c>
      <c r="AC24">
        <v>1</v>
      </c>
      <c r="AD24">
        <v>1</v>
      </c>
      <c r="AE24">
        <v>1</v>
      </c>
      <c r="AF24">
        <v>1</v>
      </c>
      <c r="AG24" t="s">
        <v>53</v>
      </c>
      <c r="AH24">
        <v>61.6</v>
      </c>
      <c r="AI24">
        <v>55.9</v>
      </c>
      <c r="AJ24">
        <v>34.299999999999997</v>
      </c>
      <c r="AK24">
        <v>40.799999999999997</v>
      </c>
      <c r="AL24">
        <v>49</v>
      </c>
      <c r="AM24">
        <v>77</v>
      </c>
      <c r="AN24">
        <v>1</v>
      </c>
    </row>
    <row r="25" spans="1:40" x14ac:dyDescent="0.3">
      <c r="A25" t="s">
        <v>58</v>
      </c>
      <c r="B25">
        <v>0</v>
      </c>
      <c r="C25">
        <v>0</v>
      </c>
      <c r="D25">
        <v>0</v>
      </c>
      <c r="E25">
        <v>0</v>
      </c>
      <c r="F25">
        <v>5.6660762537452641E-2</v>
      </c>
      <c r="G25">
        <v>-5.6660762537452641E-2</v>
      </c>
      <c r="H25">
        <v>0</v>
      </c>
      <c r="I25">
        <v>1</v>
      </c>
      <c r="J25">
        <v>23038</v>
      </c>
      <c r="K25">
        <v>10.044900305486452</v>
      </c>
      <c r="L25">
        <v>1.762</v>
      </c>
      <c r="M25" t="s">
        <v>39</v>
      </c>
      <c r="N25" t="s">
        <v>59</v>
      </c>
      <c r="O25" t="s">
        <v>56</v>
      </c>
      <c r="P25">
        <v>0</v>
      </c>
      <c r="Q25">
        <v>1</v>
      </c>
      <c r="R25">
        <v>0</v>
      </c>
      <c r="S25" t="s">
        <v>42</v>
      </c>
      <c r="T25">
        <v>0</v>
      </c>
      <c r="U25">
        <v>1</v>
      </c>
      <c r="V25" t="s">
        <v>64</v>
      </c>
      <c r="W25">
        <v>1</v>
      </c>
      <c r="X25">
        <v>1</v>
      </c>
      <c r="Y25">
        <v>0</v>
      </c>
      <c r="Z25">
        <v>1</v>
      </c>
      <c r="AA25">
        <v>1</v>
      </c>
      <c r="AB25">
        <v>1</v>
      </c>
      <c r="AC25">
        <v>0</v>
      </c>
      <c r="AD25">
        <v>0</v>
      </c>
      <c r="AE25">
        <v>0</v>
      </c>
      <c r="AF25">
        <v>0</v>
      </c>
      <c r="AG25" t="s">
        <v>53</v>
      </c>
      <c r="AH25">
        <v>61.8</v>
      </c>
      <c r="AI25">
        <v>57.2</v>
      </c>
      <c r="AJ25">
        <v>34.799999999999997</v>
      </c>
      <c r="AK25">
        <v>40.9</v>
      </c>
      <c r="AL25">
        <v>51</v>
      </c>
      <c r="AM25">
        <v>78</v>
      </c>
      <c r="AN25">
        <v>1</v>
      </c>
    </row>
    <row r="26" spans="1:40" x14ac:dyDescent="0.3">
      <c r="A26" t="s">
        <v>62</v>
      </c>
      <c r="B26">
        <v>0</v>
      </c>
      <c r="C26">
        <v>0</v>
      </c>
      <c r="D26">
        <v>1</v>
      </c>
      <c r="E26">
        <v>0</v>
      </c>
      <c r="F26">
        <v>3.096601745088415E-6</v>
      </c>
      <c r="G26">
        <v>-3.096601745088415E-6</v>
      </c>
      <c r="H26">
        <v>0</v>
      </c>
      <c r="I26">
        <v>0</v>
      </c>
      <c r="J26">
        <v>11435</v>
      </c>
      <c r="K26">
        <v>9.3444341064568821</v>
      </c>
      <c r="L26">
        <v>1.1599999999999999</v>
      </c>
      <c r="M26" t="s">
        <v>63</v>
      </c>
      <c r="N26" t="s">
        <v>59</v>
      </c>
      <c r="O26" t="s">
        <v>41</v>
      </c>
      <c r="P26">
        <v>0</v>
      </c>
      <c r="Q26">
        <v>0</v>
      </c>
      <c r="R26">
        <v>1</v>
      </c>
      <c r="S26" t="s">
        <v>51</v>
      </c>
      <c r="T26">
        <v>0</v>
      </c>
      <c r="U26">
        <v>1</v>
      </c>
      <c r="V26" t="s">
        <v>52</v>
      </c>
      <c r="W26">
        <v>1</v>
      </c>
      <c r="X26">
        <v>1</v>
      </c>
      <c r="Y26">
        <v>1</v>
      </c>
      <c r="Z26">
        <v>1</v>
      </c>
      <c r="AA26">
        <v>1</v>
      </c>
      <c r="AB26">
        <v>1</v>
      </c>
      <c r="AC26">
        <v>1</v>
      </c>
      <c r="AD26">
        <v>0</v>
      </c>
      <c r="AE26">
        <v>1</v>
      </c>
      <c r="AF26">
        <v>1</v>
      </c>
      <c r="AG26" t="s">
        <v>53</v>
      </c>
      <c r="AH26">
        <v>61</v>
      </c>
      <c r="AI26">
        <v>56.4</v>
      </c>
      <c r="AJ26">
        <v>34.5</v>
      </c>
      <c r="AK26">
        <v>40.6</v>
      </c>
      <c r="AL26">
        <v>54</v>
      </c>
      <c r="AM26">
        <v>77</v>
      </c>
      <c r="AN26">
        <v>1</v>
      </c>
    </row>
    <row r="27" spans="1:40" x14ac:dyDescent="0.3">
      <c r="A27" t="s">
        <v>49</v>
      </c>
      <c r="B27">
        <v>0</v>
      </c>
      <c r="C27">
        <v>1</v>
      </c>
      <c r="D27">
        <v>0</v>
      </c>
      <c r="E27">
        <v>0</v>
      </c>
      <c r="F27">
        <v>7.6756787856802298E-6</v>
      </c>
      <c r="G27">
        <v>-7.6756787856802298E-6</v>
      </c>
      <c r="H27">
        <v>0</v>
      </c>
      <c r="I27">
        <v>0</v>
      </c>
      <c r="J27">
        <v>9488</v>
      </c>
      <c r="K27">
        <v>9.1577831212375074</v>
      </c>
      <c r="L27">
        <v>1.133</v>
      </c>
      <c r="M27" t="s">
        <v>39</v>
      </c>
      <c r="N27" t="s">
        <v>50</v>
      </c>
      <c r="O27" t="s">
        <v>41</v>
      </c>
      <c r="P27">
        <v>0</v>
      </c>
      <c r="Q27">
        <v>0</v>
      </c>
      <c r="R27">
        <v>1</v>
      </c>
      <c r="S27" t="s">
        <v>42</v>
      </c>
      <c r="T27">
        <v>0</v>
      </c>
      <c r="U27">
        <v>1</v>
      </c>
      <c r="V27" t="s">
        <v>52</v>
      </c>
      <c r="W27">
        <v>1</v>
      </c>
      <c r="X27">
        <v>1</v>
      </c>
      <c r="Y27">
        <v>0</v>
      </c>
      <c r="Z27">
        <v>1</v>
      </c>
      <c r="AA27">
        <v>1</v>
      </c>
      <c r="AB27">
        <v>1</v>
      </c>
      <c r="AC27">
        <v>1</v>
      </c>
      <c r="AD27">
        <v>0</v>
      </c>
      <c r="AE27">
        <v>1</v>
      </c>
      <c r="AF27">
        <v>1</v>
      </c>
      <c r="AG27" t="s">
        <v>53</v>
      </c>
      <c r="AH27">
        <v>61.8</v>
      </c>
      <c r="AI27">
        <v>55.7</v>
      </c>
      <c r="AJ27">
        <v>34.799999999999997</v>
      </c>
      <c r="AK27">
        <v>40.799999999999997</v>
      </c>
      <c r="AL27">
        <v>52</v>
      </c>
      <c r="AM27">
        <v>77</v>
      </c>
      <c r="AN27">
        <v>1</v>
      </c>
    </row>
    <row r="28" spans="1:40" x14ac:dyDescent="0.3">
      <c r="A28" t="s">
        <v>58</v>
      </c>
      <c r="B28">
        <v>0</v>
      </c>
      <c r="C28">
        <v>0</v>
      </c>
      <c r="D28">
        <v>0</v>
      </c>
      <c r="E28">
        <v>0</v>
      </c>
      <c r="F28">
        <v>1.2343099986277499E-5</v>
      </c>
      <c r="G28">
        <v>-1.2343099986277499E-5</v>
      </c>
      <c r="H28">
        <v>0</v>
      </c>
      <c r="I28">
        <v>1</v>
      </c>
      <c r="J28">
        <v>10952</v>
      </c>
      <c r="K28">
        <v>9.301277366968284</v>
      </c>
      <c r="L28">
        <v>1.1040000000000001</v>
      </c>
      <c r="M28" t="s">
        <v>39</v>
      </c>
      <c r="N28" t="s">
        <v>59</v>
      </c>
      <c r="O28" t="s">
        <v>56</v>
      </c>
      <c r="P28">
        <v>0</v>
      </c>
      <c r="Q28">
        <v>1</v>
      </c>
      <c r="R28">
        <v>0</v>
      </c>
      <c r="S28" t="s">
        <v>51</v>
      </c>
      <c r="T28">
        <v>0</v>
      </c>
      <c r="U28">
        <v>1</v>
      </c>
      <c r="V28" t="s">
        <v>64</v>
      </c>
      <c r="W28">
        <v>1</v>
      </c>
      <c r="X28">
        <v>1</v>
      </c>
      <c r="Y28">
        <v>0</v>
      </c>
      <c r="Z28">
        <v>1</v>
      </c>
      <c r="AA28">
        <v>1</v>
      </c>
      <c r="AB28">
        <v>1</v>
      </c>
      <c r="AC28">
        <v>1</v>
      </c>
      <c r="AD28">
        <v>0</v>
      </c>
      <c r="AE28">
        <v>1</v>
      </c>
      <c r="AF28">
        <v>0</v>
      </c>
      <c r="AG28" t="s">
        <v>53</v>
      </c>
      <c r="AH28">
        <v>61.9</v>
      </c>
      <c r="AI28">
        <v>56</v>
      </c>
      <c r="AJ28">
        <v>34.299999999999997</v>
      </c>
      <c r="AK28">
        <v>40.9</v>
      </c>
      <c r="AL28">
        <v>53</v>
      </c>
      <c r="AM28">
        <v>78</v>
      </c>
      <c r="AN28">
        <v>1</v>
      </c>
    </row>
    <row r="29" spans="1:40" x14ac:dyDescent="0.3">
      <c r="A29" t="s">
        <v>45</v>
      </c>
      <c r="B29">
        <v>1</v>
      </c>
      <c r="C29">
        <v>0</v>
      </c>
      <c r="D29">
        <v>0</v>
      </c>
      <c r="E29">
        <v>0</v>
      </c>
      <c r="F29">
        <v>1.279723348392537E-3</v>
      </c>
      <c r="G29">
        <v>-1.279723348392537E-3</v>
      </c>
      <c r="H29">
        <v>0</v>
      </c>
      <c r="I29">
        <v>0</v>
      </c>
      <c r="J29">
        <v>8950.6949999999997</v>
      </c>
      <c r="K29">
        <v>9.0994864618852986</v>
      </c>
      <c r="L29">
        <v>1.07</v>
      </c>
      <c r="M29" t="s">
        <v>39</v>
      </c>
      <c r="N29" t="s">
        <v>46</v>
      </c>
      <c r="O29" t="s">
        <v>47</v>
      </c>
      <c r="P29">
        <v>0</v>
      </c>
      <c r="Q29">
        <v>0</v>
      </c>
      <c r="R29">
        <v>1</v>
      </c>
      <c r="S29" t="s">
        <v>60</v>
      </c>
      <c r="T29">
        <v>0</v>
      </c>
      <c r="U29">
        <v>1</v>
      </c>
      <c r="V29" t="s">
        <v>52</v>
      </c>
      <c r="W29">
        <v>1</v>
      </c>
      <c r="X29">
        <v>1</v>
      </c>
      <c r="Y29">
        <v>1</v>
      </c>
      <c r="Z29">
        <v>0</v>
      </c>
      <c r="AA29">
        <v>1</v>
      </c>
      <c r="AB29">
        <v>1</v>
      </c>
      <c r="AC29">
        <v>1</v>
      </c>
      <c r="AD29">
        <v>1</v>
      </c>
      <c r="AE29">
        <v>0</v>
      </c>
      <c r="AF29">
        <v>0</v>
      </c>
      <c r="AG29" t="s">
        <v>44</v>
      </c>
      <c r="AH29">
        <v>61.5</v>
      </c>
      <c r="AI29">
        <v>57</v>
      </c>
      <c r="AJ29">
        <v>35.5</v>
      </c>
      <c r="AK29">
        <v>40.799999999999997</v>
      </c>
      <c r="AL29">
        <v>50</v>
      </c>
      <c r="AM29">
        <v>80</v>
      </c>
      <c r="AN29">
        <v>1</v>
      </c>
    </row>
    <row r="30" spans="1:40" x14ac:dyDescent="0.3">
      <c r="A30" t="s">
        <v>45</v>
      </c>
      <c r="B30">
        <v>1</v>
      </c>
      <c r="C30">
        <v>0</v>
      </c>
      <c r="D30">
        <v>0</v>
      </c>
      <c r="E30">
        <v>0</v>
      </c>
      <c r="F30">
        <v>3.6058720292204489E-4</v>
      </c>
      <c r="G30">
        <v>-3.6058720292204489E-4</v>
      </c>
      <c r="H30">
        <v>0</v>
      </c>
      <c r="I30">
        <v>0</v>
      </c>
      <c r="J30">
        <v>16724.314999999999</v>
      </c>
      <c r="K30">
        <v>9.7246189275059631</v>
      </c>
      <c r="L30">
        <v>1.53</v>
      </c>
      <c r="M30" t="s">
        <v>39</v>
      </c>
      <c r="N30" t="s">
        <v>46</v>
      </c>
      <c r="O30" t="s">
        <v>56</v>
      </c>
      <c r="P30">
        <v>0</v>
      </c>
      <c r="Q30">
        <v>1</v>
      </c>
      <c r="R30">
        <v>0</v>
      </c>
      <c r="S30" t="s">
        <v>42</v>
      </c>
      <c r="T30">
        <v>0</v>
      </c>
      <c r="U30">
        <v>1</v>
      </c>
      <c r="V30" t="s">
        <v>57</v>
      </c>
      <c r="W30">
        <v>1</v>
      </c>
      <c r="X30">
        <v>1</v>
      </c>
      <c r="Y30">
        <v>0</v>
      </c>
      <c r="Z30">
        <v>0</v>
      </c>
      <c r="AA30">
        <v>1</v>
      </c>
      <c r="AB30">
        <v>1</v>
      </c>
      <c r="AC30">
        <v>1</v>
      </c>
      <c r="AD30">
        <v>0</v>
      </c>
      <c r="AE30">
        <v>0</v>
      </c>
      <c r="AF30">
        <v>0</v>
      </c>
      <c r="AG30" t="s">
        <v>44</v>
      </c>
      <c r="AH30">
        <v>61.9</v>
      </c>
      <c r="AI30">
        <v>56</v>
      </c>
      <c r="AJ30">
        <v>35.5</v>
      </c>
      <c r="AK30">
        <v>40.6</v>
      </c>
      <c r="AL30">
        <v>55</v>
      </c>
      <c r="AM30">
        <v>80</v>
      </c>
      <c r="AN30">
        <v>1</v>
      </c>
    </row>
    <row r="31" spans="1:40" x14ac:dyDescent="0.3">
      <c r="A31" t="s">
        <v>38</v>
      </c>
      <c r="B31">
        <v>0</v>
      </c>
      <c r="C31">
        <v>0</v>
      </c>
      <c r="D31">
        <v>0</v>
      </c>
      <c r="E31">
        <v>1</v>
      </c>
      <c r="F31">
        <v>0.54205340696483684</v>
      </c>
      <c r="G31">
        <v>0.45794659303516316</v>
      </c>
      <c r="H31">
        <v>0</v>
      </c>
      <c r="I31">
        <v>0</v>
      </c>
      <c r="J31">
        <v>36120</v>
      </c>
      <c r="K31">
        <v>10.494602007530922</v>
      </c>
      <c r="L31">
        <v>1.71</v>
      </c>
      <c r="M31" t="s">
        <v>39</v>
      </c>
      <c r="N31" t="s">
        <v>40</v>
      </c>
      <c r="O31" t="s">
        <v>13</v>
      </c>
      <c r="P31">
        <v>1</v>
      </c>
      <c r="Q31">
        <v>0</v>
      </c>
      <c r="R31">
        <v>0</v>
      </c>
      <c r="S31" t="s">
        <v>65</v>
      </c>
      <c r="T31">
        <v>1</v>
      </c>
      <c r="U31">
        <v>0</v>
      </c>
      <c r="V31" t="s">
        <v>43</v>
      </c>
      <c r="W31">
        <v>0</v>
      </c>
      <c r="X31">
        <v>0</v>
      </c>
      <c r="Y31">
        <v>1</v>
      </c>
      <c r="Z31">
        <v>0</v>
      </c>
      <c r="AA31">
        <v>0</v>
      </c>
      <c r="AB31">
        <v>1</v>
      </c>
      <c r="AC31">
        <v>1</v>
      </c>
      <c r="AD31">
        <v>1</v>
      </c>
      <c r="AE31">
        <v>0</v>
      </c>
      <c r="AF31">
        <v>0</v>
      </c>
      <c r="AG31" t="s">
        <v>44</v>
      </c>
      <c r="AH31">
        <v>62.6</v>
      </c>
      <c r="AI31">
        <v>56</v>
      </c>
      <c r="AJ31">
        <v>35.5</v>
      </c>
      <c r="AK31">
        <v>41.2</v>
      </c>
      <c r="AL31">
        <v>50</v>
      </c>
      <c r="AM31">
        <v>75</v>
      </c>
      <c r="AN31">
        <v>1</v>
      </c>
    </row>
    <row r="32" spans="1:40" x14ac:dyDescent="0.3">
      <c r="A32" t="s">
        <v>49</v>
      </c>
      <c r="B32">
        <v>0</v>
      </c>
      <c r="C32">
        <v>1</v>
      </c>
      <c r="D32">
        <v>0</v>
      </c>
      <c r="E32">
        <v>0</v>
      </c>
      <c r="F32">
        <v>1.0210752684777068E-2</v>
      </c>
      <c r="G32">
        <v>-1.0210752684777068E-2</v>
      </c>
      <c r="H32">
        <v>0</v>
      </c>
      <c r="I32">
        <v>0</v>
      </c>
      <c r="J32">
        <v>17183</v>
      </c>
      <c r="K32">
        <v>9.751675801946746</v>
      </c>
      <c r="L32">
        <v>1.522</v>
      </c>
      <c r="M32" t="s">
        <v>39</v>
      </c>
      <c r="N32" t="s">
        <v>50</v>
      </c>
      <c r="O32" t="s">
        <v>41</v>
      </c>
      <c r="P32">
        <v>0</v>
      </c>
      <c r="Q32">
        <v>0</v>
      </c>
      <c r="R32">
        <v>1</v>
      </c>
      <c r="S32" t="s">
        <v>42</v>
      </c>
      <c r="T32">
        <v>0</v>
      </c>
      <c r="U32">
        <v>1</v>
      </c>
      <c r="V32" t="s">
        <v>52</v>
      </c>
      <c r="W32">
        <v>1</v>
      </c>
      <c r="X32">
        <v>1</v>
      </c>
      <c r="Y32">
        <v>0</v>
      </c>
      <c r="Z32">
        <v>1</v>
      </c>
      <c r="AA32">
        <v>1</v>
      </c>
      <c r="AB32">
        <v>1</v>
      </c>
      <c r="AC32">
        <v>1</v>
      </c>
      <c r="AD32">
        <v>1</v>
      </c>
      <c r="AE32">
        <v>1</v>
      </c>
      <c r="AF32">
        <v>1</v>
      </c>
      <c r="AG32" t="s">
        <v>53</v>
      </c>
      <c r="AH32">
        <v>61.9</v>
      </c>
      <c r="AI32">
        <v>55.8</v>
      </c>
      <c r="AJ32">
        <v>34.700000000000003</v>
      </c>
      <c r="AK32">
        <v>40.799999999999997</v>
      </c>
      <c r="AL32">
        <v>50</v>
      </c>
      <c r="AM32">
        <v>77</v>
      </c>
      <c r="AN32">
        <v>1</v>
      </c>
    </row>
    <row r="33" spans="1:40" x14ac:dyDescent="0.3">
      <c r="A33" t="s">
        <v>45</v>
      </c>
      <c r="B33">
        <v>1</v>
      </c>
      <c r="C33">
        <v>0</v>
      </c>
      <c r="D33">
        <v>0</v>
      </c>
      <c r="E33">
        <v>0</v>
      </c>
      <c r="F33">
        <v>9.7904162094967963E-4</v>
      </c>
      <c r="G33">
        <v>-9.7904162094967963E-4</v>
      </c>
      <c r="H33">
        <v>0</v>
      </c>
      <c r="I33">
        <v>0</v>
      </c>
      <c r="J33">
        <v>8092.76</v>
      </c>
      <c r="K33">
        <v>8.9987251137983453</v>
      </c>
      <c r="L33">
        <v>1.02</v>
      </c>
      <c r="M33" t="s">
        <v>39</v>
      </c>
      <c r="N33" t="s">
        <v>46</v>
      </c>
      <c r="O33" t="s">
        <v>47</v>
      </c>
      <c r="P33">
        <v>0</v>
      </c>
      <c r="Q33">
        <v>0</v>
      </c>
      <c r="R33">
        <v>1</v>
      </c>
      <c r="S33" t="s">
        <v>48</v>
      </c>
      <c r="T33">
        <v>0</v>
      </c>
      <c r="U33">
        <v>1</v>
      </c>
      <c r="V33" t="s">
        <v>57</v>
      </c>
      <c r="W33">
        <v>1</v>
      </c>
      <c r="X33">
        <v>0</v>
      </c>
      <c r="Y33">
        <v>1</v>
      </c>
      <c r="Z33">
        <v>0</v>
      </c>
      <c r="AA33">
        <v>0</v>
      </c>
      <c r="AB33">
        <v>1</v>
      </c>
      <c r="AC33">
        <v>1</v>
      </c>
      <c r="AD33">
        <v>1</v>
      </c>
      <c r="AE33">
        <v>0</v>
      </c>
      <c r="AF33">
        <v>0</v>
      </c>
      <c r="AG33" t="s">
        <v>44</v>
      </c>
      <c r="AH33">
        <v>61.8</v>
      </c>
      <c r="AI33">
        <v>57</v>
      </c>
      <c r="AJ33">
        <v>35.5</v>
      </c>
      <c r="AK33">
        <v>41</v>
      </c>
      <c r="AL33">
        <v>50</v>
      </c>
      <c r="AM33">
        <v>80</v>
      </c>
      <c r="AN33">
        <v>1</v>
      </c>
    </row>
    <row r="34" spans="1:40" x14ac:dyDescent="0.3">
      <c r="A34" t="s">
        <v>62</v>
      </c>
      <c r="B34">
        <v>0</v>
      </c>
      <c r="C34">
        <v>0</v>
      </c>
      <c r="D34">
        <v>1</v>
      </c>
      <c r="E34">
        <v>0</v>
      </c>
      <c r="F34">
        <v>2.4356775918375822E-3</v>
      </c>
      <c r="G34">
        <v>-2.4356775918375822E-3</v>
      </c>
      <c r="H34">
        <v>0</v>
      </c>
      <c r="I34">
        <v>0</v>
      </c>
      <c r="J34">
        <v>20648</v>
      </c>
      <c r="K34">
        <v>9.9353737413984504</v>
      </c>
      <c r="L34">
        <v>1.58</v>
      </c>
      <c r="M34" t="s">
        <v>63</v>
      </c>
      <c r="N34" t="s">
        <v>59</v>
      </c>
      <c r="O34" t="s">
        <v>41</v>
      </c>
      <c r="P34">
        <v>0</v>
      </c>
      <c r="Q34">
        <v>0</v>
      </c>
      <c r="R34">
        <v>1</v>
      </c>
      <c r="S34" t="s">
        <v>51</v>
      </c>
      <c r="T34">
        <v>0</v>
      </c>
      <c r="U34">
        <v>1</v>
      </c>
      <c r="V34" t="s">
        <v>52</v>
      </c>
      <c r="W34">
        <v>1</v>
      </c>
      <c r="X34">
        <v>1</v>
      </c>
      <c r="Y34">
        <v>1</v>
      </c>
      <c r="Z34">
        <v>1</v>
      </c>
      <c r="AA34">
        <v>1</v>
      </c>
      <c r="AB34">
        <v>1</v>
      </c>
      <c r="AC34">
        <v>1</v>
      </c>
      <c r="AD34">
        <v>1</v>
      </c>
      <c r="AE34">
        <v>1</v>
      </c>
      <c r="AF34">
        <v>1</v>
      </c>
      <c r="AG34" t="s">
        <v>53</v>
      </c>
      <c r="AH34">
        <v>61.7</v>
      </c>
      <c r="AI34">
        <v>56</v>
      </c>
      <c r="AJ34">
        <v>34.4</v>
      </c>
      <c r="AK34">
        <v>40.799999999999997</v>
      </c>
      <c r="AL34">
        <v>50</v>
      </c>
      <c r="AM34">
        <v>77</v>
      </c>
      <c r="AN34">
        <v>1</v>
      </c>
    </row>
    <row r="35" spans="1:40" x14ac:dyDescent="0.3">
      <c r="A35" t="s">
        <v>45</v>
      </c>
      <c r="B35">
        <v>1</v>
      </c>
      <c r="C35">
        <v>0</v>
      </c>
      <c r="D35">
        <v>0</v>
      </c>
      <c r="E35">
        <v>0</v>
      </c>
      <c r="F35">
        <v>9.1932430855903302E-2</v>
      </c>
      <c r="G35">
        <v>-9.1932430855903302E-2</v>
      </c>
      <c r="H35">
        <v>0</v>
      </c>
      <c r="I35">
        <v>0</v>
      </c>
      <c r="J35">
        <v>16764.7</v>
      </c>
      <c r="K35">
        <v>9.7270307643173162</v>
      </c>
      <c r="L35">
        <v>1.52</v>
      </c>
      <c r="M35" t="s">
        <v>39</v>
      </c>
      <c r="N35" t="s">
        <v>46</v>
      </c>
      <c r="O35" t="s">
        <v>56</v>
      </c>
      <c r="P35">
        <v>0</v>
      </c>
      <c r="Q35">
        <v>1</v>
      </c>
      <c r="R35">
        <v>0</v>
      </c>
      <c r="S35" t="s">
        <v>51</v>
      </c>
      <c r="T35">
        <v>0</v>
      </c>
      <c r="U35">
        <v>1</v>
      </c>
      <c r="V35" t="s">
        <v>57</v>
      </c>
      <c r="W35">
        <v>1</v>
      </c>
      <c r="X35">
        <v>1</v>
      </c>
      <c r="Y35">
        <v>0</v>
      </c>
      <c r="Z35">
        <v>1</v>
      </c>
      <c r="AA35">
        <v>1</v>
      </c>
      <c r="AB35">
        <v>1</v>
      </c>
      <c r="AC35">
        <v>1</v>
      </c>
      <c r="AD35">
        <v>1</v>
      </c>
      <c r="AE35">
        <v>1</v>
      </c>
      <c r="AF35">
        <v>0</v>
      </c>
      <c r="AG35" t="s">
        <v>44</v>
      </c>
      <c r="AH35">
        <v>61.5</v>
      </c>
      <c r="AI35">
        <v>57</v>
      </c>
      <c r="AJ35">
        <v>34.5</v>
      </c>
      <c r="AK35">
        <v>40.799999999999997</v>
      </c>
      <c r="AL35">
        <v>50</v>
      </c>
      <c r="AM35">
        <v>80</v>
      </c>
      <c r="AN35">
        <v>1</v>
      </c>
    </row>
    <row r="36" spans="1:40" x14ac:dyDescent="0.3">
      <c r="A36" t="s">
        <v>45</v>
      </c>
      <c r="B36">
        <v>1</v>
      </c>
      <c r="C36">
        <v>0</v>
      </c>
      <c r="D36">
        <v>0</v>
      </c>
      <c r="E36">
        <v>0</v>
      </c>
      <c r="F36">
        <v>7.6544686619404046E-3</v>
      </c>
      <c r="G36">
        <v>-7.6544686619404046E-3</v>
      </c>
      <c r="H36">
        <v>0</v>
      </c>
      <c r="I36">
        <v>0</v>
      </c>
      <c r="J36">
        <v>13472.83</v>
      </c>
      <c r="K36">
        <v>9.5084303438479925</v>
      </c>
      <c r="L36">
        <v>1.24</v>
      </c>
      <c r="M36" t="s">
        <v>39</v>
      </c>
      <c r="N36" t="s">
        <v>46</v>
      </c>
      <c r="O36" t="s">
        <v>56</v>
      </c>
      <c r="P36">
        <v>0</v>
      </c>
      <c r="Q36">
        <v>1</v>
      </c>
      <c r="R36">
        <v>0</v>
      </c>
      <c r="S36" t="s">
        <v>48</v>
      </c>
      <c r="T36">
        <v>0</v>
      </c>
      <c r="U36">
        <v>1</v>
      </c>
      <c r="V36" t="s">
        <v>43</v>
      </c>
      <c r="W36">
        <v>1</v>
      </c>
      <c r="X36">
        <v>0</v>
      </c>
      <c r="Y36">
        <v>0</v>
      </c>
      <c r="Z36">
        <v>0</v>
      </c>
      <c r="AA36">
        <v>0</v>
      </c>
      <c r="AB36">
        <v>1</v>
      </c>
      <c r="AC36">
        <v>1</v>
      </c>
      <c r="AD36">
        <v>1</v>
      </c>
      <c r="AE36">
        <v>0</v>
      </c>
      <c r="AF36">
        <v>0</v>
      </c>
      <c r="AG36" t="s">
        <v>44</v>
      </c>
      <c r="AH36">
        <v>61.5</v>
      </c>
      <c r="AI36">
        <v>57</v>
      </c>
      <c r="AJ36">
        <v>35</v>
      </c>
      <c r="AK36">
        <v>41</v>
      </c>
      <c r="AL36">
        <v>50</v>
      </c>
      <c r="AM36">
        <v>80</v>
      </c>
      <c r="AN36">
        <v>1</v>
      </c>
    </row>
    <row r="37" spans="1:40" x14ac:dyDescent="0.3">
      <c r="A37" t="s">
        <v>38</v>
      </c>
      <c r="B37">
        <v>0</v>
      </c>
      <c r="C37">
        <v>0</v>
      </c>
      <c r="D37">
        <v>0</v>
      </c>
      <c r="E37">
        <v>1</v>
      </c>
      <c r="F37">
        <v>0.99935412754013875</v>
      </c>
      <c r="G37">
        <v>6.4587245986125197E-4</v>
      </c>
      <c r="H37">
        <v>0</v>
      </c>
      <c r="I37">
        <v>0</v>
      </c>
      <c r="J37">
        <v>12600</v>
      </c>
      <c r="K37">
        <v>9.4414520929395689</v>
      </c>
      <c r="L37">
        <v>1.51</v>
      </c>
      <c r="M37" t="s">
        <v>39</v>
      </c>
      <c r="N37" t="s">
        <v>40</v>
      </c>
      <c r="O37" t="s">
        <v>47</v>
      </c>
      <c r="P37">
        <v>0</v>
      </c>
      <c r="Q37">
        <v>0</v>
      </c>
      <c r="R37">
        <v>1</v>
      </c>
      <c r="S37" t="s">
        <v>42</v>
      </c>
      <c r="T37">
        <v>0</v>
      </c>
      <c r="U37">
        <v>1</v>
      </c>
      <c r="V37" t="s">
        <v>52</v>
      </c>
      <c r="W37">
        <v>0</v>
      </c>
      <c r="X37">
        <v>0</v>
      </c>
      <c r="Y37">
        <v>1</v>
      </c>
      <c r="Z37">
        <v>0</v>
      </c>
      <c r="AA37">
        <v>1</v>
      </c>
      <c r="AB37">
        <v>1</v>
      </c>
      <c r="AC37">
        <v>0</v>
      </c>
      <c r="AD37">
        <v>1</v>
      </c>
      <c r="AE37">
        <v>0</v>
      </c>
      <c r="AF37">
        <v>0</v>
      </c>
      <c r="AG37" t="s">
        <v>44</v>
      </c>
      <c r="AH37">
        <v>59.5</v>
      </c>
      <c r="AI37">
        <v>59</v>
      </c>
      <c r="AJ37">
        <v>34</v>
      </c>
      <c r="AK37">
        <v>40.6</v>
      </c>
      <c r="AL37">
        <v>50</v>
      </c>
      <c r="AM37">
        <v>75</v>
      </c>
      <c r="AN37">
        <v>1</v>
      </c>
    </row>
    <row r="38" spans="1:40" x14ac:dyDescent="0.3">
      <c r="A38" t="s">
        <v>45</v>
      </c>
      <c r="B38">
        <v>1</v>
      </c>
      <c r="C38">
        <v>0</v>
      </c>
      <c r="D38">
        <v>0</v>
      </c>
      <c r="E38">
        <v>0</v>
      </c>
      <c r="F38">
        <v>4.1599455373663276E-3</v>
      </c>
      <c r="G38">
        <v>-4.1599455373663276E-3</v>
      </c>
      <c r="H38">
        <v>0</v>
      </c>
      <c r="I38">
        <v>0</v>
      </c>
      <c r="J38">
        <v>10745.365</v>
      </c>
      <c r="K38">
        <v>9.282229777787709</v>
      </c>
      <c r="L38">
        <v>1.21</v>
      </c>
      <c r="M38" t="s">
        <v>39</v>
      </c>
      <c r="N38" t="s">
        <v>46</v>
      </c>
      <c r="O38" t="s">
        <v>47</v>
      </c>
      <c r="P38">
        <v>0</v>
      </c>
      <c r="Q38">
        <v>0</v>
      </c>
      <c r="R38">
        <v>1</v>
      </c>
      <c r="S38" t="s">
        <v>60</v>
      </c>
      <c r="T38">
        <v>0</v>
      </c>
      <c r="U38">
        <v>1</v>
      </c>
      <c r="V38" t="s">
        <v>57</v>
      </c>
      <c r="W38">
        <v>1</v>
      </c>
      <c r="X38">
        <v>1</v>
      </c>
      <c r="Y38">
        <v>1</v>
      </c>
      <c r="Z38">
        <v>0</v>
      </c>
      <c r="AA38">
        <v>0</v>
      </c>
      <c r="AB38">
        <v>1</v>
      </c>
      <c r="AC38">
        <v>1</v>
      </c>
      <c r="AD38">
        <v>1</v>
      </c>
      <c r="AE38">
        <v>0</v>
      </c>
      <c r="AF38">
        <v>0</v>
      </c>
      <c r="AG38" t="s">
        <v>44</v>
      </c>
      <c r="AH38">
        <v>61.2</v>
      </c>
      <c r="AI38">
        <v>57</v>
      </c>
      <c r="AJ38">
        <v>34</v>
      </c>
      <c r="AK38">
        <v>41</v>
      </c>
      <c r="AL38">
        <v>50</v>
      </c>
      <c r="AM38">
        <v>80</v>
      </c>
      <c r="AN38">
        <v>1</v>
      </c>
    </row>
    <row r="39" spans="1:40" x14ac:dyDescent="0.3">
      <c r="A39" t="s">
        <v>45</v>
      </c>
      <c r="B39">
        <v>1</v>
      </c>
      <c r="C39">
        <v>0</v>
      </c>
      <c r="D39">
        <v>0</v>
      </c>
      <c r="E39">
        <v>0</v>
      </c>
      <c r="F39">
        <v>0.23239315144866821</v>
      </c>
      <c r="G39">
        <v>-0.23239315144866821</v>
      </c>
      <c r="H39">
        <v>0</v>
      </c>
      <c r="I39">
        <v>0</v>
      </c>
      <c r="J39">
        <v>18600.739999999998</v>
      </c>
      <c r="K39">
        <v>9.8309566438561298</v>
      </c>
      <c r="L39">
        <v>1.6</v>
      </c>
      <c r="M39" t="s">
        <v>39</v>
      </c>
      <c r="N39" t="s">
        <v>46</v>
      </c>
      <c r="O39" t="s">
        <v>47</v>
      </c>
      <c r="P39">
        <v>0</v>
      </c>
      <c r="Q39">
        <v>0</v>
      </c>
      <c r="R39">
        <v>1</v>
      </c>
      <c r="S39" t="s">
        <v>65</v>
      </c>
      <c r="T39">
        <v>1</v>
      </c>
      <c r="U39">
        <v>0</v>
      </c>
      <c r="V39" t="s">
        <v>43</v>
      </c>
      <c r="W39">
        <v>0</v>
      </c>
      <c r="X39">
        <v>1</v>
      </c>
      <c r="Y39">
        <v>1</v>
      </c>
      <c r="Z39">
        <v>0</v>
      </c>
      <c r="AA39">
        <v>1</v>
      </c>
      <c r="AB39">
        <v>1</v>
      </c>
      <c r="AC39">
        <v>1</v>
      </c>
      <c r="AD39">
        <v>0</v>
      </c>
      <c r="AE39">
        <v>0</v>
      </c>
      <c r="AF39">
        <v>0</v>
      </c>
      <c r="AG39" t="s">
        <v>44</v>
      </c>
      <c r="AH39">
        <v>61.9</v>
      </c>
      <c r="AI39">
        <v>57</v>
      </c>
      <c r="AJ39">
        <v>35.5</v>
      </c>
      <c r="AK39">
        <v>40.6</v>
      </c>
      <c r="AL39">
        <v>55</v>
      </c>
      <c r="AM39">
        <v>80</v>
      </c>
      <c r="AN39">
        <v>1</v>
      </c>
    </row>
    <row r="40" spans="1:40" x14ac:dyDescent="0.3">
      <c r="A40" t="s">
        <v>62</v>
      </c>
      <c r="B40">
        <v>0</v>
      </c>
      <c r="C40">
        <v>0</v>
      </c>
      <c r="D40">
        <v>1</v>
      </c>
      <c r="E40">
        <v>0</v>
      </c>
      <c r="F40">
        <v>2.2244132321258589E-6</v>
      </c>
      <c r="G40">
        <v>-2.2244132321258589E-6</v>
      </c>
      <c r="H40">
        <v>0</v>
      </c>
      <c r="I40">
        <v>0</v>
      </c>
      <c r="J40">
        <v>12280</v>
      </c>
      <c r="K40">
        <v>9.4157272017011326</v>
      </c>
      <c r="L40">
        <v>1.06</v>
      </c>
      <c r="M40" t="s">
        <v>63</v>
      </c>
      <c r="N40" t="s">
        <v>59</v>
      </c>
      <c r="O40" t="s">
        <v>56</v>
      </c>
      <c r="P40">
        <v>0</v>
      </c>
      <c r="Q40">
        <v>1</v>
      </c>
      <c r="R40">
        <v>0</v>
      </c>
      <c r="S40" t="s">
        <v>48</v>
      </c>
      <c r="T40">
        <v>0</v>
      </c>
      <c r="U40">
        <v>1</v>
      </c>
      <c r="V40" t="s">
        <v>52</v>
      </c>
      <c r="W40">
        <v>1</v>
      </c>
      <c r="X40">
        <v>1</v>
      </c>
      <c r="Y40">
        <v>1</v>
      </c>
      <c r="Z40">
        <v>1</v>
      </c>
      <c r="AA40">
        <v>1</v>
      </c>
      <c r="AB40">
        <v>1</v>
      </c>
      <c r="AC40">
        <v>1</v>
      </c>
      <c r="AD40">
        <v>0</v>
      </c>
      <c r="AE40">
        <v>1</v>
      </c>
      <c r="AF40">
        <v>1</v>
      </c>
      <c r="AG40" t="s">
        <v>53</v>
      </c>
      <c r="AH40">
        <v>61.3</v>
      </c>
      <c r="AI40">
        <v>56.9</v>
      </c>
      <c r="AJ40">
        <v>34.4</v>
      </c>
      <c r="AK40">
        <v>40.9</v>
      </c>
      <c r="AL40">
        <v>52</v>
      </c>
      <c r="AM40">
        <v>77</v>
      </c>
      <c r="AN40">
        <v>1</v>
      </c>
    </row>
    <row r="41" spans="1:40" x14ac:dyDescent="0.3">
      <c r="A41" t="s">
        <v>58</v>
      </c>
      <c r="B41">
        <v>0</v>
      </c>
      <c r="C41">
        <v>0</v>
      </c>
      <c r="D41">
        <v>0</v>
      </c>
      <c r="E41">
        <v>0</v>
      </c>
      <c r="F41">
        <v>1.944310414285576E-3</v>
      </c>
      <c r="G41">
        <v>-1.944310414285576E-3</v>
      </c>
      <c r="H41">
        <v>0</v>
      </c>
      <c r="I41">
        <v>1</v>
      </c>
      <c r="J41">
        <v>10214</v>
      </c>
      <c r="K41">
        <v>9.2315146072075898</v>
      </c>
      <c r="L41">
        <v>1.145</v>
      </c>
      <c r="M41" t="s">
        <v>39</v>
      </c>
      <c r="N41" t="s">
        <v>59</v>
      </c>
      <c r="O41" t="s">
        <v>41</v>
      </c>
      <c r="P41">
        <v>0</v>
      </c>
      <c r="Q41">
        <v>0</v>
      </c>
      <c r="R41">
        <v>1</v>
      </c>
      <c r="S41" t="s">
        <v>51</v>
      </c>
      <c r="T41">
        <v>0</v>
      </c>
      <c r="U41">
        <v>1</v>
      </c>
      <c r="V41" t="s">
        <v>64</v>
      </c>
      <c r="W41">
        <v>1</v>
      </c>
      <c r="X41">
        <v>1</v>
      </c>
      <c r="Y41">
        <v>1</v>
      </c>
      <c r="Z41">
        <v>1</v>
      </c>
      <c r="AA41">
        <v>1</v>
      </c>
      <c r="AB41">
        <v>1</v>
      </c>
      <c r="AC41">
        <v>1</v>
      </c>
      <c r="AD41">
        <v>1</v>
      </c>
      <c r="AE41">
        <v>1</v>
      </c>
      <c r="AF41">
        <v>0</v>
      </c>
      <c r="AG41" t="s">
        <v>53</v>
      </c>
      <c r="AH41">
        <v>61.9</v>
      </c>
      <c r="AI41">
        <v>56.3</v>
      </c>
      <c r="AJ41">
        <v>34.799999999999997</v>
      </c>
      <c r="AK41">
        <v>40.799999999999997</v>
      </c>
      <c r="AL41">
        <v>48</v>
      </c>
      <c r="AM41">
        <v>76</v>
      </c>
      <c r="AN41">
        <v>1</v>
      </c>
    </row>
    <row r="42" spans="1:40" x14ac:dyDescent="0.3">
      <c r="A42" t="s">
        <v>38</v>
      </c>
      <c r="B42">
        <v>0</v>
      </c>
      <c r="C42">
        <v>0</v>
      </c>
      <c r="D42">
        <v>0</v>
      </c>
      <c r="E42">
        <v>1</v>
      </c>
      <c r="F42">
        <v>0.95975062447677995</v>
      </c>
      <c r="G42">
        <v>4.0249375523220055E-2</v>
      </c>
      <c r="H42">
        <v>0</v>
      </c>
      <c r="I42">
        <v>0</v>
      </c>
      <c r="J42">
        <v>13990</v>
      </c>
      <c r="K42">
        <v>9.5460980676595266</v>
      </c>
      <c r="L42">
        <v>1.3</v>
      </c>
      <c r="M42" t="s">
        <v>39</v>
      </c>
      <c r="N42" t="s">
        <v>40</v>
      </c>
      <c r="O42" t="s">
        <v>13</v>
      </c>
      <c r="P42">
        <v>1</v>
      </c>
      <c r="Q42">
        <v>0</v>
      </c>
      <c r="R42">
        <v>0</v>
      </c>
      <c r="S42" t="s">
        <v>51</v>
      </c>
      <c r="T42">
        <v>0</v>
      </c>
      <c r="U42">
        <v>1</v>
      </c>
      <c r="V42" t="s">
        <v>57</v>
      </c>
      <c r="W42">
        <v>0</v>
      </c>
      <c r="X42">
        <v>0</v>
      </c>
      <c r="Y42">
        <v>1</v>
      </c>
      <c r="Z42">
        <v>0</v>
      </c>
      <c r="AA42">
        <v>1</v>
      </c>
      <c r="AB42">
        <v>1</v>
      </c>
      <c r="AC42">
        <v>1</v>
      </c>
      <c r="AD42">
        <v>1</v>
      </c>
      <c r="AE42">
        <v>0</v>
      </c>
      <c r="AF42">
        <v>0</v>
      </c>
      <c r="AG42" t="s">
        <v>44</v>
      </c>
      <c r="AH42">
        <v>62.2</v>
      </c>
      <c r="AI42">
        <v>56</v>
      </c>
      <c r="AJ42">
        <v>36</v>
      </c>
      <c r="AK42">
        <v>40.799999999999997</v>
      </c>
      <c r="AL42">
        <v>50</v>
      </c>
      <c r="AM42">
        <v>80</v>
      </c>
      <c r="AN42">
        <v>1</v>
      </c>
    </row>
    <row r="43" spans="1:40" x14ac:dyDescent="0.3">
      <c r="A43" t="s">
        <v>45</v>
      </c>
      <c r="B43">
        <v>1</v>
      </c>
      <c r="C43">
        <v>0</v>
      </c>
      <c r="D43">
        <v>0</v>
      </c>
      <c r="E43">
        <v>0</v>
      </c>
      <c r="F43">
        <v>9.6198170364154238E-4</v>
      </c>
      <c r="G43">
        <v>-9.6198170364154238E-4</v>
      </c>
      <c r="H43">
        <v>0</v>
      </c>
      <c r="I43">
        <v>0</v>
      </c>
      <c r="J43">
        <v>11215.21</v>
      </c>
      <c r="K43">
        <v>9.3250261717009781</v>
      </c>
      <c r="L43">
        <v>1.03</v>
      </c>
      <c r="M43" t="s">
        <v>39</v>
      </c>
      <c r="N43" t="s">
        <v>46</v>
      </c>
      <c r="O43" t="s">
        <v>61</v>
      </c>
      <c r="P43">
        <v>0</v>
      </c>
      <c r="Q43">
        <v>1</v>
      </c>
      <c r="R43">
        <v>0</v>
      </c>
      <c r="S43" t="s">
        <v>48</v>
      </c>
      <c r="T43">
        <v>0</v>
      </c>
      <c r="U43">
        <v>1</v>
      </c>
      <c r="V43" t="s">
        <v>57</v>
      </c>
      <c r="W43">
        <v>1</v>
      </c>
      <c r="X43">
        <v>1</v>
      </c>
      <c r="Y43">
        <v>1</v>
      </c>
      <c r="Z43">
        <v>0</v>
      </c>
      <c r="AA43">
        <v>1</v>
      </c>
      <c r="AB43">
        <v>1</v>
      </c>
      <c r="AC43">
        <v>1</v>
      </c>
      <c r="AD43">
        <v>1</v>
      </c>
      <c r="AE43">
        <v>0</v>
      </c>
      <c r="AF43">
        <v>0</v>
      </c>
      <c r="AG43" t="s">
        <v>44</v>
      </c>
      <c r="AH43">
        <v>60.4</v>
      </c>
      <c r="AI43">
        <v>57</v>
      </c>
      <c r="AJ43">
        <v>34</v>
      </c>
      <c r="AK43">
        <v>40.6</v>
      </c>
      <c r="AL43">
        <v>50</v>
      </c>
      <c r="AM43">
        <v>80</v>
      </c>
      <c r="AN43">
        <v>1</v>
      </c>
    </row>
    <row r="44" spans="1:40" x14ac:dyDescent="0.3">
      <c r="A44" t="s">
        <v>45</v>
      </c>
      <c r="B44">
        <v>1</v>
      </c>
      <c r="C44">
        <v>0</v>
      </c>
      <c r="D44">
        <v>0</v>
      </c>
      <c r="E44">
        <v>0</v>
      </c>
      <c r="F44">
        <v>2.1026619328931048E-3</v>
      </c>
      <c r="G44">
        <v>-2.1026619328931048E-3</v>
      </c>
      <c r="H44">
        <v>0</v>
      </c>
      <c r="I44">
        <v>0</v>
      </c>
      <c r="J44">
        <v>15749.164999999999</v>
      </c>
      <c r="K44">
        <v>9.664542626975372</v>
      </c>
      <c r="L44">
        <v>1.03</v>
      </c>
      <c r="M44" t="s">
        <v>39</v>
      </c>
      <c r="N44" t="s">
        <v>46</v>
      </c>
      <c r="O44" t="s">
        <v>13</v>
      </c>
      <c r="P44">
        <v>1</v>
      </c>
      <c r="Q44">
        <v>0</v>
      </c>
      <c r="R44">
        <v>0</v>
      </c>
      <c r="S44" t="s">
        <v>60</v>
      </c>
      <c r="T44">
        <v>0</v>
      </c>
      <c r="U44">
        <v>1</v>
      </c>
      <c r="V44" t="s">
        <v>57</v>
      </c>
      <c r="W44">
        <v>1</v>
      </c>
      <c r="X44">
        <v>1</v>
      </c>
      <c r="Y44">
        <v>1</v>
      </c>
      <c r="Z44">
        <v>0</v>
      </c>
      <c r="AA44">
        <v>1</v>
      </c>
      <c r="AB44">
        <v>1</v>
      </c>
      <c r="AC44">
        <v>1</v>
      </c>
      <c r="AD44">
        <v>1</v>
      </c>
      <c r="AE44">
        <v>0</v>
      </c>
      <c r="AF44">
        <v>0</v>
      </c>
      <c r="AG44" t="s">
        <v>44</v>
      </c>
      <c r="AH44">
        <v>61.5</v>
      </c>
      <c r="AI44">
        <v>57</v>
      </c>
      <c r="AJ44">
        <v>35</v>
      </c>
      <c r="AK44">
        <v>40.799999999999997</v>
      </c>
      <c r="AL44">
        <v>50</v>
      </c>
      <c r="AM44">
        <v>75</v>
      </c>
      <c r="AN44">
        <v>1</v>
      </c>
    </row>
    <row r="45" spans="1:40" x14ac:dyDescent="0.3">
      <c r="A45" t="s">
        <v>38</v>
      </c>
      <c r="B45">
        <v>0</v>
      </c>
      <c r="C45">
        <v>0</v>
      </c>
      <c r="D45">
        <v>0</v>
      </c>
      <c r="E45">
        <v>1</v>
      </c>
      <c r="F45">
        <v>0.2674562206995722</v>
      </c>
      <c r="G45">
        <v>0.7325437793004278</v>
      </c>
      <c r="H45">
        <v>0</v>
      </c>
      <c r="I45">
        <v>0</v>
      </c>
      <c r="J45">
        <v>10750</v>
      </c>
      <c r="K45">
        <v>9.2826610335558097</v>
      </c>
      <c r="L45">
        <v>1.1499999999999999</v>
      </c>
      <c r="M45" t="s">
        <v>39</v>
      </c>
      <c r="N45" t="s">
        <v>40</v>
      </c>
      <c r="O45" t="s">
        <v>41</v>
      </c>
      <c r="P45">
        <v>0</v>
      </c>
      <c r="Q45">
        <v>0</v>
      </c>
      <c r="R45">
        <v>1</v>
      </c>
      <c r="S45" t="s">
        <v>60</v>
      </c>
      <c r="T45">
        <v>0</v>
      </c>
      <c r="U45">
        <v>1</v>
      </c>
      <c r="V45" t="s">
        <v>66</v>
      </c>
      <c r="W45">
        <v>1</v>
      </c>
      <c r="X45">
        <v>0</v>
      </c>
      <c r="Y45">
        <v>1</v>
      </c>
      <c r="Z45">
        <v>1</v>
      </c>
      <c r="AA45">
        <v>1</v>
      </c>
      <c r="AB45">
        <v>1</v>
      </c>
      <c r="AC45">
        <v>0</v>
      </c>
      <c r="AD45">
        <v>1</v>
      </c>
      <c r="AE45">
        <v>0</v>
      </c>
      <c r="AF45">
        <v>0</v>
      </c>
      <c r="AG45" t="s">
        <v>44</v>
      </c>
      <c r="AH45">
        <v>61.2</v>
      </c>
      <c r="AI45">
        <v>59</v>
      </c>
      <c r="AJ45">
        <v>34.5</v>
      </c>
      <c r="AK45">
        <v>40.799999999999997</v>
      </c>
      <c r="AL45">
        <v>45</v>
      </c>
      <c r="AM45">
        <v>75</v>
      </c>
      <c r="AN45">
        <v>1</v>
      </c>
    </row>
    <row r="46" spans="1:40" x14ac:dyDescent="0.3">
      <c r="A46" t="s">
        <v>45</v>
      </c>
      <c r="B46">
        <v>1</v>
      </c>
      <c r="C46">
        <v>0</v>
      </c>
      <c r="D46">
        <v>0</v>
      </c>
      <c r="E46">
        <v>0</v>
      </c>
      <c r="F46">
        <v>6.9092113543293596E-4</v>
      </c>
      <c r="G46">
        <v>-6.9092113543293596E-4</v>
      </c>
      <c r="H46">
        <v>0</v>
      </c>
      <c r="I46">
        <v>0</v>
      </c>
      <c r="J46">
        <v>9573.2150000000001</v>
      </c>
      <c r="K46">
        <v>9.1667243736934232</v>
      </c>
      <c r="L46">
        <v>1.06</v>
      </c>
      <c r="M46" t="s">
        <v>39</v>
      </c>
      <c r="N46" t="s">
        <v>46</v>
      </c>
      <c r="O46" t="s">
        <v>41</v>
      </c>
      <c r="P46">
        <v>0</v>
      </c>
      <c r="Q46">
        <v>0</v>
      </c>
      <c r="R46">
        <v>1</v>
      </c>
      <c r="S46" t="s">
        <v>48</v>
      </c>
      <c r="T46">
        <v>0</v>
      </c>
      <c r="U46">
        <v>1</v>
      </c>
      <c r="V46" t="s">
        <v>66</v>
      </c>
      <c r="W46">
        <v>1</v>
      </c>
      <c r="X46">
        <v>1</v>
      </c>
      <c r="Y46">
        <v>1</v>
      </c>
      <c r="Z46">
        <v>0</v>
      </c>
      <c r="AA46">
        <v>1</v>
      </c>
      <c r="AB46">
        <v>1</v>
      </c>
      <c r="AC46">
        <v>1</v>
      </c>
      <c r="AD46">
        <v>1</v>
      </c>
      <c r="AE46">
        <v>0</v>
      </c>
      <c r="AF46">
        <v>0</v>
      </c>
      <c r="AG46" t="s">
        <v>44</v>
      </c>
      <c r="AH46">
        <v>61.9</v>
      </c>
      <c r="AI46">
        <v>57</v>
      </c>
      <c r="AJ46">
        <v>35</v>
      </c>
      <c r="AK46">
        <v>40.799999999999997</v>
      </c>
      <c r="AL46">
        <v>45</v>
      </c>
      <c r="AM46">
        <v>75</v>
      </c>
      <c r="AN46">
        <v>1</v>
      </c>
    </row>
    <row r="47" spans="1:40" x14ac:dyDescent="0.3">
      <c r="A47" t="s">
        <v>58</v>
      </c>
      <c r="B47">
        <v>0</v>
      </c>
      <c r="C47">
        <v>0</v>
      </c>
      <c r="D47">
        <v>0</v>
      </c>
      <c r="E47">
        <v>0</v>
      </c>
      <c r="F47">
        <v>7.2528724546928186E-5</v>
      </c>
      <c r="G47">
        <v>-7.2528724546928186E-5</v>
      </c>
      <c r="H47">
        <v>0</v>
      </c>
      <c r="I47">
        <v>1</v>
      </c>
      <c r="J47">
        <v>10524</v>
      </c>
      <c r="K47">
        <v>9.2614136421601838</v>
      </c>
      <c r="L47">
        <v>1.3029999999999999</v>
      </c>
      <c r="M47" t="s">
        <v>39</v>
      </c>
      <c r="N47" t="s">
        <v>59</v>
      </c>
      <c r="O47" t="s">
        <v>47</v>
      </c>
      <c r="P47">
        <v>0</v>
      </c>
      <c r="Q47">
        <v>0</v>
      </c>
      <c r="R47">
        <v>1</v>
      </c>
      <c r="S47" t="s">
        <v>42</v>
      </c>
      <c r="T47">
        <v>0</v>
      </c>
      <c r="U47">
        <v>1</v>
      </c>
      <c r="V47" t="s">
        <v>64</v>
      </c>
      <c r="W47">
        <v>1</v>
      </c>
      <c r="X47">
        <v>1</v>
      </c>
      <c r="Y47">
        <v>0</v>
      </c>
      <c r="Z47">
        <v>1</v>
      </c>
      <c r="AA47">
        <v>1</v>
      </c>
      <c r="AB47">
        <v>1</v>
      </c>
      <c r="AC47">
        <v>1</v>
      </c>
      <c r="AD47">
        <v>0</v>
      </c>
      <c r="AE47">
        <v>1</v>
      </c>
      <c r="AF47">
        <v>0</v>
      </c>
      <c r="AG47" t="s">
        <v>53</v>
      </c>
      <c r="AH47">
        <v>61.3</v>
      </c>
      <c r="AI47">
        <v>56.8</v>
      </c>
      <c r="AJ47">
        <v>34.4</v>
      </c>
      <c r="AK47">
        <v>40.799999999999997</v>
      </c>
      <c r="AL47">
        <v>51</v>
      </c>
      <c r="AM47">
        <v>78</v>
      </c>
      <c r="AN47">
        <v>1</v>
      </c>
    </row>
    <row r="48" spans="1:40" x14ac:dyDescent="0.3">
      <c r="A48" t="s">
        <v>45</v>
      </c>
      <c r="B48">
        <v>1</v>
      </c>
      <c r="C48">
        <v>0</v>
      </c>
      <c r="D48">
        <v>0</v>
      </c>
      <c r="E48">
        <v>0</v>
      </c>
      <c r="F48">
        <v>2.8482270486070345E-4</v>
      </c>
      <c r="G48">
        <v>-2.8482270486070345E-4</v>
      </c>
      <c r="H48">
        <v>0</v>
      </c>
      <c r="I48">
        <v>0</v>
      </c>
      <c r="J48">
        <v>9834.24</v>
      </c>
      <c r="K48">
        <v>9.1936254527991608</v>
      </c>
      <c r="L48">
        <v>1.02</v>
      </c>
      <c r="M48" t="s">
        <v>39</v>
      </c>
      <c r="N48" t="s">
        <v>46</v>
      </c>
      <c r="O48" t="s">
        <v>41</v>
      </c>
      <c r="P48">
        <v>0</v>
      </c>
      <c r="Q48">
        <v>0</v>
      </c>
      <c r="R48">
        <v>1</v>
      </c>
      <c r="S48" t="s">
        <v>60</v>
      </c>
      <c r="T48">
        <v>0</v>
      </c>
      <c r="U48">
        <v>1</v>
      </c>
      <c r="V48" t="s">
        <v>57</v>
      </c>
      <c r="W48">
        <v>1</v>
      </c>
      <c r="X48">
        <v>1</v>
      </c>
      <c r="Y48">
        <v>1</v>
      </c>
      <c r="Z48">
        <v>1</v>
      </c>
      <c r="AA48">
        <v>1</v>
      </c>
      <c r="AB48">
        <v>1</v>
      </c>
      <c r="AC48">
        <v>1</v>
      </c>
      <c r="AD48">
        <v>1</v>
      </c>
      <c r="AE48">
        <v>1</v>
      </c>
      <c r="AF48">
        <v>0</v>
      </c>
      <c r="AG48" t="s">
        <v>44</v>
      </c>
      <c r="AH48">
        <v>60.8</v>
      </c>
      <c r="AI48">
        <v>57</v>
      </c>
      <c r="AJ48">
        <v>34.5</v>
      </c>
      <c r="AK48">
        <v>40.6</v>
      </c>
      <c r="AL48">
        <v>50</v>
      </c>
      <c r="AM48">
        <v>80</v>
      </c>
      <c r="AN48">
        <v>1</v>
      </c>
    </row>
    <row r="49" spans="1:40" x14ac:dyDescent="0.3">
      <c r="A49" t="s">
        <v>62</v>
      </c>
      <c r="B49">
        <v>0</v>
      </c>
      <c r="C49">
        <v>0</v>
      </c>
      <c r="D49">
        <v>1</v>
      </c>
      <c r="E49">
        <v>0</v>
      </c>
      <c r="F49">
        <v>0.19037010243163763</v>
      </c>
      <c r="G49">
        <v>-0.19037010243163763</v>
      </c>
      <c r="H49">
        <v>0</v>
      </c>
      <c r="I49">
        <v>0</v>
      </c>
      <c r="J49">
        <v>18670</v>
      </c>
      <c r="K49">
        <v>9.8346732365357674</v>
      </c>
      <c r="L49">
        <v>1.33</v>
      </c>
      <c r="M49" t="s">
        <v>63</v>
      </c>
      <c r="N49" t="s">
        <v>59</v>
      </c>
      <c r="O49" t="s">
        <v>61</v>
      </c>
      <c r="P49">
        <v>0</v>
      </c>
      <c r="Q49">
        <v>1</v>
      </c>
      <c r="R49">
        <v>0</v>
      </c>
      <c r="S49" t="s">
        <v>51</v>
      </c>
      <c r="T49">
        <v>0</v>
      </c>
      <c r="U49">
        <v>1</v>
      </c>
      <c r="V49" t="s">
        <v>52</v>
      </c>
      <c r="W49">
        <v>1</v>
      </c>
      <c r="X49">
        <v>1</v>
      </c>
      <c r="Y49">
        <v>1</v>
      </c>
      <c r="Z49">
        <v>1</v>
      </c>
      <c r="AA49">
        <v>1</v>
      </c>
      <c r="AB49">
        <v>1</v>
      </c>
      <c r="AC49">
        <v>0</v>
      </c>
      <c r="AD49">
        <v>1</v>
      </c>
      <c r="AE49">
        <v>0</v>
      </c>
      <c r="AF49">
        <v>1</v>
      </c>
      <c r="AG49" t="s">
        <v>53</v>
      </c>
      <c r="AH49">
        <v>61.1</v>
      </c>
      <c r="AI49">
        <v>57.2</v>
      </c>
      <c r="AJ49">
        <v>34.5</v>
      </c>
      <c r="AK49">
        <v>40.799999999999997</v>
      </c>
      <c r="AL49">
        <v>50</v>
      </c>
      <c r="AM49">
        <v>77</v>
      </c>
      <c r="AN49">
        <v>1</v>
      </c>
    </row>
    <row r="50" spans="1:40" x14ac:dyDescent="0.3">
      <c r="A50" t="s">
        <v>62</v>
      </c>
      <c r="B50">
        <v>0</v>
      </c>
      <c r="C50">
        <v>0</v>
      </c>
      <c r="D50">
        <v>1</v>
      </c>
      <c r="E50">
        <v>0</v>
      </c>
      <c r="F50">
        <v>6.8624632797234058E-7</v>
      </c>
      <c r="G50">
        <v>-6.8624632797234058E-7</v>
      </c>
      <c r="H50">
        <v>0</v>
      </c>
      <c r="I50">
        <v>0</v>
      </c>
      <c r="J50">
        <v>28027</v>
      </c>
      <c r="K50">
        <v>10.240923610246821</v>
      </c>
      <c r="L50">
        <v>1.63</v>
      </c>
      <c r="M50" t="s">
        <v>63</v>
      </c>
      <c r="N50" t="s">
        <v>59</v>
      </c>
      <c r="O50" t="s">
        <v>61</v>
      </c>
      <c r="P50">
        <v>0</v>
      </c>
      <c r="Q50">
        <v>1</v>
      </c>
      <c r="R50">
        <v>0</v>
      </c>
      <c r="S50" t="s">
        <v>51</v>
      </c>
      <c r="T50">
        <v>0</v>
      </c>
      <c r="U50">
        <v>1</v>
      </c>
      <c r="V50" t="s">
        <v>52</v>
      </c>
      <c r="W50">
        <v>1</v>
      </c>
      <c r="X50">
        <v>1</v>
      </c>
      <c r="Y50">
        <v>1</v>
      </c>
      <c r="Z50">
        <v>1</v>
      </c>
      <c r="AA50">
        <v>1</v>
      </c>
      <c r="AB50">
        <v>1</v>
      </c>
      <c r="AC50">
        <v>1</v>
      </c>
      <c r="AD50">
        <v>0</v>
      </c>
      <c r="AE50">
        <v>1</v>
      </c>
      <c r="AF50">
        <v>1</v>
      </c>
      <c r="AG50" t="s">
        <v>53</v>
      </c>
      <c r="AH50">
        <v>61.6</v>
      </c>
      <c r="AI50">
        <v>56.4</v>
      </c>
      <c r="AJ50">
        <v>34.5</v>
      </c>
      <c r="AK50">
        <v>40.9</v>
      </c>
      <c r="AL50">
        <v>51</v>
      </c>
      <c r="AM50">
        <v>77</v>
      </c>
      <c r="AN50">
        <v>1</v>
      </c>
    </row>
    <row r="51" spans="1:40" x14ac:dyDescent="0.3">
      <c r="A51" t="s">
        <v>54</v>
      </c>
      <c r="B51">
        <v>0</v>
      </c>
      <c r="C51">
        <v>0</v>
      </c>
      <c r="D51">
        <v>0</v>
      </c>
      <c r="E51">
        <v>0</v>
      </c>
      <c r="F51">
        <v>3.2165131731390277E-3</v>
      </c>
      <c r="G51">
        <v>-3.2165131731390277E-3</v>
      </c>
      <c r="H51">
        <v>1</v>
      </c>
      <c r="I51">
        <v>0</v>
      </c>
      <c r="J51">
        <v>6710</v>
      </c>
      <c r="K51">
        <v>8.8113542299657279</v>
      </c>
      <c r="L51">
        <v>1.05</v>
      </c>
      <c r="M51" t="s">
        <v>39</v>
      </c>
      <c r="N51" t="s">
        <v>55</v>
      </c>
      <c r="O51" t="s">
        <v>47</v>
      </c>
      <c r="P51">
        <v>0</v>
      </c>
      <c r="Q51">
        <v>0</v>
      </c>
      <c r="R51">
        <v>1</v>
      </c>
      <c r="S51" t="s">
        <v>42</v>
      </c>
      <c r="T51">
        <v>0</v>
      </c>
      <c r="U51">
        <v>1</v>
      </c>
      <c r="V51" t="s">
        <v>64</v>
      </c>
      <c r="W51">
        <v>1</v>
      </c>
      <c r="X51">
        <v>1</v>
      </c>
      <c r="Y51">
        <v>1</v>
      </c>
      <c r="Z51">
        <v>1</v>
      </c>
      <c r="AA51">
        <v>1</v>
      </c>
      <c r="AB51">
        <v>1</v>
      </c>
      <c r="AC51">
        <v>0</v>
      </c>
      <c r="AD51">
        <v>0</v>
      </c>
      <c r="AE51">
        <v>0</v>
      </c>
      <c r="AF51">
        <v>0</v>
      </c>
      <c r="AG51" t="s">
        <v>53</v>
      </c>
      <c r="AH51">
        <v>61.3</v>
      </c>
      <c r="AI51">
        <v>57.4</v>
      </c>
      <c r="AJ51">
        <v>34.9</v>
      </c>
      <c r="AK51">
        <v>40.700000000000003</v>
      </c>
      <c r="AL51">
        <v>51</v>
      </c>
      <c r="AM51">
        <v>76</v>
      </c>
      <c r="AN51">
        <v>1</v>
      </c>
    </row>
    <row r="52" spans="1:40" x14ac:dyDescent="0.3">
      <c r="A52" t="s">
        <v>62</v>
      </c>
      <c r="B52">
        <v>0</v>
      </c>
      <c r="C52">
        <v>0</v>
      </c>
      <c r="D52">
        <v>1</v>
      </c>
      <c r="E52">
        <v>0</v>
      </c>
      <c r="F52">
        <v>1.8461341144202709E-3</v>
      </c>
      <c r="G52">
        <v>-1.8461341144202709E-3</v>
      </c>
      <c r="H52">
        <v>0</v>
      </c>
      <c r="I52">
        <v>0</v>
      </c>
      <c r="J52">
        <v>14860</v>
      </c>
      <c r="K52">
        <v>9.6064283182717496</v>
      </c>
      <c r="L52">
        <v>1.33</v>
      </c>
      <c r="M52" t="s">
        <v>63</v>
      </c>
      <c r="N52" t="s">
        <v>59</v>
      </c>
      <c r="O52" t="s">
        <v>41</v>
      </c>
      <c r="P52">
        <v>0</v>
      </c>
      <c r="Q52">
        <v>0</v>
      </c>
      <c r="R52">
        <v>1</v>
      </c>
      <c r="S52" t="s">
        <v>51</v>
      </c>
      <c r="T52">
        <v>0</v>
      </c>
      <c r="U52">
        <v>1</v>
      </c>
      <c r="V52" t="s">
        <v>64</v>
      </c>
      <c r="W52">
        <v>1</v>
      </c>
      <c r="X52">
        <v>1</v>
      </c>
      <c r="Y52">
        <v>1</v>
      </c>
      <c r="Z52">
        <v>1</v>
      </c>
      <c r="AA52">
        <v>1</v>
      </c>
      <c r="AB52">
        <v>1</v>
      </c>
      <c r="AC52">
        <v>1</v>
      </c>
      <c r="AD52">
        <v>1</v>
      </c>
      <c r="AE52">
        <v>1</v>
      </c>
      <c r="AF52">
        <v>0</v>
      </c>
      <c r="AG52" t="s">
        <v>53</v>
      </c>
      <c r="AH52">
        <v>61.5</v>
      </c>
      <c r="AI52">
        <v>56.6</v>
      </c>
      <c r="AJ52">
        <v>34.5</v>
      </c>
      <c r="AK52">
        <v>40.9</v>
      </c>
      <c r="AL52">
        <v>50</v>
      </c>
      <c r="AM52">
        <v>77</v>
      </c>
      <c r="AN52">
        <v>1</v>
      </c>
    </row>
    <row r="53" spans="1:40" x14ac:dyDescent="0.3">
      <c r="A53" t="s">
        <v>58</v>
      </c>
      <c r="B53">
        <v>0</v>
      </c>
      <c r="C53">
        <v>0</v>
      </c>
      <c r="D53">
        <v>0</v>
      </c>
      <c r="E53">
        <v>0</v>
      </c>
      <c r="F53">
        <v>2.5245508552826224E-5</v>
      </c>
      <c r="G53">
        <v>-2.5245508552826224E-5</v>
      </c>
      <c r="H53">
        <v>0</v>
      </c>
      <c r="I53">
        <v>1</v>
      </c>
      <c r="J53">
        <v>9795</v>
      </c>
      <c r="K53">
        <v>9.1896273303786415</v>
      </c>
      <c r="L53">
        <v>1.0980000000000001</v>
      </c>
      <c r="M53" t="s">
        <v>39</v>
      </c>
      <c r="N53" t="s">
        <v>59</v>
      </c>
      <c r="O53" t="s">
        <v>56</v>
      </c>
      <c r="P53">
        <v>0</v>
      </c>
      <c r="Q53">
        <v>1</v>
      </c>
      <c r="R53">
        <v>0</v>
      </c>
      <c r="S53" t="s">
        <v>42</v>
      </c>
      <c r="T53">
        <v>0</v>
      </c>
      <c r="U53">
        <v>1</v>
      </c>
      <c r="V53" t="s">
        <v>52</v>
      </c>
      <c r="W53">
        <v>1</v>
      </c>
      <c r="X53">
        <v>1</v>
      </c>
      <c r="Y53">
        <v>0</v>
      </c>
      <c r="Z53">
        <v>1</v>
      </c>
      <c r="AA53">
        <v>1</v>
      </c>
      <c r="AB53">
        <v>1</v>
      </c>
      <c r="AC53">
        <v>1</v>
      </c>
      <c r="AD53">
        <v>0</v>
      </c>
      <c r="AE53">
        <v>1</v>
      </c>
      <c r="AF53">
        <v>0</v>
      </c>
      <c r="AG53" t="s">
        <v>53</v>
      </c>
      <c r="AH53">
        <v>61.8</v>
      </c>
      <c r="AI53">
        <v>56.2</v>
      </c>
      <c r="AJ53">
        <v>34.799999999999997</v>
      </c>
      <c r="AK53">
        <v>40.799999999999997</v>
      </c>
      <c r="AL53">
        <v>54</v>
      </c>
      <c r="AM53">
        <v>76</v>
      </c>
      <c r="AN53">
        <v>1</v>
      </c>
    </row>
    <row r="54" spans="1:40" x14ac:dyDescent="0.3">
      <c r="A54" t="s">
        <v>45</v>
      </c>
      <c r="B54">
        <v>1</v>
      </c>
      <c r="C54">
        <v>0</v>
      </c>
      <c r="D54">
        <v>0</v>
      </c>
      <c r="E54">
        <v>0</v>
      </c>
      <c r="F54">
        <v>1.9360208109014645E-2</v>
      </c>
      <c r="G54">
        <v>-1.9360208109014645E-2</v>
      </c>
      <c r="H54">
        <v>0</v>
      </c>
      <c r="I54">
        <v>0</v>
      </c>
      <c r="J54">
        <v>23175.079999999998</v>
      </c>
      <c r="K54">
        <v>10.050832842423782</v>
      </c>
      <c r="L54">
        <v>1.6</v>
      </c>
      <c r="M54" t="s">
        <v>39</v>
      </c>
      <c r="N54" t="s">
        <v>46</v>
      </c>
      <c r="O54" t="s">
        <v>13</v>
      </c>
      <c r="P54">
        <v>1</v>
      </c>
      <c r="Q54">
        <v>0</v>
      </c>
      <c r="R54">
        <v>0</v>
      </c>
      <c r="S54" t="s">
        <v>42</v>
      </c>
      <c r="T54">
        <v>0</v>
      </c>
      <c r="U54">
        <v>1</v>
      </c>
      <c r="V54" t="s">
        <v>43</v>
      </c>
      <c r="W54">
        <v>0</v>
      </c>
      <c r="X54">
        <v>0</v>
      </c>
      <c r="Y54">
        <v>0</v>
      </c>
      <c r="Z54">
        <v>0</v>
      </c>
      <c r="AA54">
        <v>1</v>
      </c>
      <c r="AB54">
        <v>1</v>
      </c>
      <c r="AC54">
        <v>1</v>
      </c>
      <c r="AD54">
        <v>0</v>
      </c>
      <c r="AE54">
        <v>0</v>
      </c>
      <c r="AF54">
        <v>0</v>
      </c>
      <c r="AG54" t="s">
        <v>44</v>
      </c>
      <c r="AH54">
        <v>61.6</v>
      </c>
      <c r="AI54">
        <v>57</v>
      </c>
      <c r="AJ54">
        <v>35</v>
      </c>
      <c r="AK54">
        <v>40.6</v>
      </c>
      <c r="AL54">
        <v>55</v>
      </c>
      <c r="AM54">
        <v>80</v>
      </c>
      <c r="AN54">
        <v>1</v>
      </c>
    </row>
    <row r="55" spans="1:40" x14ac:dyDescent="0.3">
      <c r="A55" t="s">
        <v>45</v>
      </c>
      <c r="B55">
        <v>1</v>
      </c>
      <c r="C55">
        <v>0</v>
      </c>
      <c r="D55">
        <v>0</v>
      </c>
      <c r="E55">
        <v>0</v>
      </c>
      <c r="F55">
        <v>1.5431028448285138E-3</v>
      </c>
      <c r="G55">
        <v>-1.5431028448285138E-3</v>
      </c>
      <c r="H55">
        <v>0</v>
      </c>
      <c r="I55">
        <v>0</v>
      </c>
      <c r="J55">
        <v>10053.895</v>
      </c>
      <c r="K55">
        <v>9.2157154005934494</v>
      </c>
      <c r="L55">
        <v>1.01</v>
      </c>
      <c r="M55" t="s">
        <v>39</v>
      </c>
      <c r="N55" t="s">
        <v>46</v>
      </c>
      <c r="O55" t="s">
        <v>61</v>
      </c>
      <c r="P55">
        <v>0</v>
      </c>
      <c r="Q55">
        <v>1</v>
      </c>
      <c r="R55">
        <v>0</v>
      </c>
      <c r="S55" t="s">
        <v>51</v>
      </c>
      <c r="T55">
        <v>0</v>
      </c>
      <c r="U55">
        <v>1</v>
      </c>
      <c r="V55" t="s">
        <v>57</v>
      </c>
      <c r="W55">
        <v>1</v>
      </c>
      <c r="X55">
        <v>1</v>
      </c>
      <c r="Y55">
        <v>1</v>
      </c>
      <c r="Z55">
        <v>0</v>
      </c>
      <c r="AA55">
        <v>1</v>
      </c>
      <c r="AB55">
        <v>1</v>
      </c>
      <c r="AC55">
        <v>1</v>
      </c>
      <c r="AD55">
        <v>1</v>
      </c>
      <c r="AE55">
        <v>0</v>
      </c>
      <c r="AF55">
        <v>0</v>
      </c>
      <c r="AG55" t="s">
        <v>44</v>
      </c>
      <c r="AH55">
        <v>61.8</v>
      </c>
      <c r="AI55">
        <v>57</v>
      </c>
      <c r="AJ55">
        <v>35.5</v>
      </c>
      <c r="AK55">
        <v>40.799999999999997</v>
      </c>
      <c r="AL55">
        <v>50</v>
      </c>
      <c r="AM55">
        <v>80</v>
      </c>
      <c r="AN55">
        <v>1</v>
      </c>
    </row>
    <row r="56" spans="1:40" x14ac:dyDescent="0.3">
      <c r="A56" t="s">
        <v>62</v>
      </c>
      <c r="B56">
        <v>0</v>
      </c>
      <c r="C56">
        <v>0</v>
      </c>
      <c r="D56">
        <v>1</v>
      </c>
      <c r="E56">
        <v>0</v>
      </c>
      <c r="F56">
        <v>9.8310411278485269E-4</v>
      </c>
      <c r="G56">
        <v>-9.8310411278485269E-4</v>
      </c>
      <c r="H56">
        <v>0</v>
      </c>
      <c r="I56">
        <v>0</v>
      </c>
      <c r="J56">
        <v>13162</v>
      </c>
      <c r="K56">
        <v>9.4850891690160637</v>
      </c>
      <c r="L56">
        <v>1.1100000000000001</v>
      </c>
      <c r="M56" t="s">
        <v>63</v>
      </c>
      <c r="N56" t="s">
        <v>59</v>
      </c>
      <c r="O56" t="s">
        <v>56</v>
      </c>
      <c r="P56">
        <v>0</v>
      </c>
      <c r="Q56">
        <v>1</v>
      </c>
      <c r="R56">
        <v>0</v>
      </c>
      <c r="S56" t="s">
        <v>51</v>
      </c>
      <c r="T56">
        <v>0</v>
      </c>
      <c r="U56">
        <v>1</v>
      </c>
      <c r="V56" t="s">
        <v>52</v>
      </c>
      <c r="W56">
        <v>1</v>
      </c>
      <c r="X56">
        <v>1</v>
      </c>
      <c r="Y56">
        <v>1</v>
      </c>
      <c r="Z56">
        <v>1</v>
      </c>
      <c r="AA56">
        <v>1</v>
      </c>
      <c r="AB56">
        <v>1</v>
      </c>
      <c r="AC56">
        <v>1</v>
      </c>
      <c r="AD56">
        <v>1</v>
      </c>
      <c r="AE56">
        <v>1</v>
      </c>
      <c r="AF56">
        <v>0</v>
      </c>
      <c r="AG56" t="s">
        <v>53</v>
      </c>
      <c r="AH56">
        <v>61.9</v>
      </c>
      <c r="AI56">
        <v>55.1</v>
      </c>
      <c r="AJ56">
        <v>34.1</v>
      </c>
      <c r="AK56">
        <v>40.9</v>
      </c>
      <c r="AL56">
        <v>50</v>
      </c>
      <c r="AM56">
        <v>75</v>
      </c>
      <c r="AN56">
        <v>1</v>
      </c>
    </row>
    <row r="57" spans="1:40" x14ac:dyDescent="0.3">
      <c r="A57" t="s">
        <v>45</v>
      </c>
      <c r="B57">
        <v>1</v>
      </c>
      <c r="C57">
        <v>0</v>
      </c>
      <c r="D57">
        <v>0</v>
      </c>
      <c r="E57">
        <v>0</v>
      </c>
      <c r="F57">
        <v>1.1953163445482756E-2</v>
      </c>
      <c r="G57">
        <v>-1.1953163445482756E-2</v>
      </c>
      <c r="H57">
        <v>0</v>
      </c>
      <c r="I57">
        <v>0</v>
      </c>
      <c r="J57">
        <v>10235.135</v>
      </c>
      <c r="K57">
        <v>9.233581688042598</v>
      </c>
      <c r="L57">
        <v>1.25</v>
      </c>
      <c r="M57" t="s">
        <v>39</v>
      </c>
      <c r="N57" t="s">
        <v>46</v>
      </c>
      <c r="O57" t="s">
        <v>47</v>
      </c>
      <c r="P57">
        <v>0</v>
      </c>
      <c r="Q57">
        <v>0</v>
      </c>
      <c r="R57">
        <v>1</v>
      </c>
      <c r="S57" t="s">
        <v>51</v>
      </c>
      <c r="T57">
        <v>0</v>
      </c>
      <c r="U57">
        <v>1</v>
      </c>
      <c r="V57" t="s">
        <v>43</v>
      </c>
      <c r="W57">
        <v>1</v>
      </c>
      <c r="X57">
        <v>0</v>
      </c>
      <c r="Y57">
        <v>0</v>
      </c>
      <c r="Z57">
        <v>0</v>
      </c>
      <c r="AA57">
        <v>1</v>
      </c>
      <c r="AB57">
        <v>1</v>
      </c>
      <c r="AC57">
        <v>1</v>
      </c>
      <c r="AD57">
        <v>1</v>
      </c>
      <c r="AE57">
        <v>0</v>
      </c>
      <c r="AF57">
        <v>0</v>
      </c>
      <c r="AG57" t="s">
        <v>44</v>
      </c>
      <c r="AH57">
        <v>61.8</v>
      </c>
      <c r="AI57">
        <v>57</v>
      </c>
      <c r="AJ57">
        <v>35.5</v>
      </c>
      <c r="AK57">
        <v>40.6</v>
      </c>
      <c r="AL57">
        <v>50</v>
      </c>
      <c r="AM57">
        <v>80</v>
      </c>
      <c r="AN57">
        <v>1</v>
      </c>
    </row>
    <row r="58" spans="1:40" x14ac:dyDescent="0.3">
      <c r="A58" t="s">
        <v>58</v>
      </c>
      <c r="B58">
        <v>0</v>
      </c>
      <c r="C58">
        <v>0</v>
      </c>
      <c r="D58">
        <v>0</v>
      </c>
      <c r="E58">
        <v>0</v>
      </c>
      <c r="F58">
        <v>5.6325428349029897E-6</v>
      </c>
      <c r="G58">
        <v>-5.6325428349029897E-6</v>
      </c>
      <c r="H58">
        <v>0</v>
      </c>
      <c r="I58">
        <v>1</v>
      </c>
      <c r="J58">
        <v>8985</v>
      </c>
      <c r="K58">
        <v>9.1033117992176589</v>
      </c>
      <c r="L58">
        <v>1.095</v>
      </c>
      <c r="M58" t="s">
        <v>39</v>
      </c>
      <c r="N58" t="s">
        <v>59</v>
      </c>
      <c r="O58" t="s">
        <v>41</v>
      </c>
      <c r="P58">
        <v>0</v>
      </c>
      <c r="Q58">
        <v>0</v>
      </c>
      <c r="R58">
        <v>1</v>
      </c>
      <c r="S58" t="s">
        <v>42</v>
      </c>
      <c r="T58">
        <v>0</v>
      </c>
      <c r="U58">
        <v>1</v>
      </c>
      <c r="V58" t="s">
        <v>52</v>
      </c>
      <c r="W58">
        <v>1</v>
      </c>
      <c r="X58">
        <v>1</v>
      </c>
      <c r="Y58">
        <v>0</v>
      </c>
      <c r="Z58">
        <v>1</v>
      </c>
      <c r="AA58">
        <v>1</v>
      </c>
      <c r="AB58">
        <v>1</v>
      </c>
      <c r="AC58">
        <v>1</v>
      </c>
      <c r="AD58">
        <v>0</v>
      </c>
      <c r="AE58">
        <v>1</v>
      </c>
      <c r="AF58">
        <v>0</v>
      </c>
      <c r="AG58" t="s">
        <v>53</v>
      </c>
      <c r="AH58">
        <v>61.4</v>
      </c>
      <c r="AI58">
        <v>56.1</v>
      </c>
      <c r="AJ58">
        <v>34.700000000000003</v>
      </c>
      <c r="AK58">
        <v>40.700000000000003</v>
      </c>
      <c r="AL58">
        <v>52</v>
      </c>
      <c r="AM58">
        <v>76</v>
      </c>
      <c r="AN58">
        <v>1</v>
      </c>
    </row>
    <row r="59" spans="1:40" x14ac:dyDescent="0.3">
      <c r="A59" t="s">
        <v>49</v>
      </c>
      <c r="B59">
        <v>0</v>
      </c>
      <c r="C59">
        <v>1</v>
      </c>
      <c r="D59">
        <v>0</v>
      </c>
      <c r="E59">
        <v>0</v>
      </c>
      <c r="F59">
        <v>1.0266344389954429E-5</v>
      </c>
      <c r="G59">
        <v>-1.0266344389954429E-5</v>
      </c>
      <c r="H59">
        <v>0</v>
      </c>
      <c r="I59">
        <v>0</v>
      </c>
      <c r="J59">
        <v>9696</v>
      </c>
      <c r="K59">
        <v>9.1794687083090949</v>
      </c>
      <c r="L59">
        <v>1.1579999999999999</v>
      </c>
      <c r="M59" t="s">
        <v>39</v>
      </c>
      <c r="N59" t="s">
        <v>50</v>
      </c>
      <c r="O59" t="s">
        <v>41</v>
      </c>
      <c r="P59">
        <v>0</v>
      </c>
      <c r="Q59">
        <v>0</v>
      </c>
      <c r="R59">
        <v>1</v>
      </c>
      <c r="S59" t="s">
        <v>42</v>
      </c>
      <c r="T59">
        <v>0</v>
      </c>
      <c r="U59">
        <v>1</v>
      </c>
      <c r="V59" t="s">
        <v>52</v>
      </c>
      <c r="W59">
        <v>1</v>
      </c>
      <c r="X59">
        <v>1</v>
      </c>
      <c r="Y59">
        <v>1</v>
      </c>
      <c r="Z59">
        <v>1</v>
      </c>
      <c r="AA59">
        <v>1</v>
      </c>
      <c r="AB59">
        <v>1</v>
      </c>
      <c r="AC59">
        <v>1</v>
      </c>
      <c r="AD59">
        <v>0</v>
      </c>
      <c r="AE59">
        <v>1</v>
      </c>
      <c r="AF59">
        <v>0</v>
      </c>
      <c r="AG59" t="s">
        <v>53</v>
      </c>
      <c r="AH59">
        <v>61.8</v>
      </c>
      <c r="AI59">
        <v>56.4</v>
      </c>
      <c r="AJ59">
        <v>34.700000000000003</v>
      </c>
      <c r="AK59">
        <v>40.799999999999997</v>
      </c>
      <c r="AL59">
        <v>53</v>
      </c>
      <c r="AM59">
        <v>76</v>
      </c>
      <c r="AN59">
        <v>1</v>
      </c>
    </row>
    <row r="60" spans="1:40" x14ac:dyDescent="0.3">
      <c r="A60" t="s">
        <v>45</v>
      </c>
      <c r="B60">
        <v>1</v>
      </c>
      <c r="C60">
        <v>0</v>
      </c>
      <c r="D60">
        <v>0</v>
      </c>
      <c r="E60">
        <v>0</v>
      </c>
      <c r="F60">
        <v>8.7947090093365849E-5</v>
      </c>
      <c r="G60">
        <v>-8.7947090093365849E-5</v>
      </c>
      <c r="H60">
        <v>0</v>
      </c>
      <c r="I60">
        <v>0</v>
      </c>
      <c r="J60">
        <v>11573.75</v>
      </c>
      <c r="K60">
        <v>9.3564948817622575</v>
      </c>
      <c r="L60">
        <v>1.05</v>
      </c>
      <c r="M60" t="s">
        <v>39</v>
      </c>
      <c r="N60" t="s">
        <v>46</v>
      </c>
      <c r="O60" t="s">
        <v>56</v>
      </c>
      <c r="P60">
        <v>0</v>
      </c>
      <c r="Q60">
        <v>1</v>
      </c>
      <c r="R60">
        <v>0</v>
      </c>
      <c r="S60" t="s">
        <v>60</v>
      </c>
      <c r="T60">
        <v>0</v>
      </c>
      <c r="U60">
        <v>1</v>
      </c>
      <c r="V60" t="s">
        <v>57</v>
      </c>
      <c r="W60">
        <v>0</v>
      </c>
      <c r="X60">
        <v>1</v>
      </c>
      <c r="Y60">
        <v>1</v>
      </c>
      <c r="Z60">
        <v>0</v>
      </c>
      <c r="AA60">
        <v>1</v>
      </c>
      <c r="AB60">
        <v>1</v>
      </c>
      <c r="AC60">
        <v>1</v>
      </c>
      <c r="AD60">
        <v>0</v>
      </c>
      <c r="AE60">
        <v>0</v>
      </c>
      <c r="AF60">
        <v>0</v>
      </c>
      <c r="AG60" t="s">
        <v>44</v>
      </c>
      <c r="AH60">
        <v>61</v>
      </c>
      <c r="AI60">
        <v>57</v>
      </c>
      <c r="AJ60">
        <v>34</v>
      </c>
      <c r="AK60">
        <v>40.799999999999997</v>
      </c>
      <c r="AL60">
        <v>55</v>
      </c>
      <c r="AM60">
        <v>80</v>
      </c>
      <c r="AN60">
        <v>1</v>
      </c>
    </row>
    <row r="61" spans="1:40" x14ac:dyDescent="0.3">
      <c r="A61" t="s">
        <v>45</v>
      </c>
      <c r="B61">
        <v>1</v>
      </c>
      <c r="C61">
        <v>0</v>
      </c>
      <c r="D61">
        <v>0</v>
      </c>
      <c r="E61">
        <v>0</v>
      </c>
      <c r="F61">
        <v>2.4945767366714867E-4</v>
      </c>
      <c r="G61">
        <v>-2.4945767366714867E-4</v>
      </c>
      <c r="H61">
        <v>0</v>
      </c>
      <c r="I61">
        <v>0</v>
      </c>
      <c r="J61">
        <v>22215.69</v>
      </c>
      <c r="K61">
        <v>10.008554074982184</v>
      </c>
      <c r="L61">
        <v>1.54</v>
      </c>
      <c r="M61" t="s">
        <v>39</v>
      </c>
      <c r="N61" t="s">
        <v>46</v>
      </c>
      <c r="O61" t="s">
        <v>61</v>
      </c>
      <c r="P61">
        <v>0</v>
      </c>
      <c r="Q61">
        <v>1</v>
      </c>
      <c r="R61">
        <v>0</v>
      </c>
      <c r="S61" t="s">
        <v>51</v>
      </c>
      <c r="T61">
        <v>0</v>
      </c>
      <c r="U61">
        <v>1</v>
      </c>
      <c r="V61" t="s">
        <v>57</v>
      </c>
      <c r="W61">
        <v>0</v>
      </c>
      <c r="X61">
        <v>1</v>
      </c>
      <c r="Y61">
        <v>0</v>
      </c>
      <c r="Z61">
        <v>0</v>
      </c>
      <c r="AA61">
        <v>1</v>
      </c>
      <c r="AB61">
        <v>1</v>
      </c>
      <c r="AC61">
        <v>1</v>
      </c>
      <c r="AD61">
        <v>0</v>
      </c>
      <c r="AE61">
        <v>0</v>
      </c>
      <c r="AF61">
        <v>0</v>
      </c>
      <c r="AG61" t="s">
        <v>44</v>
      </c>
      <c r="AH61">
        <v>61.9</v>
      </c>
      <c r="AI61">
        <v>57</v>
      </c>
      <c r="AJ61">
        <v>35.5</v>
      </c>
      <c r="AK61">
        <v>40.6</v>
      </c>
      <c r="AL61">
        <v>55</v>
      </c>
      <c r="AM61">
        <v>80</v>
      </c>
      <c r="AN61">
        <v>1</v>
      </c>
    </row>
    <row r="62" spans="1:40" x14ac:dyDescent="0.3">
      <c r="A62" t="s">
        <v>62</v>
      </c>
      <c r="B62">
        <v>0</v>
      </c>
      <c r="C62">
        <v>0</v>
      </c>
      <c r="D62">
        <v>1</v>
      </c>
      <c r="E62">
        <v>0</v>
      </c>
      <c r="F62">
        <v>1.057813406396666E-3</v>
      </c>
      <c r="G62">
        <v>-1.057813406396666E-3</v>
      </c>
      <c r="H62">
        <v>0</v>
      </c>
      <c r="I62">
        <v>0</v>
      </c>
      <c r="J62">
        <v>9961</v>
      </c>
      <c r="K62">
        <v>9.2064327471451648</v>
      </c>
      <c r="L62">
        <v>1.1000000000000001</v>
      </c>
      <c r="M62" t="s">
        <v>63</v>
      </c>
      <c r="N62" t="s">
        <v>59</v>
      </c>
      <c r="O62" t="s">
        <v>41</v>
      </c>
      <c r="P62">
        <v>0</v>
      </c>
      <c r="Q62">
        <v>0</v>
      </c>
      <c r="R62">
        <v>1</v>
      </c>
      <c r="S62" t="s">
        <v>42</v>
      </c>
      <c r="T62">
        <v>0</v>
      </c>
      <c r="U62">
        <v>1</v>
      </c>
      <c r="V62" t="s">
        <v>52</v>
      </c>
      <c r="W62">
        <v>1</v>
      </c>
      <c r="X62">
        <v>1</v>
      </c>
      <c r="Y62">
        <v>0</v>
      </c>
      <c r="Z62">
        <v>1</v>
      </c>
      <c r="AA62">
        <v>1</v>
      </c>
      <c r="AB62">
        <v>1</v>
      </c>
      <c r="AC62">
        <v>1</v>
      </c>
      <c r="AD62">
        <v>1</v>
      </c>
      <c r="AE62">
        <v>1</v>
      </c>
      <c r="AF62">
        <v>0</v>
      </c>
      <c r="AG62" t="s">
        <v>53</v>
      </c>
      <c r="AH62">
        <v>60.8</v>
      </c>
      <c r="AI62">
        <v>55.4</v>
      </c>
      <c r="AJ62">
        <v>34.200000000000003</v>
      </c>
      <c r="AK62">
        <v>40.6</v>
      </c>
      <c r="AL62">
        <v>48</v>
      </c>
      <c r="AM62">
        <v>76</v>
      </c>
      <c r="AN62">
        <v>1</v>
      </c>
    </row>
    <row r="63" spans="1:40" x14ac:dyDescent="0.3">
      <c r="A63" t="s">
        <v>45</v>
      </c>
      <c r="B63">
        <v>1</v>
      </c>
      <c r="C63">
        <v>0</v>
      </c>
      <c r="D63">
        <v>0</v>
      </c>
      <c r="E63">
        <v>0</v>
      </c>
      <c r="F63">
        <v>6.6840640127622896E-5</v>
      </c>
      <c r="G63">
        <v>-6.6840640127622896E-5</v>
      </c>
      <c r="H63">
        <v>0</v>
      </c>
      <c r="I63">
        <v>0</v>
      </c>
      <c r="J63">
        <v>8615.7950000000001</v>
      </c>
      <c r="K63">
        <v>9.0613524256098064</v>
      </c>
      <c r="L63">
        <v>1.03</v>
      </c>
      <c r="M63" t="s">
        <v>39</v>
      </c>
      <c r="N63" t="s">
        <v>46</v>
      </c>
      <c r="O63" t="s">
        <v>47</v>
      </c>
      <c r="P63">
        <v>0</v>
      </c>
      <c r="Q63">
        <v>0</v>
      </c>
      <c r="R63">
        <v>1</v>
      </c>
      <c r="S63" t="s">
        <v>60</v>
      </c>
      <c r="T63">
        <v>0</v>
      </c>
      <c r="U63">
        <v>1</v>
      </c>
      <c r="V63" t="s">
        <v>43</v>
      </c>
      <c r="W63">
        <v>0</v>
      </c>
      <c r="X63">
        <v>1</v>
      </c>
      <c r="Y63">
        <v>1</v>
      </c>
      <c r="Z63">
        <v>0</v>
      </c>
      <c r="AA63">
        <v>1</v>
      </c>
      <c r="AB63">
        <v>1</v>
      </c>
      <c r="AC63">
        <v>1</v>
      </c>
      <c r="AD63">
        <v>0</v>
      </c>
      <c r="AE63">
        <v>0</v>
      </c>
      <c r="AF63">
        <v>0</v>
      </c>
      <c r="AG63" t="s">
        <v>44</v>
      </c>
      <c r="AH63">
        <v>61.9</v>
      </c>
      <c r="AI63">
        <v>57</v>
      </c>
      <c r="AJ63">
        <v>35.5</v>
      </c>
      <c r="AK63">
        <v>40.6</v>
      </c>
      <c r="AL63">
        <v>55</v>
      </c>
      <c r="AM63">
        <v>80</v>
      </c>
      <c r="AN63">
        <v>1</v>
      </c>
    </row>
    <row r="64" spans="1:40" x14ac:dyDescent="0.3">
      <c r="A64" t="s">
        <v>45</v>
      </c>
      <c r="B64">
        <v>1</v>
      </c>
      <c r="C64">
        <v>0</v>
      </c>
      <c r="D64">
        <v>0</v>
      </c>
      <c r="E64">
        <v>0</v>
      </c>
      <c r="F64">
        <v>1.4335528375949963E-4</v>
      </c>
      <c r="G64">
        <v>-1.4335528375949963E-4</v>
      </c>
      <c r="H64">
        <v>0</v>
      </c>
      <c r="I64">
        <v>0</v>
      </c>
      <c r="J64">
        <v>17399.04</v>
      </c>
      <c r="K64">
        <v>9.7641703112667741</v>
      </c>
      <c r="L64">
        <v>1.62</v>
      </c>
      <c r="M64" t="s">
        <v>39</v>
      </c>
      <c r="N64" t="s">
        <v>46</v>
      </c>
      <c r="O64" t="s">
        <v>41</v>
      </c>
      <c r="P64">
        <v>0</v>
      </c>
      <c r="Q64">
        <v>0</v>
      </c>
      <c r="R64">
        <v>1</v>
      </c>
      <c r="S64" t="s">
        <v>51</v>
      </c>
      <c r="T64">
        <v>0</v>
      </c>
      <c r="U64">
        <v>1</v>
      </c>
      <c r="V64" t="s">
        <v>57</v>
      </c>
      <c r="W64">
        <v>1</v>
      </c>
      <c r="X64">
        <v>1</v>
      </c>
      <c r="Y64">
        <v>0</v>
      </c>
      <c r="Z64">
        <v>0</v>
      </c>
      <c r="AA64">
        <v>1</v>
      </c>
      <c r="AB64">
        <v>1</v>
      </c>
      <c r="AC64">
        <v>1</v>
      </c>
      <c r="AD64">
        <v>0</v>
      </c>
      <c r="AE64">
        <v>0</v>
      </c>
      <c r="AF64">
        <v>0</v>
      </c>
      <c r="AG64" t="s">
        <v>44</v>
      </c>
      <c r="AH64">
        <v>61.8</v>
      </c>
      <c r="AI64">
        <v>57</v>
      </c>
      <c r="AJ64">
        <v>35.5</v>
      </c>
      <c r="AK64">
        <v>40.6</v>
      </c>
      <c r="AL64">
        <v>55</v>
      </c>
      <c r="AM64">
        <v>80</v>
      </c>
      <c r="AN64">
        <v>1</v>
      </c>
    </row>
    <row r="65" spans="1:40" x14ac:dyDescent="0.3">
      <c r="A65" t="s">
        <v>38</v>
      </c>
      <c r="B65">
        <v>0</v>
      </c>
      <c r="C65">
        <v>0</v>
      </c>
      <c r="D65">
        <v>0</v>
      </c>
      <c r="E65">
        <v>1</v>
      </c>
      <c r="F65">
        <v>0.54077384159142317</v>
      </c>
      <c r="G65">
        <v>0.45922615840857683</v>
      </c>
      <c r="H65">
        <v>0</v>
      </c>
      <c r="I65">
        <v>0</v>
      </c>
      <c r="J65">
        <v>32960</v>
      </c>
      <c r="K65">
        <v>10.403049984023408</v>
      </c>
      <c r="L65">
        <v>2</v>
      </c>
      <c r="M65" t="s">
        <v>39</v>
      </c>
      <c r="N65" t="s">
        <v>40</v>
      </c>
      <c r="O65" t="s">
        <v>61</v>
      </c>
      <c r="P65">
        <v>0</v>
      </c>
      <c r="Q65">
        <v>1</v>
      </c>
      <c r="R65">
        <v>0</v>
      </c>
      <c r="S65" t="s">
        <v>51</v>
      </c>
      <c r="T65">
        <v>0</v>
      </c>
      <c r="U65">
        <v>1</v>
      </c>
      <c r="V65" t="s">
        <v>43</v>
      </c>
      <c r="W65">
        <v>1</v>
      </c>
      <c r="X65">
        <v>0</v>
      </c>
      <c r="Y65">
        <v>0</v>
      </c>
      <c r="Z65">
        <v>0</v>
      </c>
      <c r="AA65">
        <v>0</v>
      </c>
      <c r="AB65">
        <v>1</v>
      </c>
      <c r="AC65">
        <v>0</v>
      </c>
      <c r="AD65">
        <v>1</v>
      </c>
      <c r="AE65">
        <v>0</v>
      </c>
      <c r="AF65">
        <v>0</v>
      </c>
      <c r="AG65" t="s">
        <v>44</v>
      </c>
      <c r="AH65">
        <v>61.1</v>
      </c>
      <c r="AI65">
        <v>59</v>
      </c>
      <c r="AJ65">
        <v>34</v>
      </c>
      <c r="AK65">
        <v>41</v>
      </c>
      <c r="AL65">
        <v>45</v>
      </c>
      <c r="AM65">
        <v>75</v>
      </c>
      <c r="AN65">
        <v>1</v>
      </c>
    </row>
    <row r="66" spans="1:40" x14ac:dyDescent="0.3">
      <c r="A66" t="s">
        <v>45</v>
      </c>
      <c r="B66">
        <v>1</v>
      </c>
      <c r="C66">
        <v>0</v>
      </c>
      <c r="D66">
        <v>0</v>
      </c>
      <c r="E66">
        <v>0</v>
      </c>
      <c r="F66">
        <v>6.4084881831790999E-3</v>
      </c>
      <c r="G66">
        <v>-6.4084881831790999E-3</v>
      </c>
      <c r="H66">
        <v>0</v>
      </c>
      <c r="I66">
        <v>0</v>
      </c>
      <c r="J66">
        <v>13972.225</v>
      </c>
      <c r="K66">
        <v>9.544826709432904</v>
      </c>
      <c r="L66">
        <v>1.25</v>
      </c>
      <c r="M66" t="s">
        <v>39</v>
      </c>
      <c r="N66" t="s">
        <v>46</v>
      </c>
      <c r="O66" t="s">
        <v>61</v>
      </c>
      <c r="P66">
        <v>0</v>
      </c>
      <c r="Q66">
        <v>1</v>
      </c>
      <c r="R66">
        <v>0</v>
      </c>
      <c r="S66" t="s">
        <v>51</v>
      </c>
      <c r="T66">
        <v>0</v>
      </c>
      <c r="U66">
        <v>1</v>
      </c>
      <c r="V66" t="s">
        <v>43</v>
      </c>
      <c r="W66">
        <v>1</v>
      </c>
      <c r="X66">
        <v>1</v>
      </c>
      <c r="Y66">
        <v>0</v>
      </c>
      <c r="Z66">
        <v>0</v>
      </c>
      <c r="AA66">
        <v>1</v>
      </c>
      <c r="AB66">
        <v>1</v>
      </c>
      <c r="AC66">
        <v>1</v>
      </c>
      <c r="AD66">
        <v>1</v>
      </c>
      <c r="AE66">
        <v>0</v>
      </c>
      <c r="AF66">
        <v>0</v>
      </c>
      <c r="AG66" t="s">
        <v>44</v>
      </c>
      <c r="AH66">
        <v>61.9</v>
      </c>
      <c r="AI66">
        <v>56</v>
      </c>
      <c r="AJ66">
        <v>35</v>
      </c>
      <c r="AK66">
        <v>40.6</v>
      </c>
      <c r="AL66">
        <v>50</v>
      </c>
      <c r="AM66">
        <v>75</v>
      </c>
      <c r="AN66">
        <v>1</v>
      </c>
    </row>
    <row r="67" spans="1:40" x14ac:dyDescent="0.3">
      <c r="A67" t="s">
        <v>45</v>
      </c>
      <c r="B67">
        <v>1</v>
      </c>
      <c r="C67">
        <v>0</v>
      </c>
      <c r="D67">
        <v>0</v>
      </c>
      <c r="E67">
        <v>0</v>
      </c>
      <c r="F67">
        <v>2.3593770771424807E-6</v>
      </c>
      <c r="G67">
        <v>-2.3593770771424807E-6</v>
      </c>
      <c r="H67">
        <v>0</v>
      </c>
      <c r="I67">
        <v>0</v>
      </c>
      <c r="J67">
        <v>8604.9599999999991</v>
      </c>
      <c r="K67">
        <v>9.060094060174638</v>
      </c>
      <c r="L67">
        <v>1.03</v>
      </c>
      <c r="M67" t="s">
        <v>39</v>
      </c>
      <c r="N67" t="s">
        <v>46</v>
      </c>
      <c r="O67" t="s">
        <v>41</v>
      </c>
      <c r="P67">
        <v>0</v>
      </c>
      <c r="Q67">
        <v>0</v>
      </c>
      <c r="R67">
        <v>1</v>
      </c>
      <c r="S67" t="s">
        <v>51</v>
      </c>
      <c r="T67">
        <v>0</v>
      </c>
      <c r="U67">
        <v>1</v>
      </c>
      <c r="V67" t="s">
        <v>43</v>
      </c>
      <c r="W67">
        <v>1</v>
      </c>
      <c r="X67">
        <v>1</v>
      </c>
      <c r="Y67">
        <v>0</v>
      </c>
      <c r="Z67">
        <v>0</v>
      </c>
      <c r="AA67">
        <v>1</v>
      </c>
      <c r="AB67">
        <v>1</v>
      </c>
      <c r="AC67">
        <v>1</v>
      </c>
      <c r="AD67">
        <v>0</v>
      </c>
      <c r="AE67">
        <v>0</v>
      </c>
      <c r="AF67">
        <v>0</v>
      </c>
      <c r="AG67" t="s">
        <v>44</v>
      </c>
      <c r="AH67">
        <v>61.9</v>
      </c>
      <c r="AI67">
        <v>57</v>
      </c>
      <c r="AJ67">
        <v>35.5</v>
      </c>
      <c r="AK67">
        <v>40.799999999999997</v>
      </c>
      <c r="AL67">
        <v>55</v>
      </c>
      <c r="AM67">
        <v>80</v>
      </c>
      <c r="AN67">
        <v>1</v>
      </c>
    </row>
    <row r="68" spans="1:40" x14ac:dyDescent="0.3">
      <c r="A68" t="s">
        <v>62</v>
      </c>
      <c r="B68">
        <v>0</v>
      </c>
      <c r="C68">
        <v>0</v>
      </c>
      <c r="D68">
        <v>1</v>
      </c>
      <c r="E68">
        <v>0</v>
      </c>
      <c r="F68">
        <v>2.3384735813248993E-6</v>
      </c>
      <c r="G68">
        <v>-2.3384735813248993E-6</v>
      </c>
      <c r="H68">
        <v>0</v>
      </c>
      <c r="I68">
        <v>0</v>
      </c>
      <c r="J68">
        <v>18389</v>
      </c>
      <c r="K68">
        <v>9.8195079387408537</v>
      </c>
      <c r="L68">
        <v>1.31</v>
      </c>
      <c r="M68" t="s">
        <v>63</v>
      </c>
      <c r="N68" t="s">
        <v>59</v>
      </c>
      <c r="O68" t="s">
        <v>61</v>
      </c>
      <c r="P68">
        <v>0</v>
      </c>
      <c r="Q68">
        <v>1</v>
      </c>
      <c r="R68">
        <v>0</v>
      </c>
      <c r="S68" t="s">
        <v>51</v>
      </c>
      <c r="T68">
        <v>0</v>
      </c>
      <c r="U68">
        <v>1</v>
      </c>
      <c r="V68" t="s">
        <v>52</v>
      </c>
      <c r="W68">
        <v>1</v>
      </c>
      <c r="X68">
        <v>1</v>
      </c>
      <c r="Y68">
        <v>0</v>
      </c>
      <c r="Z68">
        <v>1</v>
      </c>
      <c r="AA68">
        <v>1</v>
      </c>
      <c r="AB68">
        <v>1</v>
      </c>
      <c r="AC68">
        <v>1</v>
      </c>
      <c r="AD68">
        <v>0</v>
      </c>
      <c r="AE68">
        <v>1</v>
      </c>
      <c r="AF68">
        <v>0</v>
      </c>
      <c r="AG68" t="s">
        <v>53</v>
      </c>
      <c r="AH68">
        <v>61.4</v>
      </c>
      <c r="AI68">
        <v>56.2</v>
      </c>
      <c r="AJ68">
        <v>34.4</v>
      </c>
      <c r="AK68">
        <v>40.9</v>
      </c>
      <c r="AL68">
        <v>51</v>
      </c>
      <c r="AM68">
        <v>78</v>
      </c>
      <c r="AN68">
        <v>1</v>
      </c>
    </row>
    <row r="69" spans="1:40" x14ac:dyDescent="0.3">
      <c r="A69" t="s">
        <v>45</v>
      </c>
      <c r="B69">
        <v>1</v>
      </c>
      <c r="C69">
        <v>0</v>
      </c>
      <c r="D69">
        <v>0</v>
      </c>
      <c r="E69">
        <v>0</v>
      </c>
      <c r="F69">
        <v>2.8315205220428029E-4</v>
      </c>
      <c r="G69">
        <v>-2.8315205220428029E-4</v>
      </c>
      <c r="H69">
        <v>0</v>
      </c>
      <c r="I69">
        <v>0</v>
      </c>
      <c r="J69">
        <v>13748.63</v>
      </c>
      <c r="K69">
        <v>9.5286944617670493</v>
      </c>
      <c r="L69">
        <v>1.32</v>
      </c>
      <c r="M69" t="s">
        <v>39</v>
      </c>
      <c r="N69" t="s">
        <v>46</v>
      </c>
      <c r="O69" t="s">
        <v>41</v>
      </c>
      <c r="P69">
        <v>0</v>
      </c>
      <c r="Q69">
        <v>0</v>
      </c>
      <c r="R69">
        <v>1</v>
      </c>
      <c r="S69" t="s">
        <v>48</v>
      </c>
      <c r="T69">
        <v>0</v>
      </c>
      <c r="U69">
        <v>1</v>
      </c>
      <c r="V69" t="s">
        <v>43</v>
      </c>
      <c r="W69">
        <v>0</v>
      </c>
      <c r="X69">
        <v>1</v>
      </c>
      <c r="Y69">
        <v>0</v>
      </c>
      <c r="Z69">
        <v>0</v>
      </c>
      <c r="AA69">
        <v>1</v>
      </c>
      <c r="AB69">
        <v>1</v>
      </c>
      <c r="AC69">
        <v>1</v>
      </c>
      <c r="AD69">
        <v>0</v>
      </c>
      <c r="AE69">
        <v>0</v>
      </c>
      <c r="AF69">
        <v>0</v>
      </c>
      <c r="AG69" t="s">
        <v>44</v>
      </c>
      <c r="AH69">
        <v>61.9</v>
      </c>
      <c r="AI69">
        <v>57</v>
      </c>
      <c r="AJ69">
        <v>35.5</v>
      </c>
      <c r="AK69">
        <v>40.6</v>
      </c>
      <c r="AL69">
        <v>55</v>
      </c>
      <c r="AM69">
        <v>80</v>
      </c>
      <c r="AN69">
        <v>1</v>
      </c>
    </row>
    <row r="70" spans="1:40" x14ac:dyDescent="0.3">
      <c r="A70" t="s">
        <v>49</v>
      </c>
      <c r="B70">
        <v>0</v>
      </c>
      <c r="C70">
        <v>1</v>
      </c>
      <c r="D70">
        <v>0</v>
      </c>
      <c r="E70">
        <v>0</v>
      </c>
      <c r="F70">
        <v>2.3719360610476399E-3</v>
      </c>
      <c r="G70">
        <v>-2.3719360610476399E-3</v>
      </c>
      <c r="H70">
        <v>0</v>
      </c>
      <c r="I70">
        <v>0</v>
      </c>
      <c r="J70">
        <v>29076</v>
      </c>
      <c r="K70">
        <v>10.277668370604527</v>
      </c>
      <c r="L70">
        <v>1.262</v>
      </c>
      <c r="M70" t="s">
        <v>39</v>
      </c>
      <c r="N70" t="s">
        <v>50</v>
      </c>
      <c r="O70" t="s">
        <v>13</v>
      </c>
      <c r="P70">
        <v>1</v>
      </c>
      <c r="Q70">
        <v>0</v>
      </c>
      <c r="R70">
        <v>0</v>
      </c>
      <c r="S70" t="s">
        <v>65</v>
      </c>
      <c r="T70">
        <v>1</v>
      </c>
      <c r="U70">
        <v>0</v>
      </c>
      <c r="V70" t="s">
        <v>52</v>
      </c>
      <c r="W70">
        <v>1</v>
      </c>
      <c r="X70">
        <v>1</v>
      </c>
      <c r="Y70">
        <v>1</v>
      </c>
      <c r="Z70">
        <v>1</v>
      </c>
      <c r="AA70">
        <v>1</v>
      </c>
      <c r="AB70">
        <v>1</v>
      </c>
      <c r="AC70">
        <v>1</v>
      </c>
      <c r="AD70">
        <v>1</v>
      </c>
      <c r="AE70">
        <v>1</v>
      </c>
      <c r="AF70">
        <v>0</v>
      </c>
      <c r="AG70" t="s">
        <v>53</v>
      </c>
      <c r="AH70">
        <v>61.8</v>
      </c>
      <c r="AI70">
        <v>55.9</v>
      </c>
      <c r="AJ70">
        <v>34.799999999999997</v>
      </c>
      <c r="AK70">
        <v>40.799999999999997</v>
      </c>
      <c r="AL70">
        <v>50</v>
      </c>
      <c r="AM70">
        <v>76</v>
      </c>
      <c r="AN70">
        <v>1</v>
      </c>
    </row>
    <row r="71" spans="1:40" x14ac:dyDescent="0.3">
      <c r="A71" t="s">
        <v>38</v>
      </c>
      <c r="B71">
        <v>0</v>
      </c>
      <c r="C71">
        <v>0</v>
      </c>
      <c r="D71">
        <v>0</v>
      </c>
      <c r="E71">
        <v>1</v>
      </c>
      <c r="F71">
        <v>0.32342311696151349</v>
      </c>
      <c r="G71">
        <v>0.67657688303848651</v>
      </c>
      <c r="H71">
        <v>0</v>
      </c>
      <c r="I71">
        <v>0</v>
      </c>
      <c r="J71">
        <v>8860</v>
      </c>
      <c r="K71">
        <v>9.0893020435991261</v>
      </c>
      <c r="L71">
        <v>1.0900000000000001</v>
      </c>
      <c r="M71" t="s">
        <v>39</v>
      </c>
      <c r="N71" t="s">
        <v>40</v>
      </c>
      <c r="O71" t="s">
        <v>41</v>
      </c>
      <c r="P71">
        <v>0</v>
      </c>
      <c r="Q71">
        <v>0</v>
      </c>
      <c r="R71">
        <v>1</v>
      </c>
      <c r="S71" t="s">
        <v>65</v>
      </c>
      <c r="T71">
        <v>1</v>
      </c>
      <c r="U71">
        <v>0</v>
      </c>
      <c r="V71" t="s">
        <v>57</v>
      </c>
      <c r="W71">
        <v>1</v>
      </c>
      <c r="X71">
        <v>0</v>
      </c>
      <c r="Y71">
        <v>1</v>
      </c>
      <c r="Z71">
        <v>0</v>
      </c>
      <c r="AA71">
        <v>1</v>
      </c>
      <c r="AB71">
        <v>1</v>
      </c>
      <c r="AC71">
        <v>1</v>
      </c>
      <c r="AD71">
        <v>1</v>
      </c>
      <c r="AE71">
        <v>0</v>
      </c>
      <c r="AF71">
        <v>0</v>
      </c>
      <c r="AG71" t="s">
        <v>44</v>
      </c>
      <c r="AH71">
        <v>62.3</v>
      </c>
      <c r="AI71">
        <v>57</v>
      </c>
      <c r="AJ71">
        <v>36</v>
      </c>
      <c r="AK71">
        <v>40.6</v>
      </c>
      <c r="AL71">
        <v>45</v>
      </c>
      <c r="AM71">
        <v>80</v>
      </c>
      <c r="AN71">
        <v>1</v>
      </c>
    </row>
    <row r="72" spans="1:40" x14ac:dyDescent="0.3">
      <c r="A72" t="s">
        <v>45</v>
      </c>
      <c r="B72">
        <v>1</v>
      </c>
      <c r="C72">
        <v>0</v>
      </c>
      <c r="D72">
        <v>0</v>
      </c>
      <c r="E72">
        <v>0</v>
      </c>
      <c r="F72">
        <v>5.6131843784416498E-3</v>
      </c>
      <c r="G72">
        <v>-5.6131843784416498E-3</v>
      </c>
      <c r="H72">
        <v>0</v>
      </c>
      <c r="I72">
        <v>0</v>
      </c>
      <c r="J72">
        <v>13171.42</v>
      </c>
      <c r="K72">
        <v>9.4858046097299411</v>
      </c>
      <c r="L72">
        <v>1.21</v>
      </c>
      <c r="M72" t="s">
        <v>39</v>
      </c>
      <c r="N72" t="s">
        <v>46</v>
      </c>
      <c r="O72" t="s">
        <v>56</v>
      </c>
      <c r="P72">
        <v>0</v>
      </c>
      <c r="Q72">
        <v>1</v>
      </c>
      <c r="R72">
        <v>0</v>
      </c>
      <c r="S72" t="s">
        <v>48</v>
      </c>
      <c r="T72">
        <v>0</v>
      </c>
      <c r="U72">
        <v>1</v>
      </c>
      <c r="V72" t="s">
        <v>43</v>
      </c>
      <c r="W72">
        <v>1</v>
      </c>
      <c r="X72">
        <v>1</v>
      </c>
      <c r="Y72">
        <v>0</v>
      </c>
      <c r="Z72">
        <v>0</v>
      </c>
      <c r="AA72">
        <v>1</v>
      </c>
      <c r="AB72">
        <v>1</v>
      </c>
      <c r="AC72">
        <v>1</v>
      </c>
      <c r="AD72">
        <v>1</v>
      </c>
      <c r="AE72">
        <v>0</v>
      </c>
      <c r="AF72">
        <v>0</v>
      </c>
      <c r="AG72" t="s">
        <v>44</v>
      </c>
      <c r="AH72">
        <v>61.3</v>
      </c>
      <c r="AI72">
        <v>56</v>
      </c>
      <c r="AJ72">
        <v>34</v>
      </c>
      <c r="AK72">
        <v>40.799999999999997</v>
      </c>
      <c r="AL72">
        <v>50</v>
      </c>
      <c r="AM72">
        <v>75</v>
      </c>
      <c r="AN72">
        <v>1</v>
      </c>
    </row>
    <row r="73" spans="1:40" x14ac:dyDescent="0.3">
      <c r="A73" t="s">
        <v>62</v>
      </c>
      <c r="B73">
        <v>0</v>
      </c>
      <c r="C73">
        <v>0</v>
      </c>
      <c r="D73">
        <v>1</v>
      </c>
      <c r="E73">
        <v>0</v>
      </c>
      <c r="F73">
        <v>6.3716757229799171E-7</v>
      </c>
      <c r="G73">
        <v>-6.3716757229799171E-7</v>
      </c>
      <c r="H73">
        <v>0</v>
      </c>
      <c r="I73">
        <v>0</v>
      </c>
      <c r="J73">
        <v>9956</v>
      </c>
      <c r="K73">
        <v>9.2059306634874822</v>
      </c>
      <c r="L73">
        <v>1.01</v>
      </c>
      <c r="M73" t="s">
        <v>63</v>
      </c>
      <c r="N73" t="s">
        <v>59</v>
      </c>
      <c r="O73" t="s">
        <v>41</v>
      </c>
      <c r="P73">
        <v>0</v>
      </c>
      <c r="Q73">
        <v>0</v>
      </c>
      <c r="R73">
        <v>1</v>
      </c>
      <c r="S73" t="s">
        <v>51</v>
      </c>
      <c r="T73">
        <v>0</v>
      </c>
      <c r="U73">
        <v>1</v>
      </c>
      <c r="V73" t="s">
        <v>64</v>
      </c>
      <c r="W73">
        <v>1</v>
      </c>
      <c r="X73">
        <v>1</v>
      </c>
      <c r="Y73">
        <v>0</v>
      </c>
      <c r="Z73">
        <v>1</v>
      </c>
      <c r="AA73">
        <v>1</v>
      </c>
      <c r="AB73">
        <v>1</v>
      </c>
      <c r="AC73">
        <v>1</v>
      </c>
      <c r="AD73">
        <v>0</v>
      </c>
      <c r="AE73">
        <v>1</v>
      </c>
      <c r="AF73">
        <v>0</v>
      </c>
      <c r="AG73" t="s">
        <v>53</v>
      </c>
      <c r="AH73">
        <v>61.7</v>
      </c>
      <c r="AI73">
        <v>56.7</v>
      </c>
      <c r="AJ73">
        <v>34.5</v>
      </c>
      <c r="AK73">
        <v>40.799999999999997</v>
      </c>
      <c r="AL73">
        <v>52</v>
      </c>
      <c r="AM73">
        <v>78</v>
      </c>
      <c r="AN73">
        <v>1</v>
      </c>
    </row>
    <row r="74" spans="1:40" x14ac:dyDescent="0.3">
      <c r="A74" t="s">
        <v>58</v>
      </c>
      <c r="B74">
        <v>0</v>
      </c>
      <c r="C74">
        <v>0</v>
      </c>
      <c r="D74">
        <v>0</v>
      </c>
      <c r="E74">
        <v>0</v>
      </c>
      <c r="F74">
        <v>2.3525411399979981E-6</v>
      </c>
      <c r="G74">
        <v>-2.3525411399979981E-6</v>
      </c>
      <c r="H74">
        <v>0</v>
      </c>
      <c r="I74">
        <v>1</v>
      </c>
      <c r="J74">
        <v>11155</v>
      </c>
      <c r="K74">
        <v>9.3196431068666321</v>
      </c>
      <c r="L74">
        <v>1.133</v>
      </c>
      <c r="M74" t="s">
        <v>39</v>
      </c>
      <c r="N74" t="s">
        <v>59</v>
      </c>
      <c r="O74" t="s">
        <v>41</v>
      </c>
      <c r="P74">
        <v>0</v>
      </c>
      <c r="Q74">
        <v>0</v>
      </c>
      <c r="R74">
        <v>1</v>
      </c>
      <c r="S74" t="s">
        <v>60</v>
      </c>
      <c r="T74">
        <v>0</v>
      </c>
      <c r="U74">
        <v>1</v>
      </c>
      <c r="V74" t="s">
        <v>52</v>
      </c>
      <c r="W74">
        <v>1</v>
      </c>
      <c r="X74">
        <v>1</v>
      </c>
      <c r="Y74">
        <v>1</v>
      </c>
      <c r="Z74">
        <v>1</v>
      </c>
      <c r="AA74">
        <v>1</v>
      </c>
      <c r="AB74">
        <v>1</v>
      </c>
      <c r="AC74">
        <v>1</v>
      </c>
      <c r="AD74">
        <v>0</v>
      </c>
      <c r="AE74">
        <v>1</v>
      </c>
      <c r="AF74">
        <v>0</v>
      </c>
      <c r="AG74" t="s">
        <v>53</v>
      </c>
      <c r="AH74">
        <v>61.1</v>
      </c>
      <c r="AI74">
        <v>56.4</v>
      </c>
      <c r="AJ74">
        <v>34.200000000000003</v>
      </c>
      <c r="AK74">
        <v>40.799999999999997</v>
      </c>
      <c r="AL74">
        <v>53</v>
      </c>
      <c r="AM74">
        <v>78</v>
      </c>
      <c r="AN74">
        <v>1</v>
      </c>
    </row>
    <row r="75" spans="1:40" x14ac:dyDescent="0.3">
      <c r="A75" t="s">
        <v>49</v>
      </c>
      <c r="B75">
        <v>0</v>
      </c>
      <c r="C75">
        <v>1</v>
      </c>
      <c r="D75">
        <v>0</v>
      </c>
      <c r="E75">
        <v>0</v>
      </c>
      <c r="F75">
        <v>3.0872098163939456E-2</v>
      </c>
      <c r="G75">
        <v>-3.0872098163939456E-2</v>
      </c>
      <c r="H75">
        <v>0</v>
      </c>
      <c r="I75">
        <v>0</v>
      </c>
      <c r="J75">
        <v>19153</v>
      </c>
      <c r="K75">
        <v>9.8602146403026616</v>
      </c>
      <c r="L75">
        <v>1.6659999999999999</v>
      </c>
      <c r="M75" t="s">
        <v>39</v>
      </c>
      <c r="N75" t="s">
        <v>50</v>
      </c>
      <c r="O75" t="s">
        <v>41</v>
      </c>
      <c r="P75">
        <v>0</v>
      </c>
      <c r="Q75">
        <v>0</v>
      </c>
      <c r="R75">
        <v>1</v>
      </c>
      <c r="S75" t="s">
        <v>42</v>
      </c>
      <c r="T75">
        <v>0</v>
      </c>
      <c r="U75">
        <v>1</v>
      </c>
      <c r="V75" t="s">
        <v>52</v>
      </c>
      <c r="W75">
        <v>1</v>
      </c>
      <c r="X75">
        <v>1</v>
      </c>
      <c r="Y75">
        <v>0</v>
      </c>
      <c r="Z75">
        <v>1</v>
      </c>
      <c r="AA75">
        <v>1</v>
      </c>
      <c r="AB75">
        <v>1</v>
      </c>
      <c r="AC75">
        <v>1</v>
      </c>
      <c r="AD75">
        <v>1</v>
      </c>
      <c r="AE75">
        <v>1</v>
      </c>
      <c r="AF75">
        <v>0</v>
      </c>
      <c r="AG75" t="s">
        <v>53</v>
      </c>
      <c r="AH75">
        <v>61.9</v>
      </c>
      <c r="AI75">
        <v>56.3</v>
      </c>
      <c r="AJ75">
        <v>34.700000000000003</v>
      </c>
      <c r="AK75">
        <v>40.799999999999997</v>
      </c>
      <c r="AL75">
        <v>50</v>
      </c>
      <c r="AM75">
        <v>78</v>
      </c>
      <c r="AN75">
        <v>1</v>
      </c>
    </row>
    <row r="76" spans="1:40" x14ac:dyDescent="0.3">
      <c r="A76" t="s">
        <v>58</v>
      </c>
      <c r="B76">
        <v>0</v>
      </c>
      <c r="C76">
        <v>0</v>
      </c>
      <c r="D76">
        <v>0</v>
      </c>
      <c r="E76">
        <v>0</v>
      </c>
      <c r="F76">
        <v>5.2701275302860062E-4</v>
      </c>
      <c r="G76">
        <v>-5.2701275302860062E-4</v>
      </c>
      <c r="H76">
        <v>0</v>
      </c>
      <c r="I76">
        <v>1</v>
      </c>
      <c r="J76">
        <v>15588</v>
      </c>
      <c r="K76">
        <v>9.6542566664586005</v>
      </c>
      <c r="L76">
        <v>1.621</v>
      </c>
      <c r="M76" t="s">
        <v>39</v>
      </c>
      <c r="N76" t="s">
        <v>59</v>
      </c>
      <c r="O76" t="s">
        <v>47</v>
      </c>
      <c r="P76">
        <v>0</v>
      </c>
      <c r="Q76">
        <v>0</v>
      </c>
      <c r="R76">
        <v>1</v>
      </c>
      <c r="S76" t="s">
        <v>42</v>
      </c>
      <c r="T76">
        <v>0</v>
      </c>
      <c r="U76">
        <v>1</v>
      </c>
      <c r="V76" t="s">
        <v>52</v>
      </c>
      <c r="W76">
        <v>1</v>
      </c>
      <c r="X76">
        <v>1</v>
      </c>
      <c r="Y76">
        <v>0</v>
      </c>
      <c r="Z76">
        <v>1</v>
      </c>
      <c r="AA76">
        <v>1</v>
      </c>
      <c r="AB76">
        <v>1</v>
      </c>
      <c r="AC76">
        <v>1</v>
      </c>
      <c r="AD76">
        <v>0</v>
      </c>
      <c r="AE76">
        <v>1</v>
      </c>
      <c r="AF76">
        <v>0</v>
      </c>
      <c r="AG76" t="s">
        <v>53</v>
      </c>
      <c r="AH76">
        <v>61.3</v>
      </c>
      <c r="AI76">
        <v>56.4</v>
      </c>
      <c r="AJ76">
        <v>34.6</v>
      </c>
      <c r="AK76">
        <v>40.6</v>
      </c>
      <c r="AL76">
        <v>53</v>
      </c>
      <c r="AM76">
        <v>76</v>
      </c>
      <c r="AN76">
        <v>1</v>
      </c>
    </row>
    <row r="77" spans="1:40" x14ac:dyDescent="0.3">
      <c r="A77" t="s">
        <v>62</v>
      </c>
      <c r="B77">
        <v>0</v>
      </c>
      <c r="C77">
        <v>0</v>
      </c>
      <c r="D77">
        <v>1</v>
      </c>
      <c r="E77">
        <v>0</v>
      </c>
      <c r="F77">
        <v>6.4625225566143492E-6</v>
      </c>
      <c r="G77">
        <v>-6.4625225566143492E-6</v>
      </c>
      <c r="H77">
        <v>0</v>
      </c>
      <c r="I77">
        <v>0</v>
      </c>
      <c r="J77">
        <v>9162</v>
      </c>
      <c r="K77">
        <v>9.1228197744466879</v>
      </c>
      <c r="L77">
        <v>1.1100000000000001</v>
      </c>
      <c r="M77" t="s">
        <v>63</v>
      </c>
      <c r="N77" t="s">
        <v>59</v>
      </c>
      <c r="O77" t="s">
        <v>47</v>
      </c>
      <c r="P77">
        <v>0</v>
      </c>
      <c r="Q77">
        <v>0</v>
      </c>
      <c r="R77">
        <v>1</v>
      </c>
      <c r="S77" t="s">
        <v>42</v>
      </c>
      <c r="T77">
        <v>0</v>
      </c>
      <c r="U77">
        <v>1</v>
      </c>
      <c r="V77" t="s">
        <v>52</v>
      </c>
      <c r="W77">
        <v>1</v>
      </c>
      <c r="X77">
        <v>1</v>
      </c>
      <c r="Y77">
        <v>0</v>
      </c>
      <c r="Z77">
        <v>1</v>
      </c>
      <c r="AA77">
        <v>1</v>
      </c>
      <c r="AB77">
        <v>1</v>
      </c>
      <c r="AC77">
        <v>1</v>
      </c>
      <c r="AD77">
        <v>0</v>
      </c>
      <c r="AE77">
        <v>1</v>
      </c>
      <c r="AF77">
        <v>1</v>
      </c>
      <c r="AG77" t="s">
        <v>53</v>
      </c>
      <c r="AH77">
        <v>60.8</v>
      </c>
      <c r="AI77">
        <v>56.5</v>
      </c>
      <c r="AJ77">
        <v>34.299999999999997</v>
      </c>
      <c r="AK77">
        <v>40.700000000000003</v>
      </c>
      <c r="AL77">
        <v>51</v>
      </c>
      <c r="AM77">
        <v>77</v>
      </c>
      <c r="AN77">
        <v>1</v>
      </c>
    </row>
    <row r="78" spans="1:40" x14ac:dyDescent="0.3">
      <c r="A78" t="s">
        <v>45</v>
      </c>
      <c r="B78">
        <v>1</v>
      </c>
      <c r="C78">
        <v>0</v>
      </c>
      <c r="D78">
        <v>0</v>
      </c>
      <c r="E78">
        <v>0</v>
      </c>
      <c r="F78">
        <v>1.9499365981436886E-3</v>
      </c>
      <c r="G78">
        <v>-1.9499365981436886E-3</v>
      </c>
      <c r="H78">
        <v>0</v>
      </c>
      <c r="I78">
        <v>0</v>
      </c>
      <c r="J78">
        <v>14123.914999999999</v>
      </c>
      <c r="K78">
        <v>9.5556247389049904</v>
      </c>
      <c r="L78">
        <v>1.33</v>
      </c>
      <c r="M78" t="s">
        <v>39</v>
      </c>
      <c r="N78" t="s">
        <v>46</v>
      </c>
      <c r="O78" t="s">
        <v>61</v>
      </c>
      <c r="P78">
        <v>0</v>
      </c>
      <c r="Q78">
        <v>1</v>
      </c>
      <c r="R78">
        <v>0</v>
      </c>
      <c r="S78" t="s">
        <v>42</v>
      </c>
      <c r="T78">
        <v>0</v>
      </c>
      <c r="U78">
        <v>1</v>
      </c>
      <c r="V78" t="s">
        <v>43</v>
      </c>
      <c r="W78">
        <v>0</v>
      </c>
      <c r="X78">
        <v>0</v>
      </c>
      <c r="Y78">
        <v>0</v>
      </c>
      <c r="Z78">
        <v>0</v>
      </c>
      <c r="AA78">
        <v>1</v>
      </c>
      <c r="AB78">
        <v>1</v>
      </c>
      <c r="AC78">
        <v>1</v>
      </c>
      <c r="AD78">
        <v>0</v>
      </c>
      <c r="AE78">
        <v>0</v>
      </c>
      <c r="AF78">
        <v>0</v>
      </c>
      <c r="AG78" t="s">
        <v>44</v>
      </c>
      <c r="AH78">
        <v>61.7</v>
      </c>
      <c r="AI78">
        <v>56</v>
      </c>
      <c r="AJ78">
        <v>35</v>
      </c>
      <c r="AK78">
        <v>40.6</v>
      </c>
      <c r="AL78">
        <v>55</v>
      </c>
      <c r="AM78">
        <v>80</v>
      </c>
      <c r="AN78">
        <v>1</v>
      </c>
    </row>
    <row r="79" spans="1:40" x14ac:dyDescent="0.3">
      <c r="A79" t="s">
        <v>45</v>
      </c>
      <c r="B79">
        <v>1</v>
      </c>
      <c r="C79">
        <v>0</v>
      </c>
      <c r="D79">
        <v>0</v>
      </c>
      <c r="E79">
        <v>0</v>
      </c>
      <c r="F79">
        <v>1.2942425920811084E-2</v>
      </c>
      <c r="G79">
        <v>-1.2942425920811084E-2</v>
      </c>
      <c r="H79">
        <v>0</v>
      </c>
      <c r="I79">
        <v>0</v>
      </c>
      <c r="J79">
        <v>17866.915000000001</v>
      </c>
      <c r="K79">
        <v>9.7907059575479209</v>
      </c>
      <c r="L79">
        <v>1.59</v>
      </c>
      <c r="M79" t="s">
        <v>39</v>
      </c>
      <c r="N79" t="s">
        <v>46</v>
      </c>
      <c r="O79" t="s">
        <v>56</v>
      </c>
      <c r="P79">
        <v>0</v>
      </c>
      <c r="Q79">
        <v>1</v>
      </c>
      <c r="R79">
        <v>0</v>
      </c>
      <c r="S79" t="s">
        <v>42</v>
      </c>
      <c r="T79">
        <v>0</v>
      </c>
      <c r="U79">
        <v>1</v>
      </c>
      <c r="V79" t="s">
        <v>43</v>
      </c>
      <c r="W79">
        <v>0</v>
      </c>
      <c r="X79">
        <v>1</v>
      </c>
      <c r="Y79">
        <v>0</v>
      </c>
      <c r="Z79">
        <v>0</v>
      </c>
      <c r="AA79">
        <v>0</v>
      </c>
      <c r="AB79">
        <v>1</v>
      </c>
      <c r="AC79">
        <v>1</v>
      </c>
      <c r="AD79">
        <v>0</v>
      </c>
      <c r="AE79">
        <v>0</v>
      </c>
      <c r="AF79">
        <v>0</v>
      </c>
      <c r="AG79" t="s">
        <v>44</v>
      </c>
      <c r="AH79">
        <v>61.8</v>
      </c>
      <c r="AI79">
        <v>57</v>
      </c>
      <c r="AJ79">
        <v>35</v>
      </c>
      <c r="AK79">
        <v>41</v>
      </c>
      <c r="AL79">
        <v>55</v>
      </c>
      <c r="AM79">
        <v>80</v>
      </c>
      <c r="AN79">
        <v>1</v>
      </c>
    </row>
    <row r="80" spans="1:40" x14ac:dyDescent="0.3">
      <c r="A80" t="s">
        <v>45</v>
      </c>
      <c r="B80">
        <v>1</v>
      </c>
      <c r="C80">
        <v>0</v>
      </c>
      <c r="D80">
        <v>0</v>
      </c>
      <c r="E80">
        <v>0</v>
      </c>
      <c r="F80">
        <v>4.4222829999499794E-2</v>
      </c>
      <c r="G80">
        <v>-4.4222829999499794E-2</v>
      </c>
      <c r="H80">
        <v>0</v>
      </c>
      <c r="I80">
        <v>0</v>
      </c>
      <c r="J80">
        <v>16776.52</v>
      </c>
      <c r="K80">
        <v>9.7277355687632667</v>
      </c>
      <c r="L80">
        <v>1.4</v>
      </c>
      <c r="M80" t="s">
        <v>39</v>
      </c>
      <c r="N80" t="s">
        <v>46</v>
      </c>
      <c r="O80" t="s">
        <v>41</v>
      </c>
      <c r="P80">
        <v>0</v>
      </c>
      <c r="Q80">
        <v>0</v>
      </c>
      <c r="R80">
        <v>1</v>
      </c>
      <c r="S80" t="s">
        <v>60</v>
      </c>
      <c r="T80">
        <v>0</v>
      </c>
      <c r="U80">
        <v>1</v>
      </c>
      <c r="V80" t="s">
        <v>43</v>
      </c>
      <c r="W80">
        <v>0</v>
      </c>
      <c r="X80">
        <v>1</v>
      </c>
      <c r="Y80">
        <v>1</v>
      </c>
      <c r="Z80">
        <v>0</v>
      </c>
      <c r="AA80">
        <v>1</v>
      </c>
      <c r="AB80">
        <v>1</v>
      </c>
      <c r="AC80">
        <v>1</v>
      </c>
      <c r="AD80">
        <v>1</v>
      </c>
      <c r="AE80">
        <v>0</v>
      </c>
      <c r="AF80">
        <v>0</v>
      </c>
      <c r="AG80" t="s">
        <v>44</v>
      </c>
      <c r="AH80">
        <v>61.9</v>
      </c>
      <c r="AI80">
        <v>55</v>
      </c>
      <c r="AJ80">
        <v>35</v>
      </c>
      <c r="AK80">
        <v>40.6</v>
      </c>
      <c r="AL80">
        <v>50</v>
      </c>
      <c r="AM80">
        <v>80</v>
      </c>
      <c r="AN80">
        <v>1</v>
      </c>
    </row>
    <row r="81" spans="1:40" x14ac:dyDescent="0.3">
      <c r="A81" t="s">
        <v>62</v>
      </c>
      <c r="B81">
        <v>0</v>
      </c>
      <c r="C81">
        <v>0</v>
      </c>
      <c r="D81">
        <v>1</v>
      </c>
      <c r="E81">
        <v>0</v>
      </c>
      <c r="F81">
        <v>0.27580543287361664</v>
      </c>
      <c r="G81">
        <v>-0.27580543287361664</v>
      </c>
      <c r="H81">
        <v>0</v>
      </c>
      <c r="I81">
        <v>0</v>
      </c>
      <c r="J81">
        <v>10822</v>
      </c>
      <c r="K81">
        <v>9.2893363782026803</v>
      </c>
      <c r="L81">
        <v>1.04</v>
      </c>
      <c r="M81" t="s">
        <v>63</v>
      </c>
      <c r="N81" t="s">
        <v>59</v>
      </c>
      <c r="O81" t="s">
        <v>56</v>
      </c>
      <c r="P81">
        <v>0</v>
      </c>
      <c r="Q81">
        <v>1</v>
      </c>
      <c r="R81">
        <v>0</v>
      </c>
      <c r="S81" t="s">
        <v>42</v>
      </c>
      <c r="T81">
        <v>0</v>
      </c>
      <c r="U81">
        <v>1</v>
      </c>
      <c r="V81" t="s">
        <v>52</v>
      </c>
      <c r="W81">
        <v>1</v>
      </c>
      <c r="X81">
        <v>1</v>
      </c>
      <c r="Y81">
        <v>1</v>
      </c>
      <c r="Z81">
        <v>1</v>
      </c>
      <c r="AA81">
        <v>1</v>
      </c>
      <c r="AB81">
        <v>1</v>
      </c>
      <c r="AC81">
        <v>0</v>
      </c>
      <c r="AD81">
        <v>1</v>
      </c>
      <c r="AE81">
        <v>0</v>
      </c>
      <c r="AF81">
        <v>0</v>
      </c>
      <c r="AG81" t="s">
        <v>53</v>
      </c>
      <c r="AH81">
        <v>61.2</v>
      </c>
      <c r="AI81">
        <v>57.2</v>
      </c>
      <c r="AJ81">
        <v>34.700000000000003</v>
      </c>
      <c r="AK81">
        <v>40.700000000000003</v>
      </c>
      <c r="AL81">
        <v>50</v>
      </c>
      <c r="AM81">
        <v>76</v>
      </c>
      <c r="AN81">
        <v>1</v>
      </c>
    </row>
    <row r="82" spans="1:40" x14ac:dyDescent="0.3">
      <c r="A82" t="s">
        <v>62</v>
      </c>
      <c r="B82">
        <v>0</v>
      </c>
      <c r="C82">
        <v>0</v>
      </c>
      <c r="D82">
        <v>1</v>
      </c>
      <c r="E82">
        <v>0</v>
      </c>
      <c r="F82">
        <v>5.4191141482592845E-4</v>
      </c>
      <c r="G82">
        <v>-5.4191141482592845E-4</v>
      </c>
      <c r="H82">
        <v>0</v>
      </c>
      <c r="I82">
        <v>0</v>
      </c>
      <c r="J82">
        <v>34881</v>
      </c>
      <c r="K82">
        <v>10.459697547336718</v>
      </c>
      <c r="L82">
        <v>2.0699999999999998</v>
      </c>
      <c r="M82" t="s">
        <v>63</v>
      </c>
      <c r="N82" t="s">
        <v>59</v>
      </c>
      <c r="O82" t="s">
        <v>41</v>
      </c>
      <c r="P82">
        <v>0</v>
      </c>
      <c r="Q82">
        <v>0</v>
      </c>
      <c r="R82">
        <v>1</v>
      </c>
      <c r="S82" t="s">
        <v>42</v>
      </c>
      <c r="T82">
        <v>0</v>
      </c>
      <c r="U82">
        <v>1</v>
      </c>
      <c r="V82" t="s">
        <v>52</v>
      </c>
      <c r="W82">
        <v>1</v>
      </c>
      <c r="X82">
        <v>1</v>
      </c>
      <c r="Y82">
        <v>0</v>
      </c>
      <c r="Z82">
        <v>1</v>
      </c>
      <c r="AA82">
        <v>1</v>
      </c>
      <c r="AB82">
        <v>1</v>
      </c>
      <c r="AC82">
        <v>1</v>
      </c>
      <c r="AD82">
        <v>1</v>
      </c>
      <c r="AE82">
        <v>1</v>
      </c>
      <c r="AF82">
        <v>1</v>
      </c>
      <c r="AG82" t="s">
        <v>53</v>
      </c>
      <c r="AH82">
        <v>61.8</v>
      </c>
      <c r="AI82">
        <v>55.5</v>
      </c>
      <c r="AJ82">
        <v>34.299999999999997</v>
      </c>
      <c r="AK82">
        <v>40.799999999999997</v>
      </c>
      <c r="AL82">
        <v>50</v>
      </c>
      <c r="AM82">
        <v>77</v>
      </c>
      <c r="AN82">
        <v>1</v>
      </c>
    </row>
    <row r="83" spans="1:40" x14ac:dyDescent="0.3">
      <c r="A83" t="s">
        <v>45</v>
      </c>
      <c r="B83">
        <v>1</v>
      </c>
      <c r="C83">
        <v>0</v>
      </c>
      <c r="D83">
        <v>0</v>
      </c>
      <c r="E83">
        <v>0</v>
      </c>
      <c r="F83">
        <v>0.17183427081493524</v>
      </c>
      <c r="G83">
        <v>-0.17183427081493524</v>
      </c>
      <c r="H83">
        <v>0</v>
      </c>
      <c r="I83">
        <v>0</v>
      </c>
      <c r="J83">
        <v>13524.05</v>
      </c>
      <c r="K83">
        <v>9.5122248609519691</v>
      </c>
      <c r="L83">
        <v>1.23</v>
      </c>
      <c r="M83" t="s">
        <v>39</v>
      </c>
      <c r="N83" t="s">
        <v>46</v>
      </c>
      <c r="O83" t="s">
        <v>41</v>
      </c>
      <c r="P83">
        <v>0</v>
      </c>
      <c r="Q83">
        <v>0</v>
      </c>
      <c r="R83">
        <v>1</v>
      </c>
      <c r="S83" t="s">
        <v>60</v>
      </c>
      <c r="T83">
        <v>0</v>
      </c>
      <c r="U83">
        <v>1</v>
      </c>
      <c r="V83" t="s">
        <v>57</v>
      </c>
      <c r="W83">
        <v>1</v>
      </c>
      <c r="X83">
        <v>1</v>
      </c>
      <c r="Y83">
        <v>1</v>
      </c>
      <c r="Z83">
        <v>0</v>
      </c>
      <c r="AA83">
        <v>0</v>
      </c>
      <c r="AB83">
        <v>1</v>
      </c>
      <c r="AC83">
        <v>0</v>
      </c>
      <c r="AD83">
        <v>1</v>
      </c>
      <c r="AE83">
        <v>0</v>
      </c>
      <c r="AF83">
        <v>0</v>
      </c>
      <c r="AG83" t="s">
        <v>44</v>
      </c>
      <c r="AH83">
        <v>60.6</v>
      </c>
      <c r="AI83">
        <v>58</v>
      </c>
      <c r="AJ83">
        <v>34</v>
      </c>
      <c r="AK83">
        <v>41</v>
      </c>
      <c r="AL83">
        <v>50</v>
      </c>
      <c r="AM83">
        <v>80</v>
      </c>
      <c r="AN83">
        <v>1</v>
      </c>
    </row>
    <row r="84" spans="1:40" x14ac:dyDescent="0.3">
      <c r="A84" t="s">
        <v>62</v>
      </c>
      <c r="B84">
        <v>0</v>
      </c>
      <c r="C84">
        <v>0</v>
      </c>
      <c r="D84">
        <v>1</v>
      </c>
      <c r="E84">
        <v>0</v>
      </c>
      <c r="F84">
        <v>2.8608682155744717E-6</v>
      </c>
      <c r="G84">
        <v>-2.8608682155744717E-6</v>
      </c>
      <c r="H84">
        <v>0</v>
      </c>
      <c r="I84">
        <v>0</v>
      </c>
      <c r="J84">
        <v>9322</v>
      </c>
      <c r="K84">
        <v>9.1401324769326866</v>
      </c>
      <c r="L84">
        <v>1.07</v>
      </c>
      <c r="M84" t="s">
        <v>63</v>
      </c>
      <c r="N84" t="s">
        <v>59</v>
      </c>
      <c r="O84" t="s">
        <v>47</v>
      </c>
      <c r="P84">
        <v>0</v>
      </c>
      <c r="Q84">
        <v>0</v>
      </c>
      <c r="R84">
        <v>1</v>
      </c>
      <c r="S84" t="s">
        <v>42</v>
      </c>
      <c r="T84">
        <v>0</v>
      </c>
      <c r="U84">
        <v>1</v>
      </c>
      <c r="V84" t="s">
        <v>52</v>
      </c>
      <c r="W84">
        <v>1</v>
      </c>
      <c r="X84">
        <v>1</v>
      </c>
      <c r="Y84">
        <v>1</v>
      </c>
      <c r="Z84">
        <v>1</v>
      </c>
      <c r="AA84">
        <v>1</v>
      </c>
      <c r="AB84">
        <v>1</v>
      </c>
      <c r="AC84">
        <v>1</v>
      </c>
      <c r="AD84">
        <v>0</v>
      </c>
      <c r="AE84">
        <v>1</v>
      </c>
      <c r="AF84">
        <v>0</v>
      </c>
      <c r="AG84" t="s">
        <v>53</v>
      </c>
      <c r="AH84">
        <v>61.4</v>
      </c>
      <c r="AI84">
        <v>55.4</v>
      </c>
      <c r="AJ84">
        <v>34.200000000000003</v>
      </c>
      <c r="AK84">
        <v>40.700000000000003</v>
      </c>
      <c r="AL84">
        <v>51</v>
      </c>
      <c r="AM84">
        <v>75</v>
      </c>
      <c r="AN84">
        <v>1</v>
      </c>
    </row>
    <row r="85" spans="1:40" x14ac:dyDescent="0.3">
      <c r="A85" t="s">
        <v>45</v>
      </c>
      <c r="B85">
        <v>1</v>
      </c>
      <c r="C85">
        <v>0</v>
      </c>
      <c r="D85">
        <v>0</v>
      </c>
      <c r="E85">
        <v>0</v>
      </c>
      <c r="F85">
        <v>3.7126254187005211E-3</v>
      </c>
      <c r="G85">
        <v>-3.7126254187005211E-3</v>
      </c>
      <c r="H85">
        <v>0</v>
      </c>
      <c r="I85">
        <v>0</v>
      </c>
      <c r="J85">
        <v>12883.8</v>
      </c>
      <c r="K85">
        <v>9.4637259872011423</v>
      </c>
      <c r="L85">
        <v>1.29</v>
      </c>
      <c r="M85" t="s">
        <v>39</v>
      </c>
      <c r="N85" t="s">
        <v>46</v>
      </c>
      <c r="O85" t="s">
        <v>41</v>
      </c>
      <c r="P85">
        <v>0</v>
      </c>
      <c r="Q85">
        <v>0</v>
      </c>
      <c r="R85">
        <v>1</v>
      </c>
      <c r="S85" t="s">
        <v>60</v>
      </c>
      <c r="T85">
        <v>0</v>
      </c>
      <c r="U85">
        <v>1</v>
      </c>
      <c r="V85" t="s">
        <v>57</v>
      </c>
      <c r="W85">
        <v>1</v>
      </c>
      <c r="X85">
        <v>1</v>
      </c>
      <c r="Y85">
        <v>1</v>
      </c>
      <c r="Z85">
        <v>0</v>
      </c>
      <c r="AA85">
        <v>1</v>
      </c>
      <c r="AB85">
        <v>1</v>
      </c>
      <c r="AC85">
        <v>1</v>
      </c>
      <c r="AD85">
        <v>1</v>
      </c>
      <c r="AE85">
        <v>0</v>
      </c>
      <c r="AF85">
        <v>0</v>
      </c>
      <c r="AG85" t="s">
        <v>44</v>
      </c>
      <c r="AH85">
        <v>61.9</v>
      </c>
      <c r="AI85">
        <v>57</v>
      </c>
      <c r="AJ85">
        <v>35.5</v>
      </c>
      <c r="AK85">
        <v>40.799999999999997</v>
      </c>
      <c r="AL85">
        <v>50</v>
      </c>
      <c r="AM85">
        <v>80</v>
      </c>
      <c r="AN85">
        <v>1</v>
      </c>
    </row>
    <row r="86" spans="1:40" x14ac:dyDescent="0.3">
      <c r="A86" t="s">
        <v>45</v>
      </c>
      <c r="B86">
        <v>1</v>
      </c>
      <c r="C86">
        <v>0</v>
      </c>
      <c r="D86">
        <v>0</v>
      </c>
      <c r="E86">
        <v>0</v>
      </c>
      <c r="F86">
        <v>1.9941535841690957E-3</v>
      </c>
      <c r="G86">
        <v>-1.9941535841690957E-3</v>
      </c>
      <c r="H86">
        <v>0</v>
      </c>
      <c r="I86">
        <v>0</v>
      </c>
      <c r="J86">
        <v>9065.94</v>
      </c>
      <c r="K86">
        <v>9.112279813345209</v>
      </c>
      <c r="L86">
        <v>1.1000000000000001</v>
      </c>
      <c r="M86" t="s">
        <v>39</v>
      </c>
      <c r="N86" t="s">
        <v>46</v>
      </c>
      <c r="O86" t="s">
        <v>41</v>
      </c>
      <c r="P86">
        <v>0</v>
      </c>
      <c r="Q86">
        <v>0</v>
      </c>
      <c r="R86">
        <v>1</v>
      </c>
      <c r="S86" t="s">
        <v>51</v>
      </c>
      <c r="T86">
        <v>0</v>
      </c>
      <c r="U86">
        <v>1</v>
      </c>
      <c r="V86" t="s">
        <v>43</v>
      </c>
      <c r="W86">
        <v>1</v>
      </c>
      <c r="X86">
        <v>1</v>
      </c>
      <c r="Y86">
        <v>1</v>
      </c>
      <c r="Z86">
        <v>0</v>
      </c>
      <c r="AA86">
        <v>1</v>
      </c>
      <c r="AB86">
        <v>1</v>
      </c>
      <c r="AC86">
        <v>1</v>
      </c>
      <c r="AD86">
        <v>1</v>
      </c>
      <c r="AE86">
        <v>0</v>
      </c>
      <c r="AF86">
        <v>0</v>
      </c>
      <c r="AG86" t="s">
        <v>44</v>
      </c>
      <c r="AH86">
        <v>61.8</v>
      </c>
      <c r="AI86">
        <v>57</v>
      </c>
      <c r="AJ86">
        <v>35</v>
      </c>
      <c r="AK86">
        <v>40.799999999999997</v>
      </c>
      <c r="AL86">
        <v>45</v>
      </c>
      <c r="AM86">
        <v>75</v>
      </c>
      <c r="AN86">
        <v>1</v>
      </c>
    </row>
    <row r="87" spans="1:40" x14ac:dyDescent="0.3">
      <c r="A87" t="s">
        <v>45</v>
      </c>
      <c r="B87">
        <v>1</v>
      </c>
      <c r="C87">
        <v>0</v>
      </c>
      <c r="D87">
        <v>0</v>
      </c>
      <c r="E87">
        <v>0</v>
      </c>
      <c r="F87">
        <v>1.4241926469858596E-4</v>
      </c>
      <c r="G87">
        <v>-1.4241926469858596E-4</v>
      </c>
      <c r="H87">
        <v>0</v>
      </c>
      <c r="I87">
        <v>0</v>
      </c>
      <c r="J87">
        <v>17683.704999999998</v>
      </c>
      <c r="K87">
        <v>9.7803988730607809</v>
      </c>
      <c r="L87">
        <v>1.44</v>
      </c>
      <c r="M87" t="s">
        <v>39</v>
      </c>
      <c r="N87" t="s">
        <v>46</v>
      </c>
      <c r="O87" t="s">
        <v>41</v>
      </c>
      <c r="P87">
        <v>0</v>
      </c>
      <c r="Q87">
        <v>0</v>
      </c>
      <c r="R87">
        <v>1</v>
      </c>
      <c r="S87" t="s">
        <v>60</v>
      </c>
      <c r="T87">
        <v>0</v>
      </c>
      <c r="U87">
        <v>1</v>
      </c>
      <c r="V87" t="s">
        <v>57</v>
      </c>
      <c r="W87">
        <v>0</v>
      </c>
      <c r="X87">
        <v>1</v>
      </c>
      <c r="Y87">
        <v>1</v>
      </c>
      <c r="Z87">
        <v>0</v>
      </c>
      <c r="AA87">
        <v>1</v>
      </c>
      <c r="AB87">
        <v>1</v>
      </c>
      <c r="AC87">
        <v>1</v>
      </c>
      <c r="AD87">
        <v>0</v>
      </c>
      <c r="AE87">
        <v>0</v>
      </c>
      <c r="AF87">
        <v>0</v>
      </c>
      <c r="AG87" t="s">
        <v>44</v>
      </c>
      <c r="AH87">
        <v>61.1</v>
      </c>
      <c r="AI87">
        <v>57</v>
      </c>
      <c r="AJ87">
        <v>34</v>
      </c>
      <c r="AK87">
        <v>40.799999999999997</v>
      </c>
      <c r="AL87">
        <v>55</v>
      </c>
      <c r="AM87">
        <v>80</v>
      </c>
      <c r="AN87">
        <v>1</v>
      </c>
    </row>
    <row r="88" spans="1:40" x14ac:dyDescent="0.3">
      <c r="A88" t="s">
        <v>58</v>
      </c>
      <c r="B88">
        <v>0</v>
      </c>
      <c r="C88">
        <v>0</v>
      </c>
      <c r="D88">
        <v>0</v>
      </c>
      <c r="E88">
        <v>0</v>
      </c>
      <c r="F88">
        <v>5.3157118822369595E-6</v>
      </c>
      <c r="G88">
        <v>-5.3157118822369595E-6</v>
      </c>
      <c r="H88">
        <v>0</v>
      </c>
      <c r="I88">
        <v>1</v>
      </c>
      <c r="J88">
        <v>11398</v>
      </c>
      <c r="K88">
        <v>9.3411931803949457</v>
      </c>
      <c r="L88">
        <v>1.0740000000000001</v>
      </c>
      <c r="M88" t="s">
        <v>39</v>
      </c>
      <c r="N88" t="s">
        <v>59</v>
      </c>
      <c r="O88" t="s">
        <v>61</v>
      </c>
      <c r="P88">
        <v>0</v>
      </c>
      <c r="Q88">
        <v>1</v>
      </c>
      <c r="R88">
        <v>0</v>
      </c>
      <c r="S88" t="s">
        <v>51</v>
      </c>
      <c r="T88">
        <v>0</v>
      </c>
      <c r="U88">
        <v>1</v>
      </c>
      <c r="V88" t="s">
        <v>64</v>
      </c>
      <c r="W88">
        <v>1</v>
      </c>
      <c r="X88">
        <v>1</v>
      </c>
      <c r="Y88">
        <v>0</v>
      </c>
      <c r="Z88">
        <v>1</v>
      </c>
      <c r="AA88">
        <v>1</v>
      </c>
      <c r="AB88">
        <v>1</v>
      </c>
      <c r="AC88">
        <v>1</v>
      </c>
      <c r="AD88">
        <v>0</v>
      </c>
      <c r="AE88">
        <v>1</v>
      </c>
      <c r="AF88">
        <v>0</v>
      </c>
      <c r="AG88" t="s">
        <v>53</v>
      </c>
      <c r="AH88">
        <v>61.9</v>
      </c>
      <c r="AI88">
        <v>55.6</v>
      </c>
      <c r="AJ88">
        <v>34.9</v>
      </c>
      <c r="AK88">
        <v>40.799999999999997</v>
      </c>
      <c r="AL88">
        <v>53</v>
      </c>
      <c r="AM88">
        <v>77</v>
      </c>
      <c r="AN88">
        <v>1</v>
      </c>
    </row>
    <row r="89" spans="1:40" x14ac:dyDescent="0.3">
      <c r="A89" t="s">
        <v>45</v>
      </c>
      <c r="B89">
        <v>1</v>
      </c>
      <c r="C89">
        <v>0</v>
      </c>
      <c r="D89">
        <v>0</v>
      </c>
      <c r="E89">
        <v>0</v>
      </c>
      <c r="F89">
        <v>3.69730543235641E-5</v>
      </c>
      <c r="G89">
        <v>-3.69730543235641E-5</v>
      </c>
      <c r="H89">
        <v>0</v>
      </c>
      <c r="I89">
        <v>0</v>
      </c>
      <c r="J89">
        <v>21534.07</v>
      </c>
      <c r="K89">
        <v>9.977391611043732</v>
      </c>
      <c r="L89">
        <v>1.71</v>
      </c>
      <c r="M89" t="s">
        <v>39</v>
      </c>
      <c r="N89" t="s">
        <v>46</v>
      </c>
      <c r="O89" t="s">
        <v>41</v>
      </c>
      <c r="P89">
        <v>0</v>
      </c>
      <c r="Q89">
        <v>0</v>
      </c>
      <c r="R89">
        <v>1</v>
      </c>
      <c r="S89" t="s">
        <v>48</v>
      </c>
      <c r="T89">
        <v>0</v>
      </c>
      <c r="U89">
        <v>1</v>
      </c>
      <c r="V89" t="s">
        <v>52</v>
      </c>
      <c r="W89">
        <v>1</v>
      </c>
      <c r="X89">
        <v>1</v>
      </c>
      <c r="Y89">
        <v>1</v>
      </c>
      <c r="Z89">
        <v>0</v>
      </c>
      <c r="AA89">
        <v>1</v>
      </c>
      <c r="AB89">
        <v>1</v>
      </c>
      <c r="AC89">
        <v>1</v>
      </c>
      <c r="AD89">
        <v>0</v>
      </c>
      <c r="AE89">
        <v>0</v>
      </c>
      <c r="AF89">
        <v>0</v>
      </c>
      <c r="AG89" t="s">
        <v>44</v>
      </c>
      <c r="AH89">
        <v>61.9</v>
      </c>
      <c r="AI89">
        <v>55</v>
      </c>
      <c r="AJ89">
        <v>35.5</v>
      </c>
      <c r="AK89">
        <v>40.6</v>
      </c>
      <c r="AL89">
        <v>55</v>
      </c>
      <c r="AM89">
        <v>80</v>
      </c>
      <c r="AN89">
        <v>1</v>
      </c>
    </row>
    <row r="90" spans="1:40" x14ac:dyDescent="0.3">
      <c r="A90" t="s">
        <v>58</v>
      </c>
      <c r="B90">
        <v>0</v>
      </c>
      <c r="C90">
        <v>0</v>
      </c>
      <c r="D90">
        <v>0</v>
      </c>
      <c r="E90">
        <v>0</v>
      </c>
      <c r="F90">
        <v>7.0839639685411305E-3</v>
      </c>
      <c r="G90">
        <v>-7.0839639685411305E-3</v>
      </c>
      <c r="H90">
        <v>0</v>
      </c>
      <c r="I90">
        <v>1</v>
      </c>
      <c r="J90">
        <v>10238</v>
      </c>
      <c r="K90">
        <v>9.233861567017529</v>
      </c>
      <c r="L90">
        <v>1.22</v>
      </c>
      <c r="M90" t="s">
        <v>39</v>
      </c>
      <c r="N90" t="s">
        <v>59</v>
      </c>
      <c r="O90" t="s">
        <v>41</v>
      </c>
      <c r="P90">
        <v>0</v>
      </c>
      <c r="Q90">
        <v>0</v>
      </c>
      <c r="R90">
        <v>1</v>
      </c>
      <c r="S90" t="s">
        <v>42</v>
      </c>
      <c r="T90">
        <v>0</v>
      </c>
      <c r="U90">
        <v>1</v>
      </c>
      <c r="V90" t="s">
        <v>52</v>
      </c>
      <c r="W90">
        <v>1</v>
      </c>
      <c r="X90">
        <v>1</v>
      </c>
      <c r="Y90">
        <v>0</v>
      </c>
      <c r="Z90">
        <v>1</v>
      </c>
      <c r="AA90">
        <v>1</v>
      </c>
      <c r="AB90">
        <v>1</v>
      </c>
      <c r="AC90">
        <v>1</v>
      </c>
      <c r="AD90">
        <v>1</v>
      </c>
      <c r="AE90">
        <v>1</v>
      </c>
      <c r="AF90">
        <v>0</v>
      </c>
      <c r="AG90" t="s">
        <v>53</v>
      </c>
      <c r="AH90">
        <v>61.8</v>
      </c>
      <c r="AI90">
        <v>56.1</v>
      </c>
      <c r="AJ90">
        <v>34.9</v>
      </c>
      <c r="AK90">
        <v>40.799999999999997</v>
      </c>
      <c r="AL90">
        <v>50</v>
      </c>
      <c r="AM90">
        <v>76</v>
      </c>
      <c r="AN90">
        <v>1</v>
      </c>
    </row>
    <row r="91" spans="1:40" x14ac:dyDescent="0.3">
      <c r="A91" t="s">
        <v>62</v>
      </c>
      <c r="B91">
        <v>0</v>
      </c>
      <c r="C91">
        <v>0</v>
      </c>
      <c r="D91">
        <v>1</v>
      </c>
      <c r="E91">
        <v>0</v>
      </c>
      <c r="F91">
        <v>3.0461073934917628E-5</v>
      </c>
      <c r="G91">
        <v>-3.0461073934917628E-5</v>
      </c>
      <c r="H91">
        <v>0</v>
      </c>
      <c r="I91">
        <v>0</v>
      </c>
      <c r="J91">
        <v>11920</v>
      </c>
      <c r="K91">
        <v>9.3859729406193413</v>
      </c>
      <c r="L91">
        <v>1.31</v>
      </c>
      <c r="M91" t="s">
        <v>63</v>
      </c>
      <c r="N91" t="s">
        <v>59</v>
      </c>
      <c r="O91" t="s">
        <v>47</v>
      </c>
      <c r="P91">
        <v>0</v>
      </c>
      <c r="Q91">
        <v>0</v>
      </c>
      <c r="R91">
        <v>1</v>
      </c>
      <c r="S91" t="s">
        <v>51</v>
      </c>
      <c r="T91">
        <v>0</v>
      </c>
      <c r="U91">
        <v>1</v>
      </c>
      <c r="V91" t="s">
        <v>52</v>
      </c>
      <c r="W91">
        <v>1</v>
      </c>
      <c r="X91">
        <v>1</v>
      </c>
      <c r="Y91">
        <v>1</v>
      </c>
      <c r="Z91">
        <v>1</v>
      </c>
      <c r="AA91">
        <v>1</v>
      </c>
      <c r="AB91">
        <v>1</v>
      </c>
      <c r="AC91">
        <v>1</v>
      </c>
      <c r="AD91">
        <v>0</v>
      </c>
      <c r="AE91">
        <v>1</v>
      </c>
      <c r="AF91">
        <v>1</v>
      </c>
      <c r="AG91" t="s">
        <v>53</v>
      </c>
      <c r="AH91">
        <v>61.3</v>
      </c>
      <c r="AI91">
        <v>56.5</v>
      </c>
      <c r="AJ91">
        <v>34.4</v>
      </c>
      <c r="AK91">
        <v>40.9</v>
      </c>
      <c r="AL91">
        <v>51</v>
      </c>
      <c r="AM91">
        <v>77</v>
      </c>
      <c r="AN91">
        <v>1</v>
      </c>
    </row>
    <row r="92" spans="1:40" x14ac:dyDescent="0.3">
      <c r="A92" t="s">
        <v>38</v>
      </c>
      <c r="B92">
        <v>0</v>
      </c>
      <c r="C92">
        <v>0</v>
      </c>
      <c r="D92">
        <v>0</v>
      </c>
      <c r="E92">
        <v>1</v>
      </c>
      <c r="F92">
        <v>0.90037005170437046</v>
      </c>
      <c r="G92">
        <v>9.9629948295629545E-2</v>
      </c>
      <c r="H92">
        <v>0</v>
      </c>
      <c r="I92">
        <v>0</v>
      </c>
      <c r="J92">
        <v>21290</v>
      </c>
      <c r="K92">
        <v>9.9659927578875251</v>
      </c>
      <c r="L92">
        <v>1.54</v>
      </c>
      <c r="M92" t="s">
        <v>39</v>
      </c>
      <c r="N92" t="s">
        <v>40</v>
      </c>
      <c r="O92" t="s">
        <v>13</v>
      </c>
      <c r="P92">
        <v>1</v>
      </c>
      <c r="Q92">
        <v>0</v>
      </c>
      <c r="R92">
        <v>0</v>
      </c>
      <c r="S92" t="s">
        <v>48</v>
      </c>
      <c r="T92">
        <v>0</v>
      </c>
      <c r="U92">
        <v>1</v>
      </c>
      <c r="V92" t="s">
        <v>43</v>
      </c>
      <c r="W92">
        <v>0</v>
      </c>
      <c r="X92">
        <v>0</v>
      </c>
      <c r="Y92">
        <v>1</v>
      </c>
      <c r="Z92">
        <v>0</v>
      </c>
      <c r="AA92">
        <v>1</v>
      </c>
      <c r="AB92">
        <v>1</v>
      </c>
      <c r="AC92">
        <v>1</v>
      </c>
      <c r="AD92">
        <v>1</v>
      </c>
      <c r="AE92">
        <v>0</v>
      </c>
      <c r="AF92">
        <v>0</v>
      </c>
      <c r="AG92" t="s">
        <v>44</v>
      </c>
      <c r="AH92">
        <v>62.6</v>
      </c>
      <c r="AI92">
        <v>57</v>
      </c>
      <c r="AJ92">
        <v>36</v>
      </c>
      <c r="AK92">
        <v>40.6</v>
      </c>
      <c r="AL92">
        <v>50</v>
      </c>
      <c r="AM92">
        <v>80</v>
      </c>
      <c r="AN92">
        <v>1</v>
      </c>
    </row>
    <row r="93" spans="1:40" x14ac:dyDescent="0.3">
      <c r="A93" t="s">
        <v>54</v>
      </c>
      <c r="B93">
        <v>0</v>
      </c>
      <c r="C93">
        <v>0</v>
      </c>
      <c r="D93">
        <v>0</v>
      </c>
      <c r="E93">
        <v>0</v>
      </c>
      <c r="F93">
        <v>2.0659557792472492E-2</v>
      </c>
      <c r="G93">
        <v>-2.0659557792472492E-2</v>
      </c>
      <c r="H93">
        <v>1</v>
      </c>
      <c r="I93">
        <v>0</v>
      </c>
      <c r="J93">
        <v>19470</v>
      </c>
      <c r="K93">
        <v>9.8766300983662454</v>
      </c>
      <c r="L93">
        <v>1.54</v>
      </c>
      <c r="M93" t="s">
        <v>39</v>
      </c>
      <c r="N93" t="s">
        <v>55</v>
      </c>
      <c r="O93" t="s">
        <v>61</v>
      </c>
      <c r="P93">
        <v>0</v>
      </c>
      <c r="Q93">
        <v>1</v>
      </c>
      <c r="R93">
        <v>0</v>
      </c>
      <c r="S93" t="s">
        <v>51</v>
      </c>
      <c r="T93">
        <v>0</v>
      </c>
      <c r="U93">
        <v>1</v>
      </c>
      <c r="V93" t="s">
        <v>52</v>
      </c>
      <c r="W93">
        <v>1</v>
      </c>
      <c r="X93">
        <v>1</v>
      </c>
      <c r="Y93">
        <v>1</v>
      </c>
      <c r="Z93">
        <v>1</v>
      </c>
      <c r="AA93">
        <v>1</v>
      </c>
      <c r="AB93">
        <v>1</v>
      </c>
      <c r="AC93">
        <v>1</v>
      </c>
      <c r="AD93">
        <v>1</v>
      </c>
      <c r="AE93">
        <v>1</v>
      </c>
      <c r="AF93">
        <v>1</v>
      </c>
      <c r="AG93" t="s">
        <v>53</v>
      </c>
      <c r="AH93">
        <v>61</v>
      </c>
      <c r="AI93">
        <v>56.7</v>
      </c>
      <c r="AJ93">
        <v>34.6</v>
      </c>
      <c r="AK93">
        <v>40.6</v>
      </c>
      <c r="AL93">
        <v>48</v>
      </c>
      <c r="AM93">
        <v>77</v>
      </c>
      <c r="AN93">
        <v>1</v>
      </c>
    </row>
    <row r="94" spans="1:40" x14ac:dyDescent="0.3">
      <c r="A94" t="s">
        <v>62</v>
      </c>
      <c r="B94">
        <v>0</v>
      </c>
      <c r="C94">
        <v>0</v>
      </c>
      <c r="D94">
        <v>1</v>
      </c>
      <c r="E94">
        <v>0</v>
      </c>
      <c r="F94">
        <v>2.576220105246409E-8</v>
      </c>
      <c r="G94">
        <v>-2.576220105246409E-8</v>
      </c>
      <c r="H94">
        <v>0</v>
      </c>
      <c r="I94">
        <v>0</v>
      </c>
      <c r="J94">
        <v>40185</v>
      </c>
      <c r="K94">
        <v>10.601249070646819</v>
      </c>
      <c r="L94">
        <v>2.0499999999999998</v>
      </c>
      <c r="M94" t="s">
        <v>63</v>
      </c>
      <c r="N94" t="s">
        <v>59</v>
      </c>
      <c r="O94" t="s">
        <v>41</v>
      </c>
      <c r="P94">
        <v>0</v>
      </c>
      <c r="Q94">
        <v>0</v>
      </c>
      <c r="R94">
        <v>1</v>
      </c>
      <c r="S94" t="s">
        <v>51</v>
      </c>
      <c r="T94">
        <v>0</v>
      </c>
      <c r="U94">
        <v>1</v>
      </c>
      <c r="V94" t="s">
        <v>52</v>
      </c>
      <c r="W94">
        <v>1</v>
      </c>
      <c r="X94">
        <v>1</v>
      </c>
      <c r="Y94">
        <v>0</v>
      </c>
      <c r="Z94">
        <v>1</v>
      </c>
      <c r="AA94">
        <v>1</v>
      </c>
      <c r="AB94">
        <v>1</v>
      </c>
      <c r="AC94">
        <v>1</v>
      </c>
      <c r="AD94">
        <v>0</v>
      </c>
      <c r="AE94">
        <v>1</v>
      </c>
      <c r="AF94">
        <v>1</v>
      </c>
      <c r="AG94" t="s">
        <v>53</v>
      </c>
      <c r="AH94">
        <v>61.7</v>
      </c>
      <c r="AI94">
        <v>56</v>
      </c>
      <c r="AJ94">
        <v>34.5</v>
      </c>
      <c r="AK94">
        <v>40.799999999999997</v>
      </c>
      <c r="AL94">
        <v>52</v>
      </c>
      <c r="AM94">
        <v>77</v>
      </c>
      <c r="AN94">
        <v>1</v>
      </c>
    </row>
    <row r="95" spans="1:40" x14ac:dyDescent="0.3">
      <c r="A95" t="s">
        <v>38</v>
      </c>
      <c r="B95">
        <v>0</v>
      </c>
      <c r="C95">
        <v>0</v>
      </c>
      <c r="D95">
        <v>0</v>
      </c>
      <c r="E95">
        <v>1</v>
      </c>
      <c r="F95">
        <v>0.93668347637045568</v>
      </c>
      <c r="G95">
        <v>6.3316523629544319E-2</v>
      </c>
      <c r="H95">
        <v>0</v>
      </c>
      <c r="I95">
        <v>0</v>
      </c>
      <c r="J95">
        <v>13590</v>
      </c>
      <c r="K95">
        <v>9.5170895071451902</v>
      </c>
      <c r="L95">
        <v>1.6</v>
      </c>
      <c r="M95" t="s">
        <v>39</v>
      </c>
      <c r="N95" t="s">
        <v>40</v>
      </c>
      <c r="O95" t="s">
        <v>41</v>
      </c>
      <c r="P95">
        <v>0</v>
      </c>
      <c r="Q95">
        <v>0</v>
      </c>
      <c r="R95">
        <v>1</v>
      </c>
      <c r="S95" t="s">
        <v>51</v>
      </c>
      <c r="T95">
        <v>0</v>
      </c>
      <c r="U95">
        <v>1</v>
      </c>
      <c r="V95" t="s">
        <v>43</v>
      </c>
      <c r="W95">
        <v>0</v>
      </c>
      <c r="X95">
        <v>0</v>
      </c>
      <c r="Y95">
        <v>1</v>
      </c>
      <c r="Z95">
        <v>0</v>
      </c>
      <c r="AA95">
        <v>0</v>
      </c>
      <c r="AB95">
        <v>1</v>
      </c>
      <c r="AC95">
        <v>1</v>
      </c>
      <c r="AD95">
        <v>1</v>
      </c>
      <c r="AE95">
        <v>0</v>
      </c>
      <c r="AF95">
        <v>0</v>
      </c>
      <c r="AG95" t="s">
        <v>44</v>
      </c>
      <c r="AH95">
        <v>62.8</v>
      </c>
      <c r="AI95">
        <v>56</v>
      </c>
      <c r="AJ95">
        <v>36</v>
      </c>
      <c r="AK95">
        <v>41</v>
      </c>
      <c r="AL95">
        <v>50</v>
      </c>
      <c r="AM95">
        <v>80</v>
      </c>
      <c r="AN95">
        <v>1</v>
      </c>
    </row>
    <row r="96" spans="1:40" x14ac:dyDescent="0.3">
      <c r="A96" t="s">
        <v>62</v>
      </c>
      <c r="B96">
        <v>0</v>
      </c>
      <c r="C96">
        <v>0</v>
      </c>
      <c r="D96">
        <v>1</v>
      </c>
      <c r="E96">
        <v>0</v>
      </c>
      <c r="F96">
        <v>4.0816857745252511E-3</v>
      </c>
      <c r="G96">
        <v>-4.0816857745252511E-3</v>
      </c>
      <c r="H96">
        <v>0</v>
      </c>
      <c r="I96">
        <v>0</v>
      </c>
      <c r="J96">
        <v>22274</v>
      </c>
      <c r="K96">
        <v>10.011175357953045</v>
      </c>
      <c r="L96">
        <v>1.56</v>
      </c>
      <c r="M96" t="s">
        <v>63</v>
      </c>
      <c r="N96" t="s">
        <v>59</v>
      </c>
      <c r="O96" t="s">
        <v>56</v>
      </c>
      <c r="P96">
        <v>0</v>
      </c>
      <c r="Q96">
        <v>1</v>
      </c>
      <c r="R96">
        <v>0</v>
      </c>
      <c r="S96" t="s">
        <v>42</v>
      </c>
      <c r="T96">
        <v>0</v>
      </c>
      <c r="U96">
        <v>1</v>
      </c>
      <c r="V96" t="s">
        <v>52</v>
      </c>
      <c r="W96">
        <v>1</v>
      </c>
      <c r="X96">
        <v>1</v>
      </c>
      <c r="Y96">
        <v>0</v>
      </c>
      <c r="Z96">
        <v>1</v>
      </c>
      <c r="AA96">
        <v>1</v>
      </c>
      <c r="AB96">
        <v>1</v>
      </c>
      <c r="AC96">
        <v>1</v>
      </c>
      <c r="AD96">
        <v>1</v>
      </c>
      <c r="AE96">
        <v>1</v>
      </c>
      <c r="AF96">
        <v>0</v>
      </c>
      <c r="AG96" t="s">
        <v>53</v>
      </c>
      <c r="AH96">
        <v>60.8</v>
      </c>
      <c r="AI96">
        <v>56.5</v>
      </c>
      <c r="AJ96">
        <v>34.200000000000003</v>
      </c>
      <c r="AK96">
        <v>40.700000000000003</v>
      </c>
      <c r="AL96">
        <v>50</v>
      </c>
      <c r="AM96">
        <v>76</v>
      </c>
      <c r="AN96">
        <v>1</v>
      </c>
    </row>
    <row r="97" spans="1:40" x14ac:dyDescent="0.3">
      <c r="A97" t="s">
        <v>45</v>
      </c>
      <c r="B97">
        <v>1</v>
      </c>
      <c r="C97">
        <v>0</v>
      </c>
      <c r="D97">
        <v>0</v>
      </c>
      <c r="E97">
        <v>0</v>
      </c>
      <c r="F97">
        <v>8.2329641246886581E-5</v>
      </c>
      <c r="G97">
        <v>-8.2329641246886581E-5</v>
      </c>
      <c r="H97">
        <v>0</v>
      </c>
      <c r="I97">
        <v>0</v>
      </c>
      <c r="J97">
        <v>15099.065000000001</v>
      </c>
      <c r="K97">
        <v>9.6223881003560585</v>
      </c>
      <c r="L97">
        <v>1.38</v>
      </c>
      <c r="M97" t="s">
        <v>39</v>
      </c>
      <c r="N97" t="s">
        <v>46</v>
      </c>
      <c r="O97" t="s">
        <v>56</v>
      </c>
      <c r="P97">
        <v>0</v>
      </c>
      <c r="Q97">
        <v>1</v>
      </c>
      <c r="R97">
        <v>0</v>
      </c>
      <c r="S97" t="s">
        <v>51</v>
      </c>
      <c r="T97">
        <v>0</v>
      </c>
      <c r="U97">
        <v>1</v>
      </c>
      <c r="V97" t="s">
        <v>43</v>
      </c>
      <c r="W97">
        <v>1</v>
      </c>
      <c r="X97">
        <v>1</v>
      </c>
      <c r="Y97">
        <v>0</v>
      </c>
      <c r="Z97">
        <v>0</v>
      </c>
      <c r="AA97">
        <v>1</v>
      </c>
      <c r="AB97">
        <v>1</v>
      </c>
      <c r="AC97">
        <v>1</v>
      </c>
      <c r="AD97">
        <v>0</v>
      </c>
      <c r="AE97">
        <v>0</v>
      </c>
      <c r="AF97">
        <v>0</v>
      </c>
      <c r="AG97" t="s">
        <v>44</v>
      </c>
      <c r="AH97">
        <v>61.9</v>
      </c>
      <c r="AI97">
        <v>55</v>
      </c>
      <c r="AJ97">
        <v>35.5</v>
      </c>
      <c r="AK97">
        <v>40.6</v>
      </c>
      <c r="AL97">
        <v>55</v>
      </c>
      <c r="AM97">
        <v>80</v>
      </c>
      <c r="AN97">
        <v>1</v>
      </c>
    </row>
    <row r="98" spans="1:40" x14ac:dyDescent="0.3">
      <c r="A98" t="s">
        <v>58</v>
      </c>
      <c r="B98">
        <v>0</v>
      </c>
      <c r="C98">
        <v>0</v>
      </c>
      <c r="D98">
        <v>0</v>
      </c>
      <c r="E98">
        <v>0</v>
      </c>
      <c r="F98">
        <v>2.9079535416468306E-5</v>
      </c>
      <c r="G98">
        <v>-2.9079535416468306E-5</v>
      </c>
      <c r="H98">
        <v>0</v>
      </c>
      <c r="I98">
        <v>1</v>
      </c>
      <c r="J98">
        <v>15528</v>
      </c>
      <c r="K98">
        <v>9.6504001248488454</v>
      </c>
      <c r="L98">
        <v>1.3380000000000001</v>
      </c>
      <c r="M98" t="s">
        <v>39</v>
      </c>
      <c r="N98" t="s">
        <v>59</v>
      </c>
      <c r="O98" t="s">
        <v>61</v>
      </c>
      <c r="P98">
        <v>0</v>
      </c>
      <c r="Q98">
        <v>1</v>
      </c>
      <c r="R98">
        <v>0</v>
      </c>
      <c r="S98" t="s">
        <v>51</v>
      </c>
      <c r="T98">
        <v>0</v>
      </c>
      <c r="U98">
        <v>1</v>
      </c>
      <c r="V98" t="s">
        <v>52</v>
      </c>
      <c r="W98">
        <v>1</v>
      </c>
      <c r="X98">
        <v>1</v>
      </c>
      <c r="Y98">
        <v>1</v>
      </c>
      <c r="Z98">
        <v>1</v>
      </c>
      <c r="AA98">
        <v>1</v>
      </c>
      <c r="AB98">
        <v>1</v>
      </c>
      <c r="AC98">
        <v>1</v>
      </c>
      <c r="AD98">
        <v>0</v>
      </c>
      <c r="AE98">
        <v>1</v>
      </c>
      <c r="AF98">
        <v>1</v>
      </c>
      <c r="AG98" t="s">
        <v>53</v>
      </c>
      <c r="AH98">
        <v>61.7</v>
      </c>
      <c r="AI98">
        <v>56.3</v>
      </c>
      <c r="AJ98">
        <v>34.700000000000003</v>
      </c>
      <c r="AK98">
        <v>40.6</v>
      </c>
      <c r="AL98">
        <v>54</v>
      </c>
      <c r="AM98">
        <v>77</v>
      </c>
      <c r="AN98">
        <v>1</v>
      </c>
    </row>
    <row r="99" spans="1:40" x14ac:dyDescent="0.3">
      <c r="A99" t="s">
        <v>62</v>
      </c>
      <c r="B99">
        <v>0</v>
      </c>
      <c r="C99">
        <v>0</v>
      </c>
      <c r="D99">
        <v>1</v>
      </c>
      <c r="E99">
        <v>0</v>
      </c>
      <c r="F99">
        <v>6.5328678689262649E-6</v>
      </c>
      <c r="G99">
        <v>-6.5328678689262649E-6</v>
      </c>
      <c r="H99">
        <v>0</v>
      </c>
      <c r="I99">
        <v>0</v>
      </c>
      <c r="J99">
        <v>20517</v>
      </c>
      <c r="K99">
        <v>9.9290090897662058</v>
      </c>
      <c r="L99">
        <v>1.57</v>
      </c>
      <c r="M99" t="s">
        <v>63</v>
      </c>
      <c r="N99" t="s">
        <v>59</v>
      </c>
      <c r="O99" t="s">
        <v>41</v>
      </c>
      <c r="P99">
        <v>0</v>
      </c>
      <c r="Q99">
        <v>0</v>
      </c>
      <c r="R99">
        <v>1</v>
      </c>
      <c r="S99" t="s">
        <v>51</v>
      </c>
      <c r="T99">
        <v>0</v>
      </c>
      <c r="U99">
        <v>1</v>
      </c>
      <c r="V99" t="s">
        <v>52</v>
      </c>
      <c r="W99">
        <v>1</v>
      </c>
      <c r="X99">
        <v>1</v>
      </c>
      <c r="Y99">
        <v>1</v>
      </c>
      <c r="Z99">
        <v>1</v>
      </c>
      <c r="AA99">
        <v>1</v>
      </c>
      <c r="AB99">
        <v>1</v>
      </c>
      <c r="AC99">
        <v>1</v>
      </c>
      <c r="AD99">
        <v>0</v>
      </c>
      <c r="AE99">
        <v>1</v>
      </c>
      <c r="AF99">
        <v>0</v>
      </c>
      <c r="AG99" t="s">
        <v>53</v>
      </c>
      <c r="AH99">
        <v>61.4</v>
      </c>
      <c r="AI99">
        <v>55.8</v>
      </c>
      <c r="AJ99">
        <v>34.200000000000003</v>
      </c>
      <c r="AK99">
        <v>40.799999999999997</v>
      </c>
      <c r="AL99">
        <v>52</v>
      </c>
      <c r="AM99">
        <v>76</v>
      </c>
      <c r="AN99">
        <v>1</v>
      </c>
    </row>
    <row r="100" spans="1:40" x14ac:dyDescent="0.3">
      <c r="A100" t="s">
        <v>54</v>
      </c>
      <c r="B100">
        <v>0</v>
      </c>
      <c r="C100">
        <v>0</v>
      </c>
      <c r="D100">
        <v>0</v>
      </c>
      <c r="E100">
        <v>0</v>
      </c>
      <c r="F100">
        <v>2.9212007632205527E-5</v>
      </c>
      <c r="G100">
        <v>-2.9212007632205527E-5</v>
      </c>
      <c r="H100">
        <v>1</v>
      </c>
      <c r="I100">
        <v>0</v>
      </c>
      <c r="J100">
        <v>8650</v>
      </c>
      <c r="K100">
        <v>9.0653145999259248</v>
      </c>
      <c r="L100">
        <v>1.06</v>
      </c>
      <c r="M100" t="s">
        <v>39</v>
      </c>
      <c r="N100" t="s">
        <v>55</v>
      </c>
      <c r="O100" t="s">
        <v>56</v>
      </c>
      <c r="P100">
        <v>0</v>
      </c>
      <c r="Q100">
        <v>1</v>
      </c>
      <c r="R100">
        <v>0</v>
      </c>
      <c r="S100" t="s">
        <v>42</v>
      </c>
      <c r="T100">
        <v>0</v>
      </c>
      <c r="U100">
        <v>1</v>
      </c>
      <c r="V100" t="s">
        <v>57</v>
      </c>
      <c r="W100">
        <v>1</v>
      </c>
      <c r="X100">
        <v>1</v>
      </c>
      <c r="Y100">
        <v>0</v>
      </c>
      <c r="Z100">
        <v>1</v>
      </c>
      <c r="AA100">
        <v>1</v>
      </c>
      <c r="AB100">
        <v>1</v>
      </c>
      <c r="AC100">
        <v>1</v>
      </c>
      <c r="AD100">
        <v>0</v>
      </c>
      <c r="AE100">
        <v>1</v>
      </c>
      <c r="AF100">
        <v>0</v>
      </c>
      <c r="AG100" t="s">
        <v>53</v>
      </c>
      <c r="AH100">
        <v>61.5</v>
      </c>
      <c r="AI100">
        <v>56</v>
      </c>
      <c r="AJ100">
        <v>34.799999999999997</v>
      </c>
      <c r="AK100">
        <v>40.6</v>
      </c>
      <c r="AL100">
        <v>51</v>
      </c>
      <c r="AM100">
        <v>76</v>
      </c>
      <c r="AN100">
        <v>1</v>
      </c>
    </row>
    <row r="101" spans="1:40" x14ac:dyDescent="0.3">
      <c r="A101" t="s">
        <v>49</v>
      </c>
      <c r="B101">
        <v>0</v>
      </c>
      <c r="C101">
        <v>1</v>
      </c>
      <c r="D101">
        <v>0</v>
      </c>
      <c r="E101">
        <v>0</v>
      </c>
      <c r="F101">
        <v>1.1188113508466076E-2</v>
      </c>
      <c r="G101">
        <v>-1.1188113508466076E-2</v>
      </c>
      <c r="H101">
        <v>0</v>
      </c>
      <c r="I101">
        <v>0</v>
      </c>
      <c r="J101">
        <v>11030</v>
      </c>
      <c r="K101">
        <v>9.3083741122475487</v>
      </c>
      <c r="L101">
        <v>1.181</v>
      </c>
      <c r="M101" t="s">
        <v>39</v>
      </c>
      <c r="N101" t="s">
        <v>50</v>
      </c>
      <c r="O101" t="s">
        <v>56</v>
      </c>
      <c r="P101">
        <v>0</v>
      </c>
      <c r="Q101">
        <v>1</v>
      </c>
      <c r="R101">
        <v>0</v>
      </c>
      <c r="S101" t="s">
        <v>42</v>
      </c>
      <c r="T101">
        <v>0</v>
      </c>
      <c r="U101">
        <v>1</v>
      </c>
      <c r="V101" t="s">
        <v>64</v>
      </c>
      <c r="W101">
        <v>1</v>
      </c>
      <c r="X101">
        <v>0</v>
      </c>
      <c r="Y101">
        <v>0</v>
      </c>
      <c r="Z101">
        <v>1</v>
      </c>
      <c r="AA101">
        <v>1</v>
      </c>
      <c r="AB101">
        <v>1</v>
      </c>
      <c r="AC101">
        <v>0</v>
      </c>
      <c r="AD101">
        <v>0</v>
      </c>
      <c r="AE101">
        <v>0</v>
      </c>
      <c r="AF101">
        <v>0</v>
      </c>
      <c r="AG101" t="s">
        <v>53</v>
      </c>
      <c r="AH101">
        <v>61.8</v>
      </c>
      <c r="AI101">
        <v>57.2</v>
      </c>
      <c r="AJ101">
        <v>34.9</v>
      </c>
      <c r="AK101">
        <v>40.9</v>
      </c>
      <c r="AL101">
        <v>51</v>
      </c>
      <c r="AM101">
        <v>77</v>
      </c>
      <c r="AN101">
        <v>1</v>
      </c>
    </row>
    <row r="102" spans="1:40" x14ac:dyDescent="0.3">
      <c r="A102" t="s">
        <v>62</v>
      </c>
      <c r="B102">
        <v>0</v>
      </c>
      <c r="C102">
        <v>0</v>
      </c>
      <c r="D102">
        <v>1</v>
      </c>
      <c r="E102">
        <v>0</v>
      </c>
      <c r="F102">
        <v>7.4317131139853011E-7</v>
      </c>
      <c r="G102">
        <v>-7.4317131139853011E-7</v>
      </c>
      <c r="H102">
        <v>0</v>
      </c>
      <c r="I102">
        <v>0</v>
      </c>
      <c r="J102">
        <v>31128</v>
      </c>
      <c r="K102">
        <v>10.34586301466439</v>
      </c>
      <c r="L102">
        <v>1.76</v>
      </c>
      <c r="M102" t="s">
        <v>63</v>
      </c>
      <c r="N102" t="s">
        <v>59</v>
      </c>
      <c r="O102" t="s">
        <v>61</v>
      </c>
      <c r="P102">
        <v>0</v>
      </c>
      <c r="Q102">
        <v>1</v>
      </c>
      <c r="R102">
        <v>0</v>
      </c>
      <c r="S102" t="s">
        <v>42</v>
      </c>
      <c r="T102">
        <v>0</v>
      </c>
      <c r="U102">
        <v>1</v>
      </c>
      <c r="V102" t="s">
        <v>52</v>
      </c>
      <c r="W102">
        <v>1</v>
      </c>
      <c r="X102">
        <v>1</v>
      </c>
      <c r="Y102">
        <v>0</v>
      </c>
      <c r="Z102">
        <v>1</v>
      </c>
      <c r="AA102">
        <v>1</v>
      </c>
      <c r="AB102">
        <v>1</v>
      </c>
      <c r="AC102">
        <v>1</v>
      </c>
      <c r="AD102">
        <v>0</v>
      </c>
      <c r="AE102">
        <v>1</v>
      </c>
      <c r="AF102">
        <v>0</v>
      </c>
      <c r="AG102" t="s">
        <v>53</v>
      </c>
      <c r="AH102">
        <v>61.6</v>
      </c>
      <c r="AI102">
        <v>56.7</v>
      </c>
      <c r="AJ102">
        <v>34.6</v>
      </c>
      <c r="AK102">
        <v>40.9</v>
      </c>
      <c r="AL102">
        <v>51</v>
      </c>
      <c r="AM102">
        <v>78</v>
      </c>
      <c r="AN102">
        <v>1</v>
      </c>
    </row>
    <row r="103" spans="1:40" x14ac:dyDescent="0.3">
      <c r="A103" t="s">
        <v>45</v>
      </c>
      <c r="B103">
        <v>1</v>
      </c>
      <c r="C103">
        <v>0</v>
      </c>
      <c r="D103">
        <v>0</v>
      </c>
      <c r="E103">
        <v>0</v>
      </c>
      <c r="F103">
        <v>6.8537257003035306E-5</v>
      </c>
      <c r="G103">
        <v>-6.8537257003035306E-5</v>
      </c>
      <c r="H103">
        <v>0</v>
      </c>
      <c r="I103">
        <v>0</v>
      </c>
      <c r="J103">
        <v>13524.05</v>
      </c>
      <c r="K103">
        <v>9.5122248609519691</v>
      </c>
      <c r="L103">
        <v>1.23</v>
      </c>
      <c r="M103" t="s">
        <v>39</v>
      </c>
      <c r="N103" t="s">
        <v>46</v>
      </c>
      <c r="O103" t="s">
        <v>41</v>
      </c>
      <c r="P103">
        <v>0</v>
      </c>
      <c r="Q103">
        <v>0</v>
      </c>
      <c r="R103">
        <v>1</v>
      </c>
      <c r="S103" t="s">
        <v>60</v>
      </c>
      <c r="T103">
        <v>0</v>
      </c>
      <c r="U103">
        <v>1</v>
      </c>
      <c r="V103" t="s">
        <v>43</v>
      </c>
      <c r="W103">
        <v>0</v>
      </c>
      <c r="X103">
        <v>1</v>
      </c>
      <c r="Y103">
        <v>1</v>
      </c>
      <c r="Z103">
        <v>0</v>
      </c>
      <c r="AA103">
        <v>1</v>
      </c>
      <c r="AB103">
        <v>1</v>
      </c>
      <c r="AC103">
        <v>1</v>
      </c>
      <c r="AD103">
        <v>0</v>
      </c>
      <c r="AE103">
        <v>0</v>
      </c>
      <c r="AF103">
        <v>0</v>
      </c>
      <c r="AG103" t="s">
        <v>44</v>
      </c>
      <c r="AH103">
        <v>61.7</v>
      </c>
      <c r="AI103">
        <v>57</v>
      </c>
      <c r="AJ103">
        <v>35.5</v>
      </c>
      <c r="AK103">
        <v>40.6</v>
      </c>
      <c r="AL103">
        <v>55</v>
      </c>
      <c r="AM103">
        <v>80</v>
      </c>
      <c r="AN103">
        <v>1</v>
      </c>
    </row>
    <row r="104" spans="1:40" x14ac:dyDescent="0.3">
      <c r="A104" t="s">
        <v>58</v>
      </c>
      <c r="B104">
        <v>0</v>
      </c>
      <c r="C104">
        <v>0</v>
      </c>
      <c r="D104">
        <v>0</v>
      </c>
      <c r="E104">
        <v>0</v>
      </c>
      <c r="F104">
        <v>4.0977802387123579E-4</v>
      </c>
      <c r="G104">
        <v>-4.0977802387123579E-4</v>
      </c>
      <c r="H104">
        <v>0</v>
      </c>
      <c r="I104">
        <v>1</v>
      </c>
      <c r="J104">
        <v>17945</v>
      </c>
      <c r="K104">
        <v>9.7950668035817081</v>
      </c>
      <c r="L104">
        <v>1.702</v>
      </c>
      <c r="M104" t="s">
        <v>39</v>
      </c>
      <c r="N104" t="s">
        <v>59</v>
      </c>
      <c r="O104" t="s">
        <v>47</v>
      </c>
      <c r="P104">
        <v>0</v>
      </c>
      <c r="Q104">
        <v>0</v>
      </c>
      <c r="R104">
        <v>1</v>
      </c>
      <c r="S104" t="s">
        <v>42</v>
      </c>
      <c r="T104">
        <v>0</v>
      </c>
      <c r="U104">
        <v>1</v>
      </c>
      <c r="V104" t="s">
        <v>52</v>
      </c>
      <c r="W104">
        <v>1</v>
      </c>
      <c r="X104">
        <v>1</v>
      </c>
      <c r="Y104">
        <v>0</v>
      </c>
      <c r="Z104">
        <v>1</v>
      </c>
      <c r="AA104">
        <v>1</v>
      </c>
      <c r="AB104">
        <v>1</v>
      </c>
      <c r="AC104">
        <v>1</v>
      </c>
      <c r="AD104">
        <v>0</v>
      </c>
      <c r="AE104">
        <v>1</v>
      </c>
      <c r="AF104">
        <v>1</v>
      </c>
      <c r="AG104" t="s">
        <v>53</v>
      </c>
      <c r="AH104">
        <v>61.9</v>
      </c>
      <c r="AI104">
        <v>56.3</v>
      </c>
      <c r="AJ104">
        <v>34.700000000000003</v>
      </c>
      <c r="AK104">
        <v>40.799999999999997</v>
      </c>
      <c r="AL104">
        <v>54</v>
      </c>
      <c r="AM104">
        <v>77</v>
      </c>
      <c r="AN104">
        <v>1</v>
      </c>
    </row>
    <row r="105" spans="1:40" x14ac:dyDescent="0.3">
      <c r="A105" t="s">
        <v>45</v>
      </c>
      <c r="B105">
        <v>1</v>
      </c>
      <c r="C105">
        <v>0</v>
      </c>
      <c r="D105">
        <v>0</v>
      </c>
      <c r="E105">
        <v>0</v>
      </c>
      <c r="F105">
        <v>4.5744111080658952E-3</v>
      </c>
      <c r="G105">
        <v>-4.5744111080658952E-3</v>
      </c>
      <c r="H105">
        <v>0</v>
      </c>
      <c r="I105">
        <v>0</v>
      </c>
      <c r="J105">
        <v>17073.005000000001</v>
      </c>
      <c r="K105">
        <v>9.7452538401312623</v>
      </c>
      <c r="L105">
        <v>1.27</v>
      </c>
      <c r="M105" t="s">
        <v>39</v>
      </c>
      <c r="N105" t="s">
        <v>46</v>
      </c>
      <c r="O105" t="s">
        <v>13</v>
      </c>
      <c r="P105">
        <v>1</v>
      </c>
      <c r="Q105">
        <v>0</v>
      </c>
      <c r="R105">
        <v>0</v>
      </c>
      <c r="S105" t="s">
        <v>51</v>
      </c>
      <c r="T105">
        <v>0</v>
      </c>
      <c r="U105">
        <v>1</v>
      </c>
      <c r="V105" t="s">
        <v>52</v>
      </c>
      <c r="W105">
        <v>0</v>
      </c>
      <c r="X105">
        <v>1</v>
      </c>
      <c r="Y105">
        <v>0</v>
      </c>
      <c r="Z105">
        <v>0</v>
      </c>
      <c r="AA105">
        <v>1</v>
      </c>
      <c r="AB105">
        <v>1</v>
      </c>
      <c r="AC105">
        <v>1</v>
      </c>
      <c r="AD105">
        <v>0</v>
      </c>
      <c r="AE105">
        <v>0</v>
      </c>
      <c r="AF105">
        <v>0</v>
      </c>
      <c r="AG105" t="s">
        <v>44</v>
      </c>
      <c r="AH105">
        <v>61.4</v>
      </c>
      <c r="AI105">
        <v>56</v>
      </c>
      <c r="AJ105">
        <v>35</v>
      </c>
      <c r="AK105">
        <v>40.6</v>
      </c>
      <c r="AL105">
        <v>55</v>
      </c>
      <c r="AM105">
        <v>80</v>
      </c>
      <c r="AN105">
        <v>1</v>
      </c>
    </row>
    <row r="106" spans="1:40" x14ac:dyDescent="0.3">
      <c r="A106" t="s">
        <v>49</v>
      </c>
      <c r="B106">
        <v>0</v>
      </c>
      <c r="C106">
        <v>1</v>
      </c>
      <c r="D106">
        <v>0</v>
      </c>
      <c r="E106">
        <v>0</v>
      </c>
      <c r="F106">
        <v>3.1417925127189612E-2</v>
      </c>
      <c r="G106">
        <v>-3.1417925127189612E-2</v>
      </c>
      <c r="H106">
        <v>0</v>
      </c>
      <c r="I106">
        <v>0</v>
      </c>
      <c r="J106">
        <v>16295</v>
      </c>
      <c r="K106">
        <v>9.6986135912716627</v>
      </c>
      <c r="L106">
        <v>1.208</v>
      </c>
      <c r="M106" t="s">
        <v>39</v>
      </c>
      <c r="N106" t="s">
        <v>50</v>
      </c>
      <c r="O106" t="s">
        <v>13</v>
      </c>
      <c r="P106">
        <v>1</v>
      </c>
      <c r="Q106">
        <v>0</v>
      </c>
      <c r="R106">
        <v>0</v>
      </c>
      <c r="S106" t="s">
        <v>51</v>
      </c>
      <c r="T106">
        <v>0</v>
      </c>
      <c r="U106">
        <v>1</v>
      </c>
      <c r="V106" t="s">
        <v>52</v>
      </c>
      <c r="W106">
        <v>1</v>
      </c>
      <c r="X106">
        <v>1</v>
      </c>
      <c r="Y106">
        <v>0</v>
      </c>
      <c r="Z106">
        <v>1</v>
      </c>
      <c r="AA106">
        <v>1</v>
      </c>
      <c r="AB106">
        <v>1</v>
      </c>
      <c r="AC106">
        <v>1</v>
      </c>
      <c r="AD106">
        <v>1</v>
      </c>
      <c r="AE106">
        <v>1</v>
      </c>
      <c r="AF106">
        <v>1</v>
      </c>
      <c r="AG106" t="s">
        <v>53</v>
      </c>
      <c r="AH106">
        <v>61.1</v>
      </c>
      <c r="AI106">
        <v>56</v>
      </c>
      <c r="AJ106">
        <v>34.700000000000003</v>
      </c>
      <c r="AK106">
        <v>40.6</v>
      </c>
      <c r="AL106">
        <v>48</v>
      </c>
      <c r="AM106">
        <v>77</v>
      </c>
      <c r="AN106">
        <v>1</v>
      </c>
    </row>
    <row r="107" spans="1:40" x14ac:dyDescent="0.3">
      <c r="A107" t="s">
        <v>45</v>
      </c>
      <c r="B107">
        <v>1</v>
      </c>
      <c r="C107">
        <v>0</v>
      </c>
      <c r="D107">
        <v>0</v>
      </c>
      <c r="E107">
        <v>0</v>
      </c>
      <c r="F107">
        <v>2.2578493440375716E-3</v>
      </c>
      <c r="G107">
        <v>-2.2578493440375716E-3</v>
      </c>
      <c r="H107">
        <v>0</v>
      </c>
      <c r="I107">
        <v>0</v>
      </c>
      <c r="J107">
        <v>8396.14</v>
      </c>
      <c r="K107">
        <v>9.0355273554084601</v>
      </c>
      <c r="L107">
        <v>1.08</v>
      </c>
      <c r="M107" t="s">
        <v>39</v>
      </c>
      <c r="N107" t="s">
        <v>46</v>
      </c>
      <c r="O107" t="s">
        <v>47</v>
      </c>
      <c r="P107">
        <v>0</v>
      </c>
      <c r="Q107">
        <v>0</v>
      </c>
      <c r="R107">
        <v>1</v>
      </c>
      <c r="S107" t="s">
        <v>48</v>
      </c>
      <c r="T107">
        <v>0</v>
      </c>
      <c r="U107">
        <v>1</v>
      </c>
      <c r="V107" t="s">
        <v>57</v>
      </c>
      <c r="W107">
        <v>1</v>
      </c>
      <c r="X107">
        <v>1</v>
      </c>
      <c r="Y107">
        <v>0</v>
      </c>
      <c r="Z107">
        <v>0</v>
      </c>
      <c r="AA107">
        <v>1</v>
      </c>
      <c r="AB107">
        <v>1</v>
      </c>
      <c r="AC107">
        <v>1</v>
      </c>
      <c r="AD107">
        <v>1</v>
      </c>
      <c r="AE107">
        <v>0</v>
      </c>
      <c r="AF107">
        <v>0</v>
      </c>
      <c r="AG107" t="s">
        <v>44</v>
      </c>
      <c r="AH107">
        <v>60.4</v>
      </c>
      <c r="AI107">
        <v>57</v>
      </c>
      <c r="AJ107">
        <v>34</v>
      </c>
      <c r="AK107">
        <v>40.799999999999997</v>
      </c>
      <c r="AL107">
        <v>50</v>
      </c>
      <c r="AM107">
        <v>80</v>
      </c>
      <c r="AN107">
        <v>1</v>
      </c>
    </row>
    <row r="108" spans="1:40" x14ac:dyDescent="0.3">
      <c r="A108" t="s">
        <v>62</v>
      </c>
      <c r="B108">
        <v>0</v>
      </c>
      <c r="C108">
        <v>0</v>
      </c>
      <c r="D108">
        <v>1</v>
      </c>
      <c r="E108">
        <v>0</v>
      </c>
      <c r="F108">
        <v>0.25927666094699098</v>
      </c>
      <c r="G108">
        <v>-0.25927666094699098</v>
      </c>
      <c r="H108">
        <v>0</v>
      </c>
      <c r="I108">
        <v>0</v>
      </c>
      <c r="J108">
        <v>8832</v>
      </c>
      <c r="K108">
        <v>9.0861367685168766</v>
      </c>
      <c r="L108">
        <v>1.07</v>
      </c>
      <c r="M108" t="s">
        <v>63</v>
      </c>
      <c r="N108" t="s">
        <v>59</v>
      </c>
      <c r="O108" t="s">
        <v>47</v>
      </c>
      <c r="P108">
        <v>0</v>
      </c>
      <c r="Q108">
        <v>0</v>
      </c>
      <c r="R108">
        <v>1</v>
      </c>
      <c r="S108" t="s">
        <v>42</v>
      </c>
      <c r="T108">
        <v>0</v>
      </c>
      <c r="U108">
        <v>1</v>
      </c>
      <c r="V108" t="s">
        <v>52</v>
      </c>
      <c r="W108">
        <v>1</v>
      </c>
      <c r="X108">
        <v>1</v>
      </c>
      <c r="Y108">
        <v>0</v>
      </c>
      <c r="Z108">
        <v>1</v>
      </c>
      <c r="AA108">
        <v>1</v>
      </c>
      <c r="AB108">
        <v>1</v>
      </c>
      <c r="AC108">
        <v>0</v>
      </c>
      <c r="AD108">
        <v>1</v>
      </c>
      <c r="AE108">
        <v>0</v>
      </c>
      <c r="AF108">
        <v>0</v>
      </c>
      <c r="AG108" t="s">
        <v>53</v>
      </c>
      <c r="AH108">
        <v>60.1</v>
      </c>
      <c r="AI108">
        <v>57.2</v>
      </c>
      <c r="AJ108">
        <v>34.1</v>
      </c>
      <c r="AK108">
        <v>40.799999999999997</v>
      </c>
      <c r="AL108">
        <v>50</v>
      </c>
      <c r="AM108">
        <v>77</v>
      </c>
      <c r="AN108">
        <v>1</v>
      </c>
    </row>
    <row r="109" spans="1:40" x14ac:dyDescent="0.3">
      <c r="A109" t="s">
        <v>45</v>
      </c>
      <c r="B109">
        <v>1</v>
      </c>
      <c r="C109">
        <v>0</v>
      </c>
      <c r="D109">
        <v>0</v>
      </c>
      <c r="E109">
        <v>0</v>
      </c>
      <c r="F109">
        <v>1.2489822694133885E-6</v>
      </c>
      <c r="G109">
        <v>-1.2489822694133885E-6</v>
      </c>
      <c r="H109">
        <v>0</v>
      </c>
      <c r="I109">
        <v>0</v>
      </c>
      <c r="J109">
        <v>30643.35</v>
      </c>
      <c r="K109">
        <v>10.330170952081634</v>
      </c>
      <c r="L109">
        <v>1.77</v>
      </c>
      <c r="M109" t="s">
        <v>39</v>
      </c>
      <c r="N109" t="s">
        <v>46</v>
      </c>
      <c r="O109" t="s">
        <v>56</v>
      </c>
      <c r="P109">
        <v>0</v>
      </c>
      <c r="Q109">
        <v>1</v>
      </c>
      <c r="R109">
        <v>0</v>
      </c>
      <c r="S109" t="s">
        <v>60</v>
      </c>
      <c r="T109">
        <v>0</v>
      </c>
      <c r="U109">
        <v>1</v>
      </c>
      <c r="V109" t="s">
        <v>43</v>
      </c>
      <c r="W109">
        <v>1</v>
      </c>
      <c r="X109">
        <v>1</v>
      </c>
      <c r="Y109">
        <v>1</v>
      </c>
      <c r="Z109">
        <v>0</v>
      </c>
      <c r="AA109">
        <v>1</v>
      </c>
      <c r="AB109">
        <v>1</v>
      </c>
      <c r="AC109">
        <v>1</v>
      </c>
      <c r="AD109">
        <v>0</v>
      </c>
      <c r="AE109">
        <v>0</v>
      </c>
      <c r="AF109">
        <v>0</v>
      </c>
      <c r="AG109" t="s">
        <v>44</v>
      </c>
      <c r="AH109">
        <v>61.4</v>
      </c>
      <c r="AI109">
        <v>57</v>
      </c>
      <c r="AJ109">
        <v>35</v>
      </c>
      <c r="AK109">
        <v>40.799999999999997</v>
      </c>
      <c r="AL109">
        <v>55</v>
      </c>
      <c r="AM109">
        <v>75</v>
      </c>
      <c r="AN109">
        <v>1</v>
      </c>
    </row>
    <row r="110" spans="1:40" x14ac:dyDescent="0.3">
      <c r="A110" t="s">
        <v>58</v>
      </c>
      <c r="B110">
        <v>0</v>
      </c>
      <c r="C110">
        <v>0</v>
      </c>
      <c r="D110">
        <v>0</v>
      </c>
      <c r="E110">
        <v>0</v>
      </c>
      <c r="F110">
        <v>3.5781857573611046E-4</v>
      </c>
      <c r="G110">
        <v>-3.5781857573611046E-4</v>
      </c>
      <c r="H110">
        <v>0</v>
      </c>
      <c r="I110">
        <v>1</v>
      </c>
      <c r="J110">
        <v>14824</v>
      </c>
      <c r="K110">
        <v>9.6040027679651949</v>
      </c>
      <c r="L110">
        <v>1.5680000000000001</v>
      </c>
      <c r="M110" t="s">
        <v>39</v>
      </c>
      <c r="N110" t="s">
        <v>59</v>
      </c>
      <c r="O110" t="s">
        <v>47</v>
      </c>
      <c r="P110">
        <v>0</v>
      </c>
      <c r="Q110">
        <v>0</v>
      </c>
      <c r="R110">
        <v>1</v>
      </c>
      <c r="S110" t="s">
        <v>42</v>
      </c>
      <c r="T110">
        <v>0</v>
      </c>
      <c r="U110">
        <v>1</v>
      </c>
      <c r="V110" t="s">
        <v>52</v>
      </c>
      <c r="W110">
        <v>1</v>
      </c>
      <c r="X110">
        <v>1</v>
      </c>
      <c r="Y110">
        <v>0</v>
      </c>
      <c r="Z110">
        <v>1</v>
      </c>
      <c r="AA110">
        <v>1</v>
      </c>
      <c r="AB110">
        <v>1</v>
      </c>
      <c r="AC110">
        <v>1</v>
      </c>
      <c r="AD110">
        <v>0</v>
      </c>
      <c r="AE110">
        <v>1</v>
      </c>
      <c r="AF110">
        <v>1</v>
      </c>
      <c r="AG110" t="s">
        <v>53</v>
      </c>
      <c r="AH110">
        <v>61.3</v>
      </c>
      <c r="AI110">
        <v>56.6</v>
      </c>
      <c r="AJ110">
        <v>34.6</v>
      </c>
      <c r="AK110">
        <v>40.6</v>
      </c>
      <c r="AL110">
        <v>54</v>
      </c>
      <c r="AM110">
        <v>77</v>
      </c>
      <c r="AN110">
        <v>1</v>
      </c>
    </row>
    <row r="111" spans="1:40" x14ac:dyDescent="0.3">
      <c r="A111" t="s">
        <v>58</v>
      </c>
      <c r="B111">
        <v>0</v>
      </c>
      <c r="C111">
        <v>0</v>
      </c>
      <c r="D111">
        <v>0</v>
      </c>
      <c r="E111">
        <v>0</v>
      </c>
      <c r="F111">
        <v>1.9576058997800504E-5</v>
      </c>
      <c r="G111">
        <v>-1.9576058997800504E-5</v>
      </c>
      <c r="H111">
        <v>0</v>
      </c>
      <c r="I111">
        <v>1</v>
      </c>
      <c r="J111">
        <v>9412</v>
      </c>
      <c r="K111">
        <v>9.1497407498472523</v>
      </c>
      <c r="L111">
        <v>1.0680000000000001</v>
      </c>
      <c r="M111" t="s">
        <v>39</v>
      </c>
      <c r="N111" t="s">
        <v>59</v>
      </c>
      <c r="O111" t="s">
        <v>56</v>
      </c>
      <c r="P111">
        <v>0</v>
      </c>
      <c r="Q111">
        <v>1</v>
      </c>
      <c r="R111">
        <v>0</v>
      </c>
      <c r="S111" t="s">
        <v>42</v>
      </c>
      <c r="T111">
        <v>0</v>
      </c>
      <c r="U111">
        <v>1</v>
      </c>
      <c r="V111" t="s">
        <v>52</v>
      </c>
      <c r="W111">
        <v>1</v>
      </c>
      <c r="X111">
        <v>1</v>
      </c>
      <c r="Y111">
        <v>0</v>
      </c>
      <c r="Z111">
        <v>1</v>
      </c>
      <c r="AA111">
        <v>1</v>
      </c>
      <c r="AB111">
        <v>1</v>
      </c>
      <c r="AC111">
        <v>1</v>
      </c>
      <c r="AD111">
        <v>0</v>
      </c>
      <c r="AE111">
        <v>1</v>
      </c>
      <c r="AF111">
        <v>0</v>
      </c>
      <c r="AG111" t="s">
        <v>53</v>
      </c>
      <c r="AH111">
        <v>61.6</v>
      </c>
      <c r="AI111">
        <v>56.8</v>
      </c>
      <c r="AJ111">
        <v>34.4</v>
      </c>
      <c r="AK111">
        <v>40.9</v>
      </c>
      <c r="AL111">
        <v>51</v>
      </c>
      <c r="AM111">
        <v>76</v>
      </c>
      <c r="AN111">
        <v>1</v>
      </c>
    </row>
    <row r="112" spans="1:40" x14ac:dyDescent="0.3">
      <c r="A112" t="s">
        <v>62</v>
      </c>
      <c r="B112">
        <v>0</v>
      </c>
      <c r="C112">
        <v>0</v>
      </c>
      <c r="D112">
        <v>1</v>
      </c>
      <c r="E112">
        <v>0</v>
      </c>
      <c r="F112">
        <v>1.1679088424360715E-5</v>
      </c>
      <c r="G112">
        <v>-1.1679088424360715E-5</v>
      </c>
      <c r="H112">
        <v>0</v>
      </c>
      <c r="I112">
        <v>0</v>
      </c>
      <c r="J112">
        <v>15496</v>
      </c>
      <c r="K112">
        <v>9.6483372050868326</v>
      </c>
      <c r="L112">
        <v>1.4</v>
      </c>
      <c r="M112" t="s">
        <v>63</v>
      </c>
      <c r="N112" t="s">
        <v>59</v>
      </c>
      <c r="O112" t="s">
        <v>41</v>
      </c>
      <c r="P112">
        <v>0</v>
      </c>
      <c r="Q112">
        <v>0</v>
      </c>
      <c r="R112">
        <v>1</v>
      </c>
      <c r="S112" t="s">
        <v>42</v>
      </c>
      <c r="T112">
        <v>0</v>
      </c>
      <c r="U112">
        <v>1</v>
      </c>
      <c r="V112" t="s">
        <v>52</v>
      </c>
      <c r="W112">
        <v>1</v>
      </c>
      <c r="X112">
        <v>1</v>
      </c>
      <c r="Y112">
        <v>0</v>
      </c>
      <c r="Z112">
        <v>1</v>
      </c>
      <c r="AA112">
        <v>1</v>
      </c>
      <c r="AB112">
        <v>1</v>
      </c>
      <c r="AC112">
        <v>1</v>
      </c>
      <c r="AD112">
        <v>0</v>
      </c>
      <c r="AE112">
        <v>1</v>
      </c>
      <c r="AF112">
        <v>1</v>
      </c>
      <c r="AG112" t="s">
        <v>53</v>
      </c>
      <c r="AH112">
        <v>61.4</v>
      </c>
      <c r="AI112">
        <v>57</v>
      </c>
      <c r="AJ112">
        <v>34.4</v>
      </c>
      <c r="AK112">
        <v>40.799999999999997</v>
      </c>
      <c r="AL112">
        <v>54</v>
      </c>
      <c r="AM112">
        <v>77</v>
      </c>
      <c r="AN112">
        <v>1</v>
      </c>
    </row>
    <row r="113" spans="1:40" x14ac:dyDescent="0.3">
      <c r="A113" t="s">
        <v>45</v>
      </c>
      <c r="B113">
        <v>1</v>
      </c>
      <c r="C113">
        <v>0</v>
      </c>
      <c r="D113">
        <v>0</v>
      </c>
      <c r="E113">
        <v>0</v>
      </c>
      <c r="F113">
        <v>7.3671792093971027E-3</v>
      </c>
      <c r="G113">
        <v>-7.3671792093971027E-3</v>
      </c>
      <c r="H113">
        <v>0</v>
      </c>
      <c r="I113">
        <v>0</v>
      </c>
      <c r="J113">
        <v>14221.43</v>
      </c>
      <c r="K113">
        <v>9.5625052608890577</v>
      </c>
      <c r="L113">
        <v>1.04</v>
      </c>
      <c r="M113" t="s">
        <v>39</v>
      </c>
      <c r="N113" t="s">
        <v>46</v>
      </c>
      <c r="O113" t="s">
        <v>13</v>
      </c>
      <c r="P113">
        <v>1</v>
      </c>
      <c r="Q113">
        <v>0</v>
      </c>
      <c r="R113">
        <v>0</v>
      </c>
      <c r="S113" t="s">
        <v>48</v>
      </c>
      <c r="T113">
        <v>0</v>
      </c>
      <c r="U113">
        <v>1</v>
      </c>
      <c r="V113" t="s">
        <v>43</v>
      </c>
      <c r="W113">
        <v>1</v>
      </c>
      <c r="X113">
        <v>1</v>
      </c>
      <c r="Y113">
        <v>1</v>
      </c>
      <c r="Z113">
        <v>1</v>
      </c>
      <c r="AA113">
        <v>1</v>
      </c>
      <c r="AB113">
        <v>1</v>
      </c>
      <c r="AC113">
        <v>1</v>
      </c>
      <c r="AD113">
        <v>1</v>
      </c>
      <c r="AE113">
        <v>1</v>
      </c>
      <c r="AF113">
        <v>0</v>
      </c>
      <c r="AG113" t="s">
        <v>44</v>
      </c>
      <c r="AH113">
        <v>61.8</v>
      </c>
      <c r="AI113">
        <v>56</v>
      </c>
      <c r="AJ113">
        <v>34.5</v>
      </c>
      <c r="AK113">
        <v>40.799999999999997</v>
      </c>
      <c r="AL113">
        <v>50</v>
      </c>
      <c r="AM113">
        <v>80</v>
      </c>
      <c r="AN113">
        <v>1</v>
      </c>
    </row>
    <row r="114" spans="1:40" x14ac:dyDescent="0.3">
      <c r="A114" t="s">
        <v>45</v>
      </c>
      <c r="B114">
        <v>1</v>
      </c>
      <c r="C114">
        <v>0</v>
      </c>
      <c r="D114">
        <v>0</v>
      </c>
      <c r="E114">
        <v>0</v>
      </c>
      <c r="F114">
        <v>1.7613922140508524E-3</v>
      </c>
      <c r="G114">
        <v>-1.7613922140508524E-3</v>
      </c>
      <c r="H114">
        <v>0</v>
      </c>
      <c r="I114">
        <v>0</v>
      </c>
      <c r="J114">
        <v>11350.155000000001</v>
      </c>
      <c r="K114">
        <v>9.3369866792039655</v>
      </c>
      <c r="L114">
        <v>1.07</v>
      </c>
      <c r="M114" t="s">
        <v>39</v>
      </c>
      <c r="N114" t="s">
        <v>46</v>
      </c>
      <c r="O114" t="s">
        <v>61</v>
      </c>
      <c r="P114">
        <v>0</v>
      </c>
      <c r="Q114">
        <v>1</v>
      </c>
      <c r="R114">
        <v>0</v>
      </c>
      <c r="S114" t="s">
        <v>48</v>
      </c>
      <c r="T114">
        <v>0</v>
      </c>
      <c r="U114">
        <v>1</v>
      </c>
      <c r="V114" t="s">
        <v>43</v>
      </c>
      <c r="W114">
        <v>1</v>
      </c>
      <c r="X114">
        <v>0</v>
      </c>
      <c r="Y114">
        <v>0</v>
      </c>
      <c r="Z114">
        <v>0</v>
      </c>
      <c r="AA114">
        <v>1</v>
      </c>
      <c r="AB114">
        <v>1</v>
      </c>
      <c r="AC114">
        <v>1</v>
      </c>
      <c r="AD114">
        <v>1</v>
      </c>
      <c r="AE114">
        <v>0</v>
      </c>
      <c r="AF114">
        <v>0</v>
      </c>
      <c r="AG114" t="s">
        <v>44</v>
      </c>
      <c r="AH114">
        <v>61.8</v>
      </c>
      <c r="AI114">
        <v>57</v>
      </c>
      <c r="AJ114">
        <v>35.5</v>
      </c>
      <c r="AK114">
        <v>40.799999999999997</v>
      </c>
      <c r="AL114">
        <v>50</v>
      </c>
      <c r="AM114">
        <v>80</v>
      </c>
      <c r="AN114">
        <v>1</v>
      </c>
    </row>
    <row r="115" spans="1:40" x14ac:dyDescent="0.3">
      <c r="A115" t="s">
        <v>38</v>
      </c>
      <c r="B115">
        <v>0</v>
      </c>
      <c r="C115">
        <v>0</v>
      </c>
      <c r="D115">
        <v>0</v>
      </c>
      <c r="E115">
        <v>1</v>
      </c>
      <c r="F115">
        <v>0.64097137013088323</v>
      </c>
      <c r="G115">
        <v>0.35902862986911677</v>
      </c>
      <c r="H115">
        <v>0</v>
      </c>
      <c r="I115">
        <v>0</v>
      </c>
      <c r="J115">
        <v>28260</v>
      </c>
      <c r="K115">
        <v>10.249202656238518</v>
      </c>
      <c r="L115">
        <v>1.95</v>
      </c>
      <c r="M115" t="s">
        <v>39</v>
      </c>
      <c r="N115" t="s">
        <v>40</v>
      </c>
      <c r="O115" t="s">
        <v>41</v>
      </c>
      <c r="P115">
        <v>0</v>
      </c>
      <c r="Q115">
        <v>0</v>
      </c>
      <c r="R115">
        <v>1</v>
      </c>
      <c r="S115" t="s">
        <v>65</v>
      </c>
      <c r="T115">
        <v>1</v>
      </c>
      <c r="U115">
        <v>0</v>
      </c>
      <c r="V115" t="s">
        <v>52</v>
      </c>
      <c r="W115">
        <v>1</v>
      </c>
      <c r="X115">
        <v>0</v>
      </c>
      <c r="Y115">
        <v>1</v>
      </c>
      <c r="Z115">
        <v>0</v>
      </c>
      <c r="AA115">
        <v>1</v>
      </c>
      <c r="AB115">
        <v>1</v>
      </c>
      <c r="AC115">
        <v>1</v>
      </c>
      <c r="AD115">
        <v>1</v>
      </c>
      <c r="AE115">
        <v>0</v>
      </c>
      <c r="AF115">
        <v>0</v>
      </c>
      <c r="AG115" t="s">
        <v>44</v>
      </c>
      <c r="AH115">
        <v>61.4</v>
      </c>
      <c r="AI115">
        <v>56</v>
      </c>
      <c r="AJ115">
        <v>35.5</v>
      </c>
      <c r="AK115">
        <v>40.6</v>
      </c>
      <c r="AL115">
        <v>45</v>
      </c>
      <c r="AM115">
        <v>75</v>
      </c>
      <c r="AN115">
        <v>1</v>
      </c>
    </row>
    <row r="116" spans="1:40" x14ac:dyDescent="0.3">
      <c r="A116" t="s">
        <v>58</v>
      </c>
      <c r="B116">
        <v>0</v>
      </c>
      <c r="C116">
        <v>0</v>
      </c>
      <c r="D116">
        <v>0</v>
      </c>
      <c r="E116">
        <v>0</v>
      </c>
      <c r="F116">
        <v>1.1165695870235746E-5</v>
      </c>
      <c r="G116">
        <v>-1.1165695870235746E-5</v>
      </c>
      <c r="H116">
        <v>0</v>
      </c>
      <c r="I116">
        <v>1</v>
      </c>
      <c r="J116">
        <v>19376</v>
      </c>
      <c r="K116">
        <v>9.8717904657928734</v>
      </c>
      <c r="L116">
        <v>1.2110000000000001</v>
      </c>
      <c r="M116" t="s">
        <v>39</v>
      </c>
      <c r="N116" t="s">
        <v>59</v>
      </c>
      <c r="O116" t="s">
        <v>13</v>
      </c>
      <c r="P116">
        <v>1</v>
      </c>
      <c r="Q116">
        <v>0</v>
      </c>
      <c r="R116">
        <v>0</v>
      </c>
      <c r="S116" t="s">
        <v>60</v>
      </c>
      <c r="T116">
        <v>0</v>
      </c>
      <c r="U116">
        <v>1</v>
      </c>
      <c r="V116" t="s">
        <v>52</v>
      </c>
      <c r="W116">
        <v>1</v>
      </c>
      <c r="X116">
        <v>1</v>
      </c>
      <c r="Y116">
        <v>1</v>
      </c>
      <c r="Z116">
        <v>1</v>
      </c>
      <c r="AA116">
        <v>1</v>
      </c>
      <c r="AB116">
        <v>1</v>
      </c>
      <c r="AC116">
        <v>1</v>
      </c>
      <c r="AD116">
        <v>0</v>
      </c>
      <c r="AE116">
        <v>1</v>
      </c>
      <c r="AF116">
        <v>0</v>
      </c>
      <c r="AG116" t="s">
        <v>53</v>
      </c>
      <c r="AH116">
        <v>61.9</v>
      </c>
      <c r="AI116">
        <v>55.6</v>
      </c>
      <c r="AJ116">
        <v>34.9</v>
      </c>
      <c r="AK116">
        <v>40.9</v>
      </c>
      <c r="AL116">
        <v>51</v>
      </c>
      <c r="AM116">
        <v>77</v>
      </c>
      <c r="AN116">
        <v>1</v>
      </c>
    </row>
    <row r="117" spans="1:40" x14ac:dyDescent="0.3">
      <c r="A117" t="s">
        <v>45</v>
      </c>
      <c r="B117">
        <v>1</v>
      </c>
      <c r="C117">
        <v>0</v>
      </c>
      <c r="D117">
        <v>0</v>
      </c>
      <c r="E117">
        <v>0</v>
      </c>
      <c r="F117">
        <v>1.3045755387444656E-5</v>
      </c>
      <c r="G117">
        <v>-1.3045755387444656E-5</v>
      </c>
      <c r="H117">
        <v>0</v>
      </c>
      <c r="I117">
        <v>0</v>
      </c>
      <c r="J117">
        <v>11516.619999999999</v>
      </c>
      <c r="K117">
        <v>9.3515464884210875</v>
      </c>
      <c r="L117">
        <v>1.1299999999999999</v>
      </c>
      <c r="M117" t="s">
        <v>39</v>
      </c>
      <c r="N117" t="s">
        <v>46</v>
      </c>
      <c r="O117" t="s">
        <v>61</v>
      </c>
      <c r="P117">
        <v>0</v>
      </c>
      <c r="Q117">
        <v>1</v>
      </c>
      <c r="R117">
        <v>0</v>
      </c>
      <c r="S117" t="s">
        <v>51</v>
      </c>
      <c r="T117">
        <v>0</v>
      </c>
      <c r="U117">
        <v>1</v>
      </c>
      <c r="V117" t="s">
        <v>57</v>
      </c>
      <c r="W117">
        <v>1</v>
      </c>
      <c r="X117">
        <v>1</v>
      </c>
      <c r="Y117">
        <v>0</v>
      </c>
      <c r="Z117">
        <v>0</v>
      </c>
      <c r="AA117">
        <v>1</v>
      </c>
      <c r="AB117">
        <v>1</v>
      </c>
      <c r="AC117">
        <v>1</v>
      </c>
      <c r="AD117">
        <v>0</v>
      </c>
      <c r="AE117">
        <v>0</v>
      </c>
      <c r="AF117">
        <v>0</v>
      </c>
      <c r="AG117" t="s">
        <v>44</v>
      </c>
      <c r="AH117">
        <v>61.8</v>
      </c>
      <c r="AI117">
        <v>57</v>
      </c>
      <c r="AJ117">
        <v>35</v>
      </c>
      <c r="AK117">
        <v>40.799999999999997</v>
      </c>
      <c r="AL117">
        <v>55</v>
      </c>
      <c r="AM117">
        <v>80</v>
      </c>
      <c r="AN117">
        <v>1</v>
      </c>
    </row>
    <row r="118" spans="1:40" x14ac:dyDescent="0.3">
      <c r="A118" t="s">
        <v>45</v>
      </c>
      <c r="B118">
        <v>1</v>
      </c>
      <c r="C118">
        <v>0</v>
      </c>
      <c r="D118">
        <v>0</v>
      </c>
      <c r="E118">
        <v>0</v>
      </c>
      <c r="F118">
        <v>1.9003952261198112E-4</v>
      </c>
      <c r="G118">
        <v>-1.9003952261198112E-4</v>
      </c>
      <c r="H118">
        <v>0</v>
      </c>
      <c r="I118">
        <v>0</v>
      </c>
      <c r="J118">
        <v>14776.97</v>
      </c>
      <c r="K118">
        <v>9.6008251667195328</v>
      </c>
      <c r="L118">
        <v>1.53</v>
      </c>
      <c r="M118" t="s">
        <v>39</v>
      </c>
      <c r="N118" t="s">
        <v>46</v>
      </c>
      <c r="O118" t="s">
        <v>47</v>
      </c>
      <c r="P118">
        <v>0</v>
      </c>
      <c r="Q118">
        <v>0</v>
      </c>
      <c r="R118">
        <v>1</v>
      </c>
      <c r="S118" t="s">
        <v>51</v>
      </c>
      <c r="T118">
        <v>0</v>
      </c>
      <c r="U118">
        <v>1</v>
      </c>
      <c r="V118" t="s">
        <v>43</v>
      </c>
      <c r="W118">
        <v>1</v>
      </c>
      <c r="X118">
        <v>0</v>
      </c>
      <c r="Y118">
        <v>0</v>
      </c>
      <c r="Z118">
        <v>0</v>
      </c>
      <c r="AA118">
        <v>1</v>
      </c>
      <c r="AB118">
        <v>1</v>
      </c>
      <c r="AC118">
        <v>1</v>
      </c>
      <c r="AD118">
        <v>0</v>
      </c>
      <c r="AE118">
        <v>0</v>
      </c>
      <c r="AF118">
        <v>0</v>
      </c>
      <c r="AG118" t="s">
        <v>44</v>
      </c>
      <c r="AH118">
        <v>61.9</v>
      </c>
      <c r="AI118">
        <v>57</v>
      </c>
      <c r="AJ118">
        <v>35.5</v>
      </c>
      <c r="AK118">
        <v>40.799999999999997</v>
      </c>
      <c r="AL118">
        <v>55</v>
      </c>
      <c r="AM118">
        <v>80</v>
      </c>
      <c r="AN118">
        <v>1</v>
      </c>
    </row>
    <row r="119" spans="1:40" x14ac:dyDescent="0.3">
      <c r="A119" t="s">
        <v>45</v>
      </c>
      <c r="B119">
        <v>1</v>
      </c>
      <c r="C119">
        <v>0</v>
      </c>
      <c r="D119">
        <v>0</v>
      </c>
      <c r="E119">
        <v>0</v>
      </c>
      <c r="F119">
        <v>5.2007852869796626E-4</v>
      </c>
      <c r="G119">
        <v>-5.2007852869796626E-4</v>
      </c>
      <c r="H119">
        <v>0</v>
      </c>
      <c r="I119">
        <v>0</v>
      </c>
      <c r="J119">
        <v>10913.8</v>
      </c>
      <c r="K119">
        <v>9.2977833224912274</v>
      </c>
      <c r="L119">
        <v>1.24</v>
      </c>
      <c r="M119" t="s">
        <v>39</v>
      </c>
      <c r="N119" t="s">
        <v>46</v>
      </c>
      <c r="O119" t="s">
        <v>41</v>
      </c>
      <c r="P119">
        <v>0</v>
      </c>
      <c r="Q119">
        <v>0</v>
      </c>
      <c r="R119">
        <v>1</v>
      </c>
      <c r="S119" t="s">
        <v>42</v>
      </c>
      <c r="T119">
        <v>0</v>
      </c>
      <c r="U119">
        <v>1</v>
      </c>
      <c r="V119" t="s">
        <v>43</v>
      </c>
      <c r="W119">
        <v>0</v>
      </c>
      <c r="X119">
        <v>0</v>
      </c>
      <c r="Y119">
        <v>0</v>
      </c>
      <c r="Z119">
        <v>0</v>
      </c>
      <c r="AA119">
        <v>1</v>
      </c>
      <c r="AB119">
        <v>1</v>
      </c>
      <c r="AC119">
        <v>1</v>
      </c>
      <c r="AD119">
        <v>0</v>
      </c>
      <c r="AE119">
        <v>0</v>
      </c>
      <c r="AF119">
        <v>0</v>
      </c>
      <c r="AG119" t="s">
        <v>44</v>
      </c>
      <c r="AH119">
        <v>61.8</v>
      </c>
      <c r="AI119">
        <v>56</v>
      </c>
      <c r="AJ119">
        <v>35.5</v>
      </c>
      <c r="AK119">
        <v>40.6</v>
      </c>
      <c r="AL119">
        <v>55</v>
      </c>
      <c r="AM119">
        <v>80</v>
      </c>
      <c r="AN119">
        <v>1</v>
      </c>
    </row>
    <row r="120" spans="1:40" x14ac:dyDescent="0.3">
      <c r="A120" t="s">
        <v>38</v>
      </c>
      <c r="B120">
        <v>0</v>
      </c>
      <c r="C120">
        <v>0</v>
      </c>
      <c r="D120">
        <v>0</v>
      </c>
      <c r="E120">
        <v>1</v>
      </c>
      <c r="F120">
        <v>1.20563748375684E-2</v>
      </c>
      <c r="G120">
        <v>0.98794362516243162</v>
      </c>
      <c r="H120">
        <v>0</v>
      </c>
      <c r="I120">
        <v>0</v>
      </c>
      <c r="J120">
        <v>9860</v>
      </c>
      <c r="K120">
        <v>9.1962414475966803</v>
      </c>
      <c r="L120">
        <v>1.1200000000000001</v>
      </c>
      <c r="M120" t="s">
        <v>39</v>
      </c>
      <c r="N120" t="s">
        <v>40</v>
      </c>
      <c r="O120" t="s">
        <v>56</v>
      </c>
      <c r="P120">
        <v>0</v>
      </c>
      <c r="Q120">
        <v>1</v>
      </c>
      <c r="R120">
        <v>0</v>
      </c>
      <c r="S120" t="s">
        <v>48</v>
      </c>
      <c r="T120">
        <v>0</v>
      </c>
      <c r="U120">
        <v>1</v>
      </c>
      <c r="V120" t="s">
        <v>57</v>
      </c>
      <c r="W120">
        <v>1</v>
      </c>
      <c r="X120">
        <v>0</v>
      </c>
      <c r="Y120">
        <v>0</v>
      </c>
      <c r="Z120">
        <v>0</v>
      </c>
      <c r="AA120">
        <v>1</v>
      </c>
      <c r="AB120">
        <v>1</v>
      </c>
      <c r="AC120">
        <v>1</v>
      </c>
      <c r="AD120">
        <v>1</v>
      </c>
      <c r="AE120">
        <v>0</v>
      </c>
      <c r="AF120">
        <v>0</v>
      </c>
      <c r="AG120" t="s">
        <v>44</v>
      </c>
      <c r="AH120">
        <v>62.5</v>
      </c>
      <c r="AI120">
        <v>56</v>
      </c>
      <c r="AJ120">
        <v>35.5</v>
      </c>
      <c r="AK120">
        <v>40.799999999999997</v>
      </c>
      <c r="AL120">
        <v>50</v>
      </c>
      <c r="AM120">
        <v>80</v>
      </c>
      <c r="AN120">
        <v>1</v>
      </c>
    </row>
    <row r="121" spans="1:40" x14ac:dyDescent="0.3">
      <c r="A121" t="s">
        <v>45</v>
      </c>
      <c r="B121">
        <v>1</v>
      </c>
      <c r="C121">
        <v>0</v>
      </c>
      <c r="D121">
        <v>0</v>
      </c>
      <c r="E121">
        <v>0</v>
      </c>
      <c r="F121">
        <v>3.6607580030840643E-3</v>
      </c>
      <c r="G121">
        <v>-3.6607580030840643E-3</v>
      </c>
      <c r="H121">
        <v>0</v>
      </c>
      <c r="I121">
        <v>0</v>
      </c>
      <c r="J121">
        <v>20270.314999999999</v>
      </c>
      <c r="K121">
        <v>9.9169127795325007</v>
      </c>
      <c r="L121">
        <v>1.73</v>
      </c>
      <c r="M121" t="s">
        <v>39</v>
      </c>
      <c r="N121" t="s">
        <v>46</v>
      </c>
      <c r="O121" t="s">
        <v>41</v>
      </c>
      <c r="P121">
        <v>0</v>
      </c>
      <c r="Q121">
        <v>0</v>
      </c>
      <c r="R121">
        <v>1</v>
      </c>
      <c r="S121" t="s">
        <v>42</v>
      </c>
      <c r="T121">
        <v>0</v>
      </c>
      <c r="U121">
        <v>1</v>
      </c>
      <c r="V121" t="s">
        <v>43</v>
      </c>
      <c r="W121">
        <v>0</v>
      </c>
      <c r="X121">
        <v>0</v>
      </c>
      <c r="Y121">
        <v>0</v>
      </c>
      <c r="Z121">
        <v>0</v>
      </c>
      <c r="AA121">
        <v>1</v>
      </c>
      <c r="AB121">
        <v>1</v>
      </c>
      <c r="AC121">
        <v>1</v>
      </c>
      <c r="AD121">
        <v>0</v>
      </c>
      <c r="AE121">
        <v>0</v>
      </c>
      <c r="AF121">
        <v>0</v>
      </c>
      <c r="AG121" t="s">
        <v>44</v>
      </c>
      <c r="AH121">
        <v>61.9</v>
      </c>
      <c r="AI121">
        <v>57</v>
      </c>
      <c r="AJ121">
        <v>35.5</v>
      </c>
      <c r="AK121">
        <v>40.6</v>
      </c>
      <c r="AL121">
        <v>55</v>
      </c>
      <c r="AM121">
        <v>80</v>
      </c>
      <c r="AN121">
        <v>1</v>
      </c>
    </row>
    <row r="122" spans="1:40" x14ac:dyDescent="0.3">
      <c r="A122" t="s">
        <v>45</v>
      </c>
      <c r="B122">
        <v>1</v>
      </c>
      <c r="C122">
        <v>0</v>
      </c>
      <c r="D122">
        <v>0</v>
      </c>
      <c r="E122">
        <v>0</v>
      </c>
      <c r="F122">
        <v>4.872209633898753E-6</v>
      </c>
      <c r="G122">
        <v>-4.872209633898753E-6</v>
      </c>
      <c r="H122">
        <v>0</v>
      </c>
      <c r="I122">
        <v>0</v>
      </c>
      <c r="J122">
        <v>35003.945</v>
      </c>
      <c r="K122">
        <v>10.463216048405487</v>
      </c>
      <c r="L122">
        <v>1.71</v>
      </c>
      <c r="M122" t="s">
        <v>39</v>
      </c>
      <c r="N122" t="s">
        <v>46</v>
      </c>
      <c r="O122" t="s">
        <v>56</v>
      </c>
      <c r="P122">
        <v>0</v>
      </c>
      <c r="Q122">
        <v>1</v>
      </c>
      <c r="R122">
        <v>0</v>
      </c>
      <c r="S122" t="s">
        <v>67</v>
      </c>
      <c r="T122">
        <v>1</v>
      </c>
      <c r="U122">
        <v>0</v>
      </c>
      <c r="V122" t="s">
        <v>43</v>
      </c>
      <c r="W122">
        <v>1</v>
      </c>
      <c r="X122">
        <v>0</v>
      </c>
      <c r="Y122">
        <v>1</v>
      </c>
      <c r="Z122">
        <v>0</v>
      </c>
      <c r="AA122">
        <v>1</v>
      </c>
      <c r="AB122">
        <v>1</v>
      </c>
      <c r="AC122">
        <v>1</v>
      </c>
      <c r="AD122">
        <v>0</v>
      </c>
      <c r="AE122">
        <v>0</v>
      </c>
      <c r="AF122">
        <v>0</v>
      </c>
      <c r="AG122" t="s">
        <v>44</v>
      </c>
      <c r="AH122">
        <v>61.8</v>
      </c>
      <c r="AI122">
        <v>57</v>
      </c>
      <c r="AJ122">
        <v>35</v>
      </c>
      <c r="AK122">
        <v>40.799999999999997</v>
      </c>
      <c r="AL122">
        <v>55</v>
      </c>
      <c r="AM122">
        <v>80</v>
      </c>
      <c r="AN122">
        <v>1</v>
      </c>
    </row>
    <row r="123" spans="1:40" x14ac:dyDescent="0.3">
      <c r="A123" t="s">
        <v>45</v>
      </c>
      <c r="B123">
        <v>1</v>
      </c>
      <c r="C123">
        <v>0</v>
      </c>
      <c r="D123">
        <v>0</v>
      </c>
      <c r="E123">
        <v>0</v>
      </c>
      <c r="F123">
        <v>1.3382409837519988E-3</v>
      </c>
      <c r="G123">
        <v>-1.3382409837519988E-3</v>
      </c>
      <c r="H123">
        <v>0</v>
      </c>
      <c r="I123">
        <v>0</v>
      </c>
      <c r="J123">
        <v>12925.17</v>
      </c>
      <c r="K123">
        <v>9.4669318520947741</v>
      </c>
      <c r="L123">
        <v>1.26</v>
      </c>
      <c r="M123" t="s">
        <v>39</v>
      </c>
      <c r="N123" t="s">
        <v>46</v>
      </c>
      <c r="O123" t="s">
        <v>61</v>
      </c>
      <c r="P123">
        <v>0</v>
      </c>
      <c r="Q123">
        <v>1</v>
      </c>
      <c r="R123">
        <v>0</v>
      </c>
      <c r="S123" t="s">
        <v>42</v>
      </c>
      <c r="T123">
        <v>0</v>
      </c>
      <c r="U123">
        <v>1</v>
      </c>
      <c r="V123" t="s">
        <v>57</v>
      </c>
      <c r="W123">
        <v>0</v>
      </c>
      <c r="X123">
        <v>1</v>
      </c>
      <c r="Y123">
        <v>0</v>
      </c>
      <c r="Z123">
        <v>0</v>
      </c>
      <c r="AA123">
        <v>0</v>
      </c>
      <c r="AB123">
        <v>1</v>
      </c>
      <c r="AC123">
        <v>1</v>
      </c>
      <c r="AD123">
        <v>0</v>
      </c>
      <c r="AE123">
        <v>0</v>
      </c>
      <c r="AF123">
        <v>0</v>
      </c>
      <c r="AG123" t="s">
        <v>44</v>
      </c>
      <c r="AH123">
        <v>61.7</v>
      </c>
      <c r="AI123">
        <v>57</v>
      </c>
      <c r="AJ123">
        <v>34</v>
      </c>
      <c r="AK123">
        <v>41.4</v>
      </c>
      <c r="AL123">
        <v>55</v>
      </c>
      <c r="AM123">
        <v>80</v>
      </c>
      <c r="AN123">
        <v>1</v>
      </c>
    </row>
    <row r="124" spans="1:40" x14ac:dyDescent="0.3">
      <c r="A124" t="s">
        <v>45</v>
      </c>
      <c r="B124">
        <v>1</v>
      </c>
      <c r="C124">
        <v>0</v>
      </c>
      <c r="D124">
        <v>0</v>
      </c>
      <c r="E124">
        <v>0</v>
      </c>
      <c r="F124">
        <v>1.5111572579074193E-3</v>
      </c>
      <c r="G124">
        <v>-1.5111572579074193E-3</v>
      </c>
      <c r="H124">
        <v>0</v>
      </c>
      <c r="I124">
        <v>0</v>
      </c>
      <c r="J124">
        <v>16461.32</v>
      </c>
      <c r="K124">
        <v>9.7087686654263532</v>
      </c>
      <c r="L124">
        <v>1.41</v>
      </c>
      <c r="M124" t="s">
        <v>39</v>
      </c>
      <c r="N124" t="s">
        <v>46</v>
      </c>
      <c r="O124" t="s">
        <v>56</v>
      </c>
      <c r="P124">
        <v>0</v>
      </c>
      <c r="Q124">
        <v>1</v>
      </c>
      <c r="R124">
        <v>0</v>
      </c>
      <c r="S124" t="s">
        <v>51</v>
      </c>
      <c r="T124">
        <v>0</v>
      </c>
      <c r="U124">
        <v>1</v>
      </c>
      <c r="V124" t="s">
        <v>43</v>
      </c>
      <c r="W124">
        <v>0</v>
      </c>
      <c r="X124">
        <v>1</v>
      </c>
      <c r="Y124">
        <v>0</v>
      </c>
      <c r="Z124">
        <v>1</v>
      </c>
      <c r="AA124">
        <v>1</v>
      </c>
      <c r="AB124">
        <v>1</v>
      </c>
      <c r="AC124">
        <v>1</v>
      </c>
      <c r="AD124">
        <v>0</v>
      </c>
      <c r="AE124">
        <v>1</v>
      </c>
      <c r="AF124">
        <v>0</v>
      </c>
      <c r="AG124" t="s">
        <v>44</v>
      </c>
      <c r="AH124">
        <v>61.3</v>
      </c>
      <c r="AI124">
        <v>57</v>
      </c>
      <c r="AJ124">
        <v>34.5</v>
      </c>
      <c r="AK124">
        <v>40.799999999999997</v>
      </c>
      <c r="AL124">
        <v>55</v>
      </c>
      <c r="AM124">
        <v>80</v>
      </c>
      <c r="AN124">
        <v>1</v>
      </c>
    </row>
    <row r="125" spans="1:40" x14ac:dyDescent="0.3">
      <c r="A125" t="s">
        <v>38</v>
      </c>
      <c r="B125">
        <v>0</v>
      </c>
      <c r="C125">
        <v>0</v>
      </c>
      <c r="D125">
        <v>0</v>
      </c>
      <c r="E125">
        <v>1</v>
      </c>
      <c r="F125">
        <v>0.49439217663881024</v>
      </c>
      <c r="G125">
        <v>0.50560782336118981</v>
      </c>
      <c r="H125">
        <v>0</v>
      </c>
      <c r="I125">
        <v>0</v>
      </c>
      <c r="J125">
        <v>11240</v>
      </c>
      <c r="K125">
        <v>9.3272341234476812</v>
      </c>
      <c r="L125">
        <v>1.35</v>
      </c>
      <c r="M125" t="s">
        <v>39</v>
      </c>
      <c r="N125" t="s">
        <v>40</v>
      </c>
      <c r="O125" t="s">
        <v>41</v>
      </c>
      <c r="P125">
        <v>0</v>
      </c>
      <c r="Q125">
        <v>0</v>
      </c>
      <c r="R125">
        <v>1</v>
      </c>
      <c r="S125" t="s">
        <v>48</v>
      </c>
      <c r="T125">
        <v>0</v>
      </c>
      <c r="U125">
        <v>1</v>
      </c>
      <c r="V125" t="s">
        <v>43</v>
      </c>
      <c r="W125">
        <v>0</v>
      </c>
      <c r="X125">
        <v>0</v>
      </c>
      <c r="Y125">
        <v>1</v>
      </c>
      <c r="Z125">
        <v>1</v>
      </c>
      <c r="AA125">
        <v>1</v>
      </c>
      <c r="AB125">
        <v>1</v>
      </c>
      <c r="AC125">
        <v>1</v>
      </c>
      <c r="AD125">
        <v>1</v>
      </c>
      <c r="AE125">
        <v>1</v>
      </c>
      <c r="AF125">
        <v>0</v>
      </c>
      <c r="AG125" t="s">
        <v>44</v>
      </c>
      <c r="AH125">
        <v>62</v>
      </c>
      <c r="AI125">
        <v>56</v>
      </c>
      <c r="AJ125">
        <v>34.5</v>
      </c>
      <c r="AK125">
        <v>40.799999999999997</v>
      </c>
      <c r="AL125">
        <v>50</v>
      </c>
      <c r="AM125">
        <v>80</v>
      </c>
      <c r="AN125">
        <v>1</v>
      </c>
    </row>
    <row r="126" spans="1:40" x14ac:dyDescent="0.3">
      <c r="A126" t="s">
        <v>49</v>
      </c>
      <c r="B126">
        <v>0</v>
      </c>
      <c r="C126">
        <v>1</v>
      </c>
      <c r="D126">
        <v>0</v>
      </c>
      <c r="E126">
        <v>0</v>
      </c>
      <c r="F126">
        <v>5.361837717765027E-6</v>
      </c>
      <c r="G126">
        <v>-5.361837717765027E-6</v>
      </c>
      <c r="H126">
        <v>0</v>
      </c>
      <c r="I126">
        <v>0</v>
      </c>
      <c r="J126">
        <v>10669</v>
      </c>
      <c r="K126">
        <v>9.2750976191914614</v>
      </c>
      <c r="L126">
        <v>1.0449999999999999</v>
      </c>
      <c r="M126" t="s">
        <v>39</v>
      </c>
      <c r="N126" t="s">
        <v>50</v>
      </c>
      <c r="O126" t="s">
        <v>56</v>
      </c>
      <c r="P126">
        <v>0</v>
      </c>
      <c r="Q126">
        <v>1</v>
      </c>
      <c r="R126">
        <v>0</v>
      </c>
      <c r="S126" t="s">
        <v>51</v>
      </c>
      <c r="T126">
        <v>0</v>
      </c>
      <c r="U126">
        <v>1</v>
      </c>
      <c r="V126" t="s">
        <v>52</v>
      </c>
      <c r="W126">
        <v>1</v>
      </c>
      <c r="X126">
        <v>0</v>
      </c>
      <c r="Y126">
        <v>1</v>
      </c>
      <c r="Z126">
        <v>1</v>
      </c>
      <c r="AA126">
        <v>1</v>
      </c>
      <c r="AB126">
        <v>1</v>
      </c>
      <c r="AC126">
        <v>1</v>
      </c>
      <c r="AD126">
        <v>0</v>
      </c>
      <c r="AE126">
        <v>1</v>
      </c>
      <c r="AF126">
        <v>0</v>
      </c>
      <c r="AG126" t="s">
        <v>53</v>
      </c>
      <c r="AH126">
        <v>61.4</v>
      </c>
      <c r="AI126">
        <v>56.9</v>
      </c>
      <c r="AJ126">
        <v>34.799999999999997</v>
      </c>
      <c r="AK126">
        <v>40.9</v>
      </c>
      <c r="AL126">
        <v>56</v>
      </c>
      <c r="AM126">
        <v>76</v>
      </c>
      <c r="AN126">
        <v>1</v>
      </c>
    </row>
    <row r="127" spans="1:40" x14ac:dyDescent="0.3">
      <c r="A127" t="s">
        <v>62</v>
      </c>
      <c r="B127">
        <v>0</v>
      </c>
      <c r="C127">
        <v>0</v>
      </c>
      <c r="D127">
        <v>1</v>
      </c>
      <c r="E127">
        <v>0</v>
      </c>
      <c r="F127">
        <v>2.861202409774042E-6</v>
      </c>
      <c r="G127">
        <v>-2.861202409774042E-6</v>
      </c>
      <c r="H127">
        <v>0</v>
      </c>
      <c r="I127">
        <v>0</v>
      </c>
      <c r="J127">
        <v>25520</v>
      </c>
      <c r="K127">
        <v>10.147217737458726</v>
      </c>
      <c r="L127">
        <v>1.61</v>
      </c>
      <c r="M127" t="s">
        <v>63</v>
      </c>
      <c r="N127" t="s">
        <v>59</v>
      </c>
      <c r="O127" t="s">
        <v>61</v>
      </c>
      <c r="P127">
        <v>0</v>
      </c>
      <c r="Q127">
        <v>1</v>
      </c>
      <c r="R127">
        <v>0</v>
      </c>
      <c r="S127" t="s">
        <v>42</v>
      </c>
      <c r="T127">
        <v>0</v>
      </c>
      <c r="U127">
        <v>1</v>
      </c>
      <c r="V127" t="s">
        <v>52</v>
      </c>
      <c r="W127">
        <v>1</v>
      </c>
      <c r="X127">
        <v>1</v>
      </c>
      <c r="Y127">
        <v>1</v>
      </c>
      <c r="Z127">
        <v>1</v>
      </c>
      <c r="AA127">
        <v>1</v>
      </c>
      <c r="AB127">
        <v>1</v>
      </c>
      <c r="AC127">
        <v>1</v>
      </c>
      <c r="AD127">
        <v>0</v>
      </c>
      <c r="AE127">
        <v>1</v>
      </c>
      <c r="AF127">
        <v>0</v>
      </c>
      <c r="AG127" t="s">
        <v>53</v>
      </c>
      <c r="AH127">
        <v>61.6</v>
      </c>
      <c r="AI127">
        <v>57</v>
      </c>
      <c r="AJ127">
        <v>34.5</v>
      </c>
      <c r="AK127">
        <v>40.9</v>
      </c>
      <c r="AL127">
        <v>54</v>
      </c>
      <c r="AM127">
        <v>78</v>
      </c>
      <c r="AN127">
        <v>1</v>
      </c>
    </row>
    <row r="128" spans="1:40" x14ac:dyDescent="0.3">
      <c r="A128" t="s">
        <v>58</v>
      </c>
      <c r="B128">
        <v>0</v>
      </c>
      <c r="C128">
        <v>0</v>
      </c>
      <c r="D128">
        <v>0</v>
      </c>
      <c r="E128">
        <v>0</v>
      </c>
      <c r="F128">
        <v>5.610243195325825E-4</v>
      </c>
      <c r="G128">
        <v>-5.610243195325825E-4</v>
      </c>
      <c r="H128">
        <v>0</v>
      </c>
      <c r="I128">
        <v>1</v>
      </c>
      <c r="J128">
        <v>18812</v>
      </c>
      <c r="K128">
        <v>9.8422502430649388</v>
      </c>
      <c r="L128">
        <v>1.7549999999999999</v>
      </c>
      <c r="M128" t="s">
        <v>39</v>
      </c>
      <c r="N128" t="s">
        <v>59</v>
      </c>
      <c r="O128" t="s">
        <v>47</v>
      </c>
      <c r="P128">
        <v>0</v>
      </c>
      <c r="Q128">
        <v>0</v>
      </c>
      <c r="R128">
        <v>1</v>
      </c>
      <c r="S128" t="s">
        <v>51</v>
      </c>
      <c r="T128">
        <v>0</v>
      </c>
      <c r="U128">
        <v>1</v>
      </c>
      <c r="V128" t="s">
        <v>52</v>
      </c>
      <c r="W128">
        <v>1</v>
      </c>
      <c r="X128">
        <v>1</v>
      </c>
      <c r="Y128">
        <v>0</v>
      </c>
      <c r="Z128">
        <v>1</v>
      </c>
      <c r="AA128">
        <v>1</v>
      </c>
      <c r="AB128">
        <v>1</v>
      </c>
      <c r="AC128">
        <v>1</v>
      </c>
      <c r="AD128">
        <v>0</v>
      </c>
      <c r="AE128">
        <v>1</v>
      </c>
      <c r="AF128">
        <v>0</v>
      </c>
      <c r="AG128" t="s">
        <v>53</v>
      </c>
      <c r="AH128">
        <v>61.8</v>
      </c>
      <c r="AI128">
        <v>56.3</v>
      </c>
      <c r="AJ128">
        <v>34.6</v>
      </c>
      <c r="AK128">
        <v>40.700000000000003</v>
      </c>
      <c r="AL128">
        <v>54</v>
      </c>
      <c r="AM128">
        <v>78</v>
      </c>
      <c r="AN128">
        <v>1</v>
      </c>
    </row>
    <row r="129" spans="1:40" x14ac:dyDescent="0.3">
      <c r="A129" t="s">
        <v>58</v>
      </c>
      <c r="B129">
        <v>0</v>
      </c>
      <c r="C129">
        <v>0</v>
      </c>
      <c r="D129">
        <v>0</v>
      </c>
      <c r="E129">
        <v>0</v>
      </c>
      <c r="F129">
        <v>1.7187843718904764E-4</v>
      </c>
      <c r="G129">
        <v>-1.7187843718904764E-4</v>
      </c>
      <c r="H129">
        <v>0</v>
      </c>
      <c r="I129">
        <v>1</v>
      </c>
      <c r="J129">
        <v>12603</v>
      </c>
      <c r="K129">
        <v>9.441690159837492</v>
      </c>
      <c r="L129">
        <v>1.321</v>
      </c>
      <c r="M129" t="s">
        <v>39</v>
      </c>
      <c r="N129" t="s">
        <v>59</v>
      </c>
      <c r="O129" t="s">
        <v>56</v>
      </c>
      <c r="P129">
        <v>0</v>
      </c>
      <c r="Q129">
        <v>1</v>
      </c>
      <c r="R129">
        <v>0</v>
      </c>
      <c r="S129" t="s">
        <v>42</v>
      </c>
      <c r="T129">
        <v>0</v>
      </c>
      <c r="U129">
        <v>1</v>
      </c>
      <c r="V129" t="s">
        <v>52</v>
      </c>
      <c r="W129">
        <v>1</v>
      </c>
      <c r="X129">
        <v>1</v>
      </c>
      <c r="Y129">
        <v>0</v>
      </c>
      <c r="Z129">
        <v>1</v>
      </c>
      <c r="AA129">
        <v>1</v>
      </c>
      <c r="AB129">
        <v>1</v>
      </c>
      <c r="AC129">
        <v>1</v>
      </c>
      <c r="AD129">
        <v>0</v>
      </c>
      <c r="AE129">
        <v>1</v>
      </c>
      <c r="AF129">
        <v>1</v>
      </c>
      <c r="AG129" t="s">
        <v>53</v>
      </c>
      <c r="AH129">
        <v>61.6</v>
      </c>
      <c r="AI129">
        <v>55.5</v>
      </c>
      <c r="AJ129">
        <v>34.799999999999997</v>
      </c>
      <c r="AK129">
        <v>40.799999999999997</v>
      </c>
      <c r="AL129">
        <v>55</v>
      </c>
      <c r="AM129">
        <v>77</v>
      </c>
      <c r="AN129">
        <v>1</v>
      </c>
    </row>
    <row r="130" spans="1:40" x14ac:dyDescent="0.3">
      <c r="A130" t="s">
        <v>45</v>
      </c>
      <c r="B130">
        <v>1</v>
      </c>
      <c r="C130">
        <v>0</v>
      </c>
      <c r="D130">
        <v>0</v>
      </c>
      <c r="E130">
        <v>0</v>
      </c>
      <c r="F130">
        <v>1.8601124244694092E-2</v>
      </c>
      <c r="G130">
        <v>-1.8601124244694092E-2</v>
      </c>
      <c r="H130">
        <v>0</v>
      </c>
      <c r="I130">
        <v>0</v>
      </c>
      <c r="J130">
        <v>13935.78</v>
      </c>
      <c r="K130">
        <v>9.5422149125153233</v>
      </c>
      <c r="L130">
        <v>1.31</v>
      </c>
      <c r="M130" t="s">
        <v>39</v>
      </c>
      <c r="N130" t="s">
        <v>46</v>
      </c>
      <c r="O130" t="s">
        <v>56</v>
      </c>
      <c r="P130">
        <v>0</v>
      </c>
      <c r="Q130">
        <v>1</v>
      </c>
      <c r="R130">
        <v>0</v>
      </c>
      <c r="S130" t="s">
        <v>51</v>
      </c>
      <c r="T130">
        <v>0</v>
      </c>
      <c r="U130">
        <v>1</v>
      </c>
      <c r="V130" t="s">
        <v>57</v>
      </c>
      <c r="W130">
        <v>1</v>
      </c>
      <c r="X130">
        <v>0</v>
      </c>
      <c r="Y130">
        <v>0</v>
      </c>
      <c r="Z130">
        <v>0</v>
      </c>
      <c r="AA130">
        <v>1</v>
      </c>
      <c r="AB130">
        <v>1</v>
      </c>
      <c r="AC130">
        <v>1</v>
      </c>
      <c r="AD130">
        <v>1</v>
      </c>
      <c r="AE130">
        <v>0</v>
      </c>
      <c r="AF130">
        <v>0</v>
      </c>
      <c r="AG130" t="s">
        <v>44</v>
      </c>
      <c r="AH130">
        <v>61.8</v>
      </c>
      <c r="AI130">
        <v>57</v>
      </c>
      <c r="AJ130">
        <v>35.5</v>
      </c>
      <c r="AK130">
        <v>40.799999999999997</v>
      </c>
      <c r="AL130">
        <v>50</v>
      </c>
      <c r="AM130">
        <v>80</v>
      </c>
      <c r="AN130">
        <v>1</v>
      </c>
    </row>
    <row r="131" spans="1:40" x14ac:dyDescent="0.3">
      <c r="A131" t="s">
        <v>38</v>
      </c>
      <c r="B131">
        <v>0</v>
      </c>
      <c r="C131">
        <v>0</v>
      </c>
      <c r="D131">
        <v>0</v>
      </c>
      <c r="E131">
        <v>1</v>
      </c>
      <c r="F131">
        <v>0.863753731160955</v>
      </c>
      <c r="G131">
        <v>0.136246268839045</v>
      </c>
      <c r="H131">
        <v>0</v>
      </c>
      <c r="I131">
        <v>0</v>
      </c>
      <c r="J131">
        <v>13880</v>
      </c>
      <c r="K131">
        <v>9.538204234060796</v>
      </c>
      <c r="L131">
        <v>1.22</v>
      </c>
      <c r="M131" t="s">
        <v>39</v>
      </c>
      <c r="N131" t="s">
        <v>40</v>
      </c>
      <c r="O131" t="s">
        <v>13</v>
      </c>
      <c r="P131">
        <v>1</v>
      </c>
      <c r="Q131">
        <v>0</v>
      </c>
      <c r="R131">
        <v>0</v>
      </c>
      <c r="S131" t="s">
        <v>48</v>
      </c>
      <c r="T131">
        <v>0</v>
      </c>
      <c r="U131">
        <v>1</v>
      </c>
      <c r="V131" t="s">
        <v>43</v>
      </c>
      <c r="W131">
        <v>0</v>
      </c>
      <c r="X131">
        <v>0</v>
      </c>
      <c r="Y131">
        <v>1</v>
      </c>
      <c r="Z131">
        <v>0</v>
      </c>
      <c r="AA131">
        <v>1</v>
      </c>
      <c r="AB131">
        <v>1</v>
      </c>
      <c r="AC131">
        <v>1</v>
      </c>
      <c r="AD131">
        <v>1</v>
      </c>
      <c r="AE131">
        <v>0</v>
      </c>
      <c r="AF131">
        <v>0</v>
      </c>
      <c r="AG131" t="s">
        <v>44</v>
      </c>
      <c r="AH131">
        <v>62.1</v>
      </c>
      <c r="AI131">
        <v>57</v>
      </c>
      <c r="AJ131">
        <v>36</v>
      </c>
      <c r="AK131">
        <v>40.799999999999997</v>
      </c>
      <c r="AL131">
        <v>50</v>
      </c>
      <c r="AM131">
        <v>80</v>
      </c>
      <c r="AN131">
        <v>1</v>
      </c>
    </row>
    <row r="132" spans="1:40" x14ac:dyDescent="0.3">
      <c r="A132" t="s">
        <v>58</v>
      </c>
      <c r="B132">
        <v>0</v>
      </c>
      <c r="C132">
        <v>0</v>
      </c>
      <c r="D132">
        <v>0</v>
      </c>
      <c r="E132">
        <v>0</v>
      </c>
      <c r="F132">
        <v>1.442695767732447E-5</v>
      </c>
      <c r="G132">
        <v>-1.442695767732447E-5</v>
      </c>
      <c r="H132">
        <v>0</v>
      </c>
      <c r="I132">
        <v>1</v>
      </c>
      <c r="J132">
        <v>16716</v>
      </c>
      <c r="K132">
        <v>9.7241216235678056</v>
      </c>
      <c r="L132">
        <v>1.1180000000000001</v>
      </c>
      <c r="M132" t="s">
        <v>39</v>
      </c>
      <c r="N132" t="s">
        <v>59</v>
      </c>
      <c r="O132" t="s">
        <v>13</v>
      </c>
      <c r="P132">
        <v>1</v>
      </c>
      <c r="Q132">
        <v>0</v>
      </c>
      <c r="R132">
        <v>0</v>
      </c>
      <c r="S132" t="s">
        <v>48</v>
      </c>
      <c r="T132">
        <v>0</v>
      </c>
      <c r="U132">
        <v>1</v>
      </c>
      <c r="V132" t="s">
        <v>52</v>
      </c>
      <c r="W132">
        <v>1</v>
      </c>
      <c r="X132">
        <v>1</v>
      </c>
      <c r="Y132">
        <v>0</v>
      </c>
      <c r="Z132">
        <v>1</v>
      </c>
      <c r="AA132">
        <v>1</v>
      </c>
      <c r="AB132">
        <v>1</v>
      </c>
      <c r="AC132">
        <v>1</v>
      </c>
      <c r="AD132">
        <v>0</v>
      </c>
      <c r="AE132">
        <v>1</v>
      </c>
      <c r="AF132">
        <v>1</v>
      </c>
      <c r="AG132" t="s">
        <v>53</v>
      </c>
      <c r="AH132">
        <v>61.8</v>
      </c>
      <c r="AI132">
        <v>55.4</v>
      </c>
      <c r="AJ132">
        <v>34.6</v>
      </c>
      <c r="AK132">
        <v>40.799999999999997</v>
      </c>
      <c r="AL132">
        <v>56</v>
      </c>
      <c r="AM132">
        <v>77</v>
      </c>
      <c r="AN132">
        <v>1</v>
      </c>
    </row>
    <row r="133" spans="1:40" x14ac:dyDescent="0.3">
      <c r="A133" t="s">
        <v>54</v>
      </c>
      <c r="B133">
        <v>0</v>
      </c>
      <c r="C133">
        <v>0</v>
      </c>
      <c r="D133">
        <v>0</v>
      </c>
      <c r="E133">
        <v>0</v>
      </c>
      <c r="F133">
        <v>1.5739033784594462E-6</v>
      </c>
      <c r="G133">
        <v>-1.5739033784594462E-6</v>
      </c>
      <c r="H133">
        <v>1</v>
      </c>
      <c r="I133">
        <v>0</v>
      </c>
      <c r="J133">
        <v>9670</v>
      </c>
      <c r="K133">
        <v>9.1767835884473392</v>
      </c>
      <c r="L133">
        <v>1.05</v>
      </c>
      <c r="M133" t="s">
        <v>39</v>
      </c>
      <c r="N133" t="s">
        <v>55</v>
      </c>
      <c r="O133" t="s">
        <v>41</v>
      </c>
      <c r="P133">
        <v>0</v>
      </c>
      <c r="Q133">
        <v>0</v>
      </c>
      <c r="R133">
        <v>1</v>
      </c>
      <c r="S133" t="s">
        <v>60</v>
      </c>
      <c r="T133">
        <v>0</v>
      </c>
      <c r="U133">
        <v>1</v>
      </c>
      <c r="V133" t="s">
        <v>64</v>
      </c>
      <c r="W133">
        <v>1</v>
      </c>
      <c r="X133">
        <v>1</v>
      </c>
      <c r="Y133">
        <v>0</v>
      </c>
      <c r="Z133">
        <v>1</v>
      </c>
      <c r="AA133">
        <v>1</v>
      </c>
      <c r="AB133">
        <v>1</v>
      </c>
      <c r="AC133">
        <v>1</v>
      </c>
      <c r="AD133">
        <v>0</v>
      </c>
      <c r="AE133">
        <v>1</v>
      </c>
      <c r="AF133">
        <v>0</v>
      </c>
      <c r="AG133" t="s">
        <v>53</v>
      </c>
      <c r="AH133">
        <v>61.9</v>
      </c>
      <c r="AI133">
        <v>55.8</v>
      </c>
      <c r="AJ133">
        <v>34.799999999999997</v>
      </c>
      <c r="AK133">
        <v>40.799999999999997</v>
      </c>
      <c r="AL133">
        <v>52</v>
      </c>
      <c r="AM133">
        <v>77</v>
      </c>
      <c r="AN133">
        <v>1</v>
      </c>
    </row>
    <row r="134" spans="1:40" x14ac:dyDescent="0.3">
      <c r="A134" t="s">
        <v>49</v>
      </c>
      <c r="B134">
        <v>0</v>
      </c>
      <c r="C134">
        <v>1</v>
      </c>
      <c r="D134">
        <v>0</v>
      </c>
      <c r="E134">
        <v>0</v>
      </c>
      <c r="F134">
        <v>1.4519715656130283E-5</v>
      </c>
      <c r="G134">
        <v>-1.4519715656130283E-5</v>
      </c>
      <c r="H134">
        <v>0</v>
      </c>
      <c r="I134">
        <v>0</v>
      </c>
      <c r="J134">
        <v>8713</v>
      </c>
      <c r="K134">
        <v>9.0725714422312862</v>
      </c>
      <c r="L134">
        <v>1.1379999999999999</v>
      </c>
      <c r="M134" t="s">
        <v>39</v>
      </c>
      <c r="N134" t="s">
        <v>50</v>
      </c>
      <c r="O134" t="s">
        <v>47</v>
      </c>
      <c r="P134">
        <v>0</v>
      </c>
      <c r="Q134">
        <v>0</v>
      </c>
      <c r="R134">
        <v>1</v>
      </c>
      <c r="S134" t="s">
        <v>42</v>
      </c>
      <c r="T134">
        <v>0</v>
      </c>
      <c r="U134">
        <v>1</v>
      </c>
      <c r="V134" t="s">
        <v>52</v>
      </c>
      <c r="W134">
        <v>1</v>
      </c>
      <c r="X134">
        <v>1</v>
      </c>
      <c r="Y134">
        <v>0</v>
      </c>
      <c r="Z134">
        <v>1</v>
      </c>
      <c r="AA134">
        <v>1</v>
      </c>
      <c r="AB134">
        <v>1</v>
      </c>
      <c r="AC134">
        <v>1</v>
      </c>
      <c r="AD134">
        <v>0</v>
      </c>
      <c r="AE134">
        <v>1</v>
      </c>
      <c r="AF134">
        <v>1</v>
      </c>
      <c r="AG134" t="s">
        <v>53</v>
      </c>
      <c r="AH134">
        <v>61.7</v>
      </c>
      <c r="AI134">
        <v>56.2</v>
      </c>
      <c r="AJ134">
        <v>34.799999999999997</v>
      </c>
      <c r="AK134">
        <v>40.799999999999997</v>
      </c>
      <c r="AL134">
        <v>53</v>
      </c>
      <c r="AM134">
        <v>77</v>
      </c>
      <c r="AN134">
        <v>1</v>
      </c>
    </row>
    <row r="135" spans="1:40" x14ac:dyDescent="0.3">
      <c r="A135" t="s">
        <v>45</v>
      </c>
      <c r="B135">
        <v>1</v>
      </c>
      <c r="C135">
        <v>0</v>
      </c>
      <c r="D135">
        <v>0</v>
      </c>
      <c r="E135">
        <v>0</v>
      </c>
      <c r="F135">
        <v>2.7583748830507771E-3</v>
      </c>
      <c r="G135">
        <v>-2.7583748830507771E-3</v>
      </c>
      <c r="H135">
        <v>0</v>
      </c>
      <c r="I135">
        <v>0</v>
      </c>
      <c r="J135">
        <v>9233.39</v>
      </c>
      <c r="K135">
        <v>9.130581540672603</v>
      </c>
      <c r="L135">
        <v>1.01</v>
      </c>
      <c r="M135" t="s">
        <v>39</v>
      </c>
      <c r="N135" t="s">
        <v>46</v>
      </c>
      <c r="O135" t="s">
        <v>61</v>
      </c>
      <c r="P135">
        <v>0</v>
      </c>
      <c r="Q135">
        <v>1</v>
      </c>
      <c r="R135">
        <v>0</v>
      </c>
      <c r="S135" t="s">
        <v>42</v>
      </c>
      <c r="T135">
        <v>0</v>
      </c>
      <c r="U135">
        <v>1</v>
      </c>
      <c r="V135" t="s">
        <v>43</v>
      </c>
      <c r="W135">
        <v>1</v>
      </c>
      <c r="X135">
        <v>1</v>
      </c>
      <c r="Y135">
        <v>1</v>
      </c>
      <c r="Z135">
        <v>1</v>
      </c>
      <c r="AA135">
        <v>0</v>
      </c>
      <c r="AB135">
        <v>1</v>
      </c>
      <c r="AC135">
        <v>1</v>
      </c>
      <c r="AD135">
        <v>1</v>
      </c>
      <c r="AE135">
        <v>0</v>
      </c>
      <c r="AF135">
        <v>0</v>
      </c>
      <c r="AG135" t="s">
        <v>44</v>
      </c>
      <c r="AH135">
        <v>61.9</v>
      </c>
      <c r="AI135">
        <v>57</v>
      </c>
      <c r="AJ135">
        <v>34.5</v>
      </c>
      <c r="AK135">
        <v>41.2</v>
      </c>
      <c r="AL135">
        <v>50</v>
      </c>
      <c r="AM135">
        <v>80</v>
      </c>
      <c r="AN135">
        <v>1</v>
      </c>
    </row>
    <row r="136" spans="1:40" x14ac:dyDescent="0.3">
      <c r="A136" t="s">
        <v>58</v>
      </c>
      <c r="B136">
        <v>0</v>
      </c>
      <c r="C136">
        <v>0</v>
      </c>
      <c r="D136">
        <v>0</v>
      </c>
      <c r="E136">
        <v>0</v>
      </c>
      <c r="F136">
        <v>8.2958436222461271E-5</v>
      </c>
      <c r="G136">
        <v>-8.2958436222461271E-5</v>
      </c>
      <c r="H136">
        <v>0</v>
      </c>
      <c r="I136">
        <v>1</v>
      </c>
      <c r="J136">
        <v>11175</v>
      </c>
      <c r="K136">
        <v>9.3214344194817702</v>
      </c>
      <c r="L136">
        <v>1.337</v>
      </c>
      <c r="M136" t="s">
        <v>39</v>
      </c>
      <c r="N136" t="s">
        <v>59</v>
      </c>
      <c r="O136" t="s">
        <v>47</v>
      </c>
      <c r="P136">
        <v>0</v>
      </c>
      <c r="Q136">
        <v>0</v>
      </c>
      <c r="R136">
        <v>1</v>
      </c>
      <c r="S136" t="s">
        <v>51</v>
      </c>
      <c r="T136">
        <v>0</v>
      </c>
      <c r="U136">
        <v>1</v>
      </c>
      <c r="V136" t="s">
        <v>52</v>
      </c>
      <c r="W136">
        <v>1</v>
      </c>
      <c r="X136">
        <v>1</v>
      </c>
      <c r="Y136">
        <v>0</v>
      </c>
      <c r="Z136">
        <v>1</v>
      </c>
      <c r="AA136">
        <v>1</v>
      </c>
      <c r="AB136">
        <v>1</v>
      </c>
      <c r="AC136">
        <v>1</v>
      </c>
      <c r="AD136">
        <v>0</v>
      </c>
      <c r="AE136">
        <v>1</v>
      </c>
      <c r="AF136">
        <v>1</v>
      </c>
      <c r="AG136" t="s">
        <v>53</v>
      </c>
      <c r="AH136">
        <v>61.5</v>
      </c>
      <c r="AI136">
        <v>55.2</v>
      </c>
      <c r="AJ136">
        <v>34.5</v>
      </c>
      <c r="AK136">
        <v>40.6</v>
      </c>
      <c r="AL136">
        <v>51</v>
      </c>
      <c r="AM136">
        <v>77</v>
      </c>
      <c r="AN136">
        <v>1</v>
      </c>
    </row>
    <row r="137" spans="1:40" x14ac:dyDescent="0.3">
      <c r="A137" t="s">
        <v>62</v>
      </c>
      <c r="B137">
        <v>0</v>
      </c>
      <c r="C137">
        <v>0</v>
      </c>
      <c r="D137">
        <v>1</v>
      </c>
      <c r="E137">
        <v>0</v>
      </c>
      <c r="F137">
        <v>2.7266513913330219E-5</v>
      </c>
      <c r="G137">
        <v>-2.7266513913330219E-5</v>
      </c>
      <c r="H137">
        <v>0</v>
      </c>
      <c r="I137">
        <v>0</v>
      </c>
      <c r="J137">
        <v>11829</v>
      </c>
      <c r="K137">
        <v>9.3783094225457369</v>
      </c>
      <c r="L137">
        <v>1.3</v>
      </c>
      <c r="M137" t="s">
        <v>63</v>
      </c>
      <c r="N137" t="s">
        <v>59</v>
      </c>
      <c r="O137" t="s">
        <v>47</v>
      </c>
      <c r="P137">
        <v>0</v>
      </c>
      <c r="Q137">
        <v>0</v>
      </c>
      <c r="R137">
        <v>1</v>
      </c>
      <c r="S137" t="s">
        <v>51</v>
      </c>
      <c r="T137">
        <v>0</v>
      </c>
      <c r="U137">
        <v>1</v>
      </c>
      <c r="V137" t="s">
        <v>52</v>
      </c>
      <c r="W137">
        <v>1</v>
      </c>
      <c r="X137">
        <v>1</v>
      </c>
      <c r="Y137">
        <v>1</v>
      </c>
      <c r="Z137">
        <v>1</v>
      </c>
      <c r="AA137">
        <v>1</v>
      </c>
      <c r="AB137">
        <v>1</v>
      </c>
      <c r="AC137">
        <v>1</v>
      </c>
      <c r="AD137">
        <v>0</v>
      </c>
      <c r="AE137">
        <v>1</v>
      </c>
      <c r="AF137">
        <v>0</v>
      </c>
      <c r="AG137" t="s">
        <v>53</v>
      </c>
      <c r="AH137">
        <v>61.1</v>
      </c>
      <c r="AI137">
        <v>55.6</v>
      </c>
      <c r="AJ137">
        <v>34.200000000000003</v>
      </c>
      <c r="AK137">
        <v>40.700000000000003</v>
      </c>
      <c r="AL137">
        <v>52</v>
      </c>
      <c r="AM137">
        <v>78</v>
      </c>
      <c r="AN137">
        <v>1</v>
      </c>
    </row>
    <row r="138" spans="1:40" x14ac:dyDescent="0.3">
      <c r="A138" t="s">
        <v>45</v>
      </c>
      <c r="B138">
        <v>1</v>
      </c>
      <c r="C138">
        <v>0</v>
      </c>
      <c r="D138">
        <v>0</v>
      </c>
      <c r="E138">
        <v>0</v>
      </c>
      <c r="F138">
        <v>1.040695703366095E-2</v>
      </c>
      <c r="G138">
        <v>-1.040695703366095E-2</v>
      </c>
      <c r="H138">
        <v>0</v>
      </c>
      <c r="I138">
        <v>0</v>
      </c>
      <c r="J138">
        <v>14585.88</v>
      </c>
      <c r="K138">
        <v>9.5878092164432847</v>
      </c>
      <c r="L138">
        <v>1.56</v>
      </c>
      <c r="M138" t="s">
        <v>39</v>
      </c>
      <c r="N138" t="s">
        <v>46</v>
      </c>
      <c r="O138" t="s">
        <v>47</v>
      </c>
      <c r="P138">
        <v>0</v>
      </c>
      <c r="Q138">
        <v>0</v>
      </c>
      <c r="R138">
        <v>1</v>
      </c>
      <c r="S138" t="s">
        <v>42</v>
      </c>
      <c r="T138">
        <v>0</v>
      </c>
      <c r="U138">
        <v>1</v>
      </c>
      <c r="V138" t="s">
        <v>43</v>
      </c>
      <c r="W138">
        <v>0</v>
      </c>
      <c r="X138">
        <v>1</v>
      </c>
      <c r="Y138">
        <v>0</v>
      </c>
      <c r="Z138">
        <v>0</v>
      </c>
      <c r="AA138">
        <v>1</v>
      </c>
      <c r="AB138">
        <v>1</v>
      </c>
      <c r="AC138">
        <v>1</v>
      </c>
      <c r="AD138">
        <v>0</v>
      </c>
      <c r="AE138">
        <v>0</v>
      </c>
      <c r="AF138">
        <v>0</v>
      </c>
      <c r="AG138" t="s">
        <v>44</v>
      </c>
      <c r="AH138">
        <v>61.8</v>
      </c>
      <c r="AI138">
        <v>57</v>
      </c>
      <c r="AJ138">
        <v>35</v>
      </c>
      <c r="AK138">
        <v>40.799999999999997</v>
      </c>
      <c r="AL138">
        <v>55</v>
      </c>
      <c r="AM138">
        <v>80</v>
      </c>
      <c r="AN138">
        <v>1</v>
      </c>
    </row>
    <row r="139" spans="1:40" x14ac:dyDescent="0.3">
      <c r="A139" t="s">
        <v>49</v>
      </c>
      <c r="B139">
        <v>0</v>
      </c>
      <c r="C139">
        <v>1</v>
      </c>
      <c r="D139">
        <v>0</v>
      </c>
      <c r="E139">
        <v>0</v>
      </c>
      <c r="F139">
        <v>1.8091749599256561E-6</v>
      </c>
      <c r="G139">
        <v>-1.8091749599256561E-6</v>
      </c>
      <c r="H139">
        <v>0</v>
      </c>
      <c r="I139">
        <v>0</v>
      </c>
      <c r="J139">
        <v>29876</v>
      </c>
      <c r="K139">
        <v>10.304810761476958</v>
      </c>
      <c r="L139">
        <v>1.532</v>
      </c>
      <c r="M139" t="s">
        <v>39</v>
      </c>
      <c r="N139" t="s">
        <v>50</v>
      </c>
      <c r="O139" t="s">
        <v>13</v>
      </c>
      <c r="P139">
        <v>1</v>
      </c>
      <c r="Q139">
        <v>0</v>
      </c>
      <c r="R139">
        <v>0</v>
      </c>
      <c r="S139" t="s">
        <v>51</v>
      </c>
      <c r="T139">
        <v>0</v>
      </c>
      <c r="U139">
        <v>1</v>
      </c>
      <c r="V139" t="s">
        <v>52</v>
      </c>
      <c r="W139">
        <v>1</v>
      </c>
      <c r="X139">
        <v>1</v>
      </c>
      <c r="Y139">
        <v>0</v>
      </c>
      <c r="Z139">
        <v>1</v>
      </c>
      <c r="AA139">
        <v>1</v>
      </c>
      <c r="AB139">
        <v>1</v>
      </c>
      <c r="AC139">
        <v>1</v>
      </c>
      <c r="AD139">
        <v>0</v>
      </c>
      <c r="AE139">
        <v>1</v>
      </c>
      <c r="AF139">
        <v>0</v>
      </c>
      <c r="AG139" t="s">
        <v>53</v>
      </c>
      <c r="AH139">
        <v>61.5</v>
      </c>
      <c r="AI139">
        <v>56.2</v>
      </c>
      <c r="AJ139">
        <v>34.9</v>
      </c>
      <c r="AK139">
        <v>40.700000000000003</v>
      </c>
      <c r="AL139">
        <v>60</v>
      </c>
      <c r="AM139">
        <v>75</v>
      </c>
      <c r="AN139">
        <v>1</v>
      </c>
    </row>
    <row r="140" spans="1:40" x14ac:dyDescent="0.3">
      <c r="A140" t="s">
        <v>62</v>
      </c>
      <c r="B140">
        <v>0</v>
      </c>
      <c r="C140">
        <v>0</v>
      </c>
      <c r="D140">
        <v>1</v>
      </c>
      <c r="E140">
        <v>0</v>
      </c>
      <c r="F140">
        <v>1.2850704263668168E-2</v>
      </c>
      <c r="G140">
        <v>-1.2850704263668168E-2</v>
      </c>
      <c r="H140">
        <v>0</v>
      </c>
      <c r="I140">
        <v>0</v>
      </c>
      <c r="J140">
        <v>17300</v>
      </c>
      <c r="K140">
        <v>9.7584617804858702</v>
      </c>
      <c r="L140">
        <v>1.54</v>
      </c>
      <c r="M140" t="s">
        <v>63</v>
      </c>
      <c r="N140" t="s">
        <v>59</v>
      </c>
      <c r="O140" t="s">
        <v>47</v>
      </c>
      <c r="P140">
        <v>0</v>
      </c>
      <c r="Q140">
        <v>0</v>
      </c>
      <c r="R140">
        <v>1</v>
      </c>
      <c r="S140" t="s">
        <v>51</v>
      </c>
      <c r="T140">
        <v>0</v>
      </c>
      <c r="U140">
        <v>1</v>
      </c>
      <c r="V140" t="s">
        <v>52</v>
      </c>
      <c r="W140">
        <v>1</v>
      </c>
      <c r="X140">
        <v>1</v>
      </c>
      <c r="Y140">
        <v>0</v>
      </c>
      <c r="Z140">
        <v>1</v>
      </c>
      <c r="AA140">
        <v>1</v>
      </c>
      <c r="AB140">
        <v>1</v>
      </c>
      <c r="AC140">
        <v>1</v>
      </c>
      <c r="AD140">
        <v>1</v>
      </c>
      <c r="AE140">
        <v>1</v>
      </c>
      <c r="AF140">
        <v>0</v>
      </c>
      <c r="AG140" t="s">
        <v>53</v>
      </c>
      <c r="AH140">
        <v>61.4</v>
      </c>
      <c r="AI140">
        <v>54.8</v>
      </c>
      <c r="AJ140">
        <v>34.299999999999997</v>
      </c>
      <c r="AK140">
        <v>40.799999999999997</v>
      </c>
      <c r="AL140">
        <v>48</v>
      </c>
      <c r="AM140">
        <v>76</v>
      </c>
      <c r="AN140">
        <v>1</v>
      </c>
    </row>
    <row r="141" spans="1:40" x14ac:dyDescent="0.3">
      <c r="A141" t="s">
        <v>45</v>
      </c>
      <c r="B141">
        <v>1</v>
      </c>
      <c r="C141">
        <v>0</v>
      </c>
      <c r="D141">
        <v>0</v>
      </c>
      <c r="E141">
        <v>0</v>
      </c>
      <c r="F141">
        <v>5.9494079847336408E-5</v>
      </c>
      <c r="G141">
        <v>-5.9494079847336408E-5</v>
      </c>
      <c r="H141">
        <v>0</v>
      </c>
      <c r="I141">
        <v>0</v>
      </c>
      <c r="J141">
        <v>15262.574999999999</v>
      </c>
      <c r="K141">
        <v>9.6331590324118004</v>
      </c>
      <c r="L141">
        <v>1.1399999999999999</v>
      </c>
      <c r="M141" t="s">
        <v>39</v>
      </c>
      <c r="N141" t="s">
        <v>46</v>
      </c>
      <c r="O141" t="s">
        <v>13</v>
      </c>
      <c r="P141">
        <v>1</v>
      </c>
      <c r="Q141">
        <v>0</v>
      </c>
      <c r="R141">
        <v>0</v>
      </c>
      <c r="S141" t="s">
        <v>60</v>
      </c>
      <c r="T141">
        <v>0</v>
      </c>
      <c r="U141">
        <v>1</v>
      </c>
      <c r="V141" t="s">
        <v>57</v>
      </c>
      <c r="W141">
        <v>1</v>
      </c>
      <c r="X141">
        <v>1</v>
      </c>
      <c r="Y141">
        <v>1</v>
      </c>
      <c r="Z141">
        <v>1</v>
      </c>
      <c r="AA141">
        <v>1</v>
      </c>
      <c r="AB141">
        <v>1</v>
      </c>
      <c r="AC141">
        <v>1</v>
      </c>
      <c r="AD141">
        <v>0</v>
      </c>
      <c r="AE141">
        <v>1</v>
      </c>
      <c r="AF141">
        <v>0</v>
      </c>
      <c r="AG141" t="s">
        <v>44</v>
      </c>
      <c r="AH141">
        <v>61.2</v>
      </c>
      <c r="AI141">
        <v>57</v>
      </c>
      <c r="AJ141">
        <v>34.5</v>
      </c>
      <c r="AK141">
        <v>40.799999999999997</v>
      </c>
      <c r="AL141">
        <v>55</v>
      </c>
      <c r="AM141">
        <v>80</v>
      </c>
      <c r="AN141">
        <v>1</v>
      </c>
    </row>
    <row r="142" spans="1:40" x14ac:dyDescent="0.3">
      <c r="A142" t="s">
        <v>49</v>
      </c>
      <c r="B142">
        <v>0</v>
      </c>
      <c r="C142">
        <v>1</v>
      </c>
      <c r="D142">
        <v>0</v>
      </c>
      <c r="E142">
        <v>0</v>
      </c>
      <c r="F142">
        <v>6.3606350306796332E-3</v>
      </c>
      <c r="G142">
        <v>-6.3606350306796332E-3</v>
      </c>
      <c r="H142">
        <v>0</v>
      </c>
      <c r="I142">
        <v>0</v>
      </c>
      <c r="J142">
        <v>13580</v>
      </c>
      <c r="K142">
        <v>9.5163534011126867</v>
      </c>
      <c r="L142">
        <v>1.367</v>
      </c>
      <c r="M142" t="s">
        <v>39</v>
      </c>
      <c r="N142" t="s">
        <v>50</v>
      </c>
      <c r="O142" t="s">
        <v>41</v>
      </c>
      <c r="P142">
        <v>0</v>
      </c>
      <c r="Q142">
        <v>0</v>
      </c>
      <c r="R142">
        <v>1</v>
      </c>
      <c r="S142" t="s">
        <v>51</v>
      </c>
      <c r="T142">
        <v>0</v>
      </c>
      <c r="U142">
        <v>1</v>
      </c>
      <c r="V142" t="s">
        <v>52</v>
      </c>
      <c r="W142">
        <v>1</v>
      </c>
      <c r="X142">
        <v>1</v>
      </c>
      <c r="Y142">
        <v>1</v>
      </c>
      <c r="Z142">
        <v>1</v>
      </c>
      <c r="AA142">
        <v>1</v>
      </c>
      <c r="AB142">
        <v>1</v>
      </c>
      <c r="AC142">
        <v>0</v>
      </c>
      <c r="AD142">
        <v>0</v>
      </c>
      <c r="AE142">
        <v>0</v>
      </c>
      <c r="AF142">
        <v>0</v>
      </c>
      <c r="AG142" t="s">
        <v>53</v>
      </c>
      <c r="AH142">
        <v>60.8</v>
      </c>
      <c r="AI142">
        <v>57.1</v>
      </c>
      <c r="AJ142">
        <v>34.9</v>
      </c>
      <c r="AK142">
        <v>40.6</v>
      </c>
      <c r="AL142">
        <v>53</v>
      </c>
      <c r="AM142">
        <v>76</v>
      </c>
      <c r="AN142">
        <v>1</v>
      </c>
    </row>
    <row r="143" spans="1:40" x14ac:dyDescent="0.3">
      <c r="A143" t="s">
        <v>54</v>
      </c>
      <c r="B143">
        <v>0</v>
      </c>
      <c r="C143">
        <v>0</v>
      </c>
      <c r="D143">
        <v>0</v>
      </c>
      <c r="E143">
        <v>0</v>
      </c>
      <c r="F143">
        <v>5.218290577755782E-3</v>
      </c>
      <c r="G143">
        <v>-5.218290577755782E-3</v>
      </c>
      <c r="H143">
        <v>1</v>
      </c>
      <c r="I143">
        <v>0</v>
      </c>
      <c r="J143">
        <v>19330</v>
      </c>
      <c r="K143">
        <v>9.8694135722023759</v>
      </c>
      <c r="L143">
        <v>1.56</v>
      </c>
      <c r="M143" t="s">
        <v>39</v>
      </c>
      <c r="N143" t="s">
        <v>55</v>
      </c>
      <c r="O143" t="s">
        <v>13</v>
      </c>
      <c r="P143">
        <v>1</v>
      </c>
      <c r="Q143">
        <v>0</v>
      </c>
      <c r="R143">
        <v>0</v>
      </c>
      <c r="S143" t="s">
        <v>42</v>
      </c>
      <c r="T143">
        <v>0</v>
      </c>
      <c r="U143">
        <v>1</v>
      </c>
      <c r="V143" t="s">
        <v>57</v>
      </c>
      <c r="W143">
        <v>1</v>
      </c>
      <c r="X143">
        <v>1</v>
      </c>
      <c r="Y143">
        <v>1</v>
      </c>
      <c r="Z143">
        <v>1</v>
      </c>
      <c r="AA143">
        <v>1</v>
      </c>
      <c r="AB143">
        <v>1</v>
      </c>
      <c r="AC143">
        <v>1</v>
      </c>
      <c r="AD143">
        <v>0</v>
      </c>
      <c r="AE143">
        <v>1</v>
      </c>
      <c r="AF143">
        <v>1</v>
      </c>
      <c r="AG143" t="s">
        <v>53</v>
      </c>
      <c r="AH143">
        <v>61.6</v>
      </c>
      <c r="AI143">
        <v>56</v>
      </c>
      <c r="AJ143">
        <v>34.700000000000003</v>
      </c>
      <c r="AK143">
        <v>40.6</v>
      </c>
      <c r="AL143">
        <v>54</v>
      </c>
      <c r="AM143">
        <v>77</v>
      </c>
      <c r="AN143">
        <v>1</v>
      </c>
    </row>
    <row r="144" spans="1:40" x14ac:dyDescent="0.3">
      <c r="A144" t="s">
        <v>45</v>
      </c>
      <c r="B144">
        <v>1</v>
      </c>
      <c r="C144">
        <v>0</v>
      </c>
      <c r="D144">
        <v>0</v>
      </c>
      <c r="E144">
        <v>0</v>
      </c>
      <c r="F144">
        <v>1.2344873343575308E-2</v>
      </c>
      <c r="G144">
        <v>-1.2344873343575308E-2</v>
      </c>
      <c r="H144">
        <v>0</v>
      </c>
      <c r="I144">
        <v>0</v>
      </c>
      <c r="J144">
        <v>13733.855</v>
      </c>
      <c r="K144">
        <v>9.527619231384973</v>
      </c>
      <c r="L144">
        <v>1.05</v>
      </c>
      <c r="M144" t="s">
        <v>39</v>
      </c>
      <c r="N144" t="s">
        <v>46</v>
      </c>
      <c r="O144" t="s">
        <v>13</v>
      </c>
      <c r="P144">
        <v>1</v>
      </c>
      <c r="Q144">
        <v>0</v>
      </c>
      <c r="R144">
        <v>0</v>
      </c>
      <c r="S144" t="s">
        <v>48</v>
      </c>
      <c r="T144">
        <v>0</v>
      </c>
      <c r="U144">
        <v>1</v>
      </c>
      <c r="V144" t="s">
        <v>57</v>
      </c>
      <c r="W144">
        <v>1</v>
      </c>
      <c r="X144">
        <v>0</v>
      </c>
      <c r="Y144">
        <v>1</v>
      </c>
      <c r="Z144">
        <v>0</v>
      </c>
      <c r="AA144">
        <v>0</v>
      </c>
      <c r="AB144">
        <v>1</v>
      </c>
      <c r="AC144">
        <v>1</v>
      </c>
      <c r="AD144">
        <v>1</v>
      </c>
      <c r="AE144">
        <v>0</v>
      </c>
      <c r="AF144">
        <v>0</v>
      </c>
      <c r="AG144" t="s">
        <v>44</v>
      </c>
      <c r="AH144">
        <v>61.8</v>
      </c>
      <c r="AI144">
        <v>57</v>
      </c>
      <c r="AJ144">
        <v>35.5</v>
      </c>
      <c r="AK144">
        <v>41</v>
      </c>
      <c r="AL144">
        <v>50</v>
      </c>
      <c r="AM144">
        <v>80</v>
      </c>
      <c r="AN144">
        <v>1</v>
      </c>
    </row>
    <row r="145" spans="1:40" x14ac:dyDescent="0.3">
      <c r="A145" t="s">
        <v>45</v>
      </c>
      <c r="B145">
        <v>1</v>
      </c>
      <c r="C145">
        <v>0</v>
      </c>
      <c r="D145">
        <v>0</v>
      </c>
      <c r="E145">
        <v>0</v>
      </c>
      <c r="F145">
        <v>3.9529593337674206E-3</v>
      </c>
      <c r="G145">
        <v>-3.9529593337674206E-3</v>
      </c>
      <c r="H145">
        <v>0</v>
      </c>
      <c r="I145">
        <v>0</v>
      </c>
      <c r="J145">
        <v>10207.555</v>
      </c>
      <c r="K145">
        <v>9.2308834113741689</v>
      </c>
      <c r="L145">
        <v>1.07</v>
      </c>
      <c r="M145" t="s">
        <v>39</v>
      </c>
      <c r="N145" t="s">
        <v>46</v>
      </c>
      <c r="O145" t="s">
        <v>56</v>
      </c>
      <c r="P145">
        <v>0</v>
      </c>
      <c r="Q145">
        <v>1</v>
      </c>
      <c r="R145">
        <v>0</v>
      </c>
      <c r="S145" t="s">
        <v>48</v>
      </c>
      <c r="T145">
        <v>0</v>
      </c>
      <c r="U145">
        <v>1</v>
      </c>
      <c r="V145" t="s">
        <v>66</v>
      </c>
      <c r="W145">
        <v>1</v>
      </c>
      <c r="X145">
        <v>1</v>
      </c>
      <c r="Y145">
        <v>0</v>
      </c>
      <c r="Z145">
        <v>1</v>
      </c>
      <c r="AA145">
        <v>0</v>
      </c>
      <c r="AB145">
        <v>1</v>
      </c>
      <c r="AC145">
        <v>1</v>
      </c>
      <c r="AD145">
        <v>1</v>
      </c>
      <c r="AE145">
        <v>0</v>
      </c>
      <c r="AF145">
        <v>0</v>
      </c>
      <c r="AG145" t="s">
        <v>44</v>
      </c>
      <c r="AH145">
        <v>61.8</v>
      </c>
      <c r="AI145">
        <v>57</v>
      </c>
      <c r="AJ145">
        <v>34.5</v>
      </c>
      <c r="AK145">
        <v>41</v>
      </c>
      <c r="AL145">
        <v>50</v>
      </c>
      <c r="AM145">
        <v>80</v>
      </c>
      <c r="AN145">
        <v>1</v>
      </c>
    </row>
    <row r="146" spans="1:40" x14ac:dyDescent="0.3">
      <c r="A146" t="s">
        <v>45</v>
      </c>
      <c r="B146">
        <v>1</v>
      </c>
      <c r="C146">
        <v>0</v>
      </c>
      <c r="D146">
        <v>0</v>
      </c>
      <c r="E146">
        <v>0</v>
      </c>
      <c r="F146">
        <v>8.4764053085335901E-6</v>
      </c>
      <c r="G146">
        <v>-8.4764053085335901E-6</v>
      </c>
      <c r="H146">
        <v>0</v>
      </c>
      <c r="I146">
        <v>0</v>
      </c>
      <c r="J146">
        <v>16820.845000000001</v>
      </c>
      <c r="K146">
        <v>9.7303741700771909</v>
      </c>
      <c r="L146">
        <v>1.32</v>
      </c>
      <c r="M146" t="s">
        <v>39</v>
      </c>
      <c r="N146" t="s">
        <v>46</v>
      </c>
      <c r="O146" t="s">
        <v>56</v>
      </c>
      <c r="P146">
        <v>0</v>
      </c>
      <c r="Q146">
        <v>1</v>
      </c>
      <c r="R146">
        <v>0</v>
      </c>
      <c r="S146" t="s">
        <v>60</v>
      </c>
      <c r="T146">
        <v>0</v>
      </c>
      <c r="U146">
        <v>1</v>
      </c>
      <c r="V146" t="s">
        <v>43</v>
      </c>
      <c r="W146">
        <v>1</v>
      </c>
      <c r="X146">
        <v>1</v>
      </c>
      <c r="Y146">
        <v>0</v>
      </c>
      <c r="Z146">
        <v>0</v>
      </c>
      <c r="AA146">
        <v>1</v>
      </c>
      <c r="AB146">
        <v>1</v>
      </c>
      <c r="AC146">
        <v>1</v>
      </c>
      <c r="AD146">
        <v>0</v>
      </c>
      <c r="AE146">
        <v>0</v>
      </c>
      <c r="AF146">
        <v>0</v>
      </c>
      <c r="AG146" t="s">
        <v>44</v>
      </c>
      <c r="AH146">
        <v>61.7</v>
      </c>
      <c r="AI146">
        <v>57</v>
      </c>
      <c r="AJ146">
        <v>35</v>
      </c>
      <c r="AK146">
        <v>40.6</v>
      </c>
      <c r="AL146">
        <v>55</v>
      </c>
      <c r="AM146">
        <v>80</v>
      </c>
      <c r="AN146">
        <v>1</v>
      </c>
    </row>
    <row r="147" spans="1:40" x14ac:dyDescent="0.3">
      <c r="A147" t="s">
        <v>45</v>
      </c>
      <c r="B147">
        <v>1</v>
      </c>
      <c r="C147">
        <v>0</v>
      </c>
      <c r="D147">
        <v>0</v>
      </c>
      <c r="E147">
        <v>0</v>
      </c>
      <c r="F147">
        <v>4.6169409898304831E-3</v>
      </c>
      <c r="G147">
        <v>-4.6169409898304831E-3</v>
      </c>
      <c r="H147">
        <v>0</v>
      </c>
      <c r="I147">
        <v>0</v>
      </c>
      <c r="J147">
        <v>26615.685000000001</v>
      </c>
      <c r="K147">
        <v>10.189255982641804</v>
      </c>
      <c r="L147">
        <v>2</v>
      </c>
      <c r="M147" t="s">
        <v>39</v>
      </c>
      <c r="N147" t="s">
        <v>46</v>
      </c>
      <c r="O147" t="s">
        <v>47</v>
      </c>
      <c r="P147">
        <v>0</v>
      </c>
      <c r="Q147">
        <v>0</v>
      </c>
      <c r="R147">
        <v>1</v>
      </c>
      <c r="S147" t="s">
        <v>51</v>
      </c>
      <c r="T147">
        <v>0</v>
      </c>
      <c r="U147">
        <v>1</v>
      </c>
      <c r="V147" t="s">
        <v>52</v>
      </c>
      <c r="W147">
        <v>0</v>
      </c>
      <c r="X147">
        <v>0</v>
      </c>
      <c r="Y147">
        <v>0</v>
      </c>
      <c r="Z147">
        <v>1</v>
      </c>
      <c r="AA147">
        <v>0</v>
      </c>
      <c r="AB147">
        <v>1</v>
      </c>
      <c r="AC147">
        <v>1</v>
      </c>
      <c r="AD147">
        <v>0</v>
      </c>
      <c r="AE147">
        <v>0</v>
      </c>
      <c r="AF147">
        <v>0</v>
      </c>
      <c r="AG147" t="s">
        <v>44</v>
      </c>
      <c r="AH147">
        <v>61.8</v>
      </c>
      <c r="AI147">
        <v>57</v>
      </c>
      <c r="AJ147">
        <v>34.5</v>
      </c>
      <c r="AK147">
        <v>41.2</v>
      </c>
      <c r="AL147">
        <v>55</v>
      </c>
      <c r="AM147">
        <v>80</v>
      </c>
      <c r="AN147">
        <v>1</v>
      </c>
    </row>
    <row r="148" spans="1:40" x14ac:dyDescent="0.3">
      <c r="A148" t="s">
        <v>45</v>
      </c>
      <c r="B148">
        <v>1</v>
      </c>
      <c r="C148">
        <v>0</v>
      </c>
      <c r="D148">
        <v>0</v>
      </c>
      <c r="E148">
        <v>0</v>
      </c>
      <c r="F148">
        <v>2.0768498922590782E-3</v>
      </c>
      <c r="G148">
        <v>-2.0768498922590782E-3</v>
      </c>
      <c r="H148">
        <v>0</v>
      </c>
      <c r="I148">
        <v>0</v>
      </c>
      <c r="J148">
        <v>10128.754999999999</v>
      </c>
      <c r="K148">
        <v>9.2231336874191427</v>
      </c>
      <c r="L148">
        <v>1.03</v>
      </c>
      <c r="M148" t="s">
        <v>39</v>
      </c>
      <c r="N148" t="s">
        <v>46</v>
      </c>
      <c r="O148" t="s">
        <v>61</v>
      </c>
      <c r="P148">
        <v>0</v>
      </c>
      <c r="Q148">
        <v>1</v>
      </c>
      <c r="R148">
        <v>0</v>
      </c>
      <c r="S148" t="s">
        <v>51</v>
      </c>
      <c r="T148">
        <v>0</v>
      </c>
      <c r="U148">
        <v>1</v>
      </c>
      <c r="V148" t="s">
        <v>66</v>
      </c>
      <c r="W148">
        <v>1</v>
      </c>
      <c r="X148">
        <v>1</v>
      </c>
      <c r="Y148">
        <v>1</v>
      </c>
      <c r="Z148">
        <v>0</v>
      </c>
      <c r="AA148">
        <v>1</v>
      </c>
      <c r="AB148">
        <v>1</v>
      </c>
      <c r="AC148">
        <v>1</v>
      </c>
      <c r="AD148">
        <v>1</v>
      </c>
      <c r="AE148">
        <v>0</v>
      </c>
      <c r="AF148">
        <v>0</v>
      </c>
      <c r="AG148" t="s">
        <v>44</v>
      </c>
      <c r="AH148">
        <v>61</v>
      </c>
      <c r="AI148">
        <v>57</v>
      </c>
      <c r="AJ148">
        <v>34</v>
      </c>
      <c r="AK148">
        <v>40.6</v>
      </c>
      <c r="AL148">
        <v>50</v>
      </c>
      <c r="AM148">
        <v>75</v>
      </c>
      <c r="AN148">
        <v>1</v>
      </c>
    </row>
    <row r="149" spans="1:40" x14ac:dyDescent="0.3">
      <c r="A149" t="s">
        <v>49</v>
      </c>
      <c r="B149">
        <v>0</v>
      </c>
      <c r="C149">
        <v>1</v>
      </c>
      <c r="D149">
        <v>0</v>
      </c>
      <c r="E149">
        <v>0</v>
      </c>
      <c r="F149">
        <v>9.7323459719626096E-2</v>
      </c>
      <c r="G149">
        <v>-9.7323459719626096E-2</v>
      </c>
      <c r="H149">
        <v>0</v>
      </c>
      <c r="I149">
        <v>0</v>
      </c>
      <c r="J149">
        <v>21933</v>
      </c>
      <c r="K149">
        <v>9.995747630961425</v>
      </c>
      <c r="L149">
        <v>1.8480000000000001</v>
      </c>
      <c r="M149" t="s">
        <v>39</v>
      </c>
      <c r="N149" t="s">
        <v>50</v>
      </c>
      <c r="O149" t="s">
        <v>47</v>
      </c>
      <c r="P149">
        <v>0</v>
      </c>
      <c r="Q149">
        <v>0</v>
      </c>
      <c r="R149">
        <v>1</v>
      </c>
      <c r="S149" t="s">
        <v>51</v>
      </c>
      <c r="T149">
        <v>0</v>
      </c>
      <c r="U149">
        <v>1</v>
      </c>
      <c r="V149" t="s">
        <v>52</v>
      </c>
      <c r="W149">
        <v>1</v>
      </c>
      <c r="X149">
        <v>1</v>
      </c>
      <c r="Y149">
        <v>0</v>
      </c>
      <c r="Z149">
        <v>1</v>
      </c>
      <c r="AA149">
        <v>1</v>
      </c>
      <c r="AB149">
        <v>1</v>
      </c>
      <c r="AC149">
        <v>1</v>
      </c>
      <c r="AD149">
        <v>1</v>
      </c>
      <c r="AE149">
        <v>1</v>
      </c>
      <c r="AF149">
        <v>0</v>
      </c>
      <c r="AG149" t="s">
        <v>53</v>
      </c>
      <c r="AH149">
        <v>61.6</v>
      </c>
      <c r="AI149">
        <v>56.8</v>
      </c>
      <c r="AJ149">
        <v>34.9</v>
      </c>
      <c r="AK149">
        <v>40.9</v>
      </c>
      <c r="AL149">
        <v>50</v>
      </c>
      <c r="AM149">
        <v>77</v>
      </c>
      <c r="AN149">
        <v>1</v>
      </c>
    </row>
    <row r="150" spans="1:40" x14ac:dyDescent="0.3">
      <c r="A150" t="s">
        <v>45</v>
      </c>
      <c r="B150">
        <v>1</v>
      </c>
      <c r="C150">
        <v>0</v>
      </c>
      <c r="D150">
        <v>0</v>
      </c>
      <c r="E150">
        <v>0</v>
      </c>
      <c r="F150">
        <v>4.6813016190807167E-4</v>
      </c>
      <c r="G150">
        <v>-4.6813016190807167E-4</v>
      </c>
      <c r="H150">
        <v>0</v>
      </c>
      <c r="I150">
        <v>0</v>
      </c>
      <c r="J150">
        <v>11935.244999999999</v>
      </c>
      <c r="K150">
        <v>9.3872510664214737</v>
      </c>
      <c r="L150">
        <v>1.1599999999999999</v>
      </c>
      <c r="M150" t="s">
        <v>39</v>
      </c>
      <c r="N150" t="s">
        <v>46</v>
      </c>
      <c r="O150" t="s">
        <v>61</v>
      </c>
      <c r="P150">
        <v>0</v>
      </c>
      <c r="Q150">
        <v>1</v>
      </c>
      <c r="R150">
        <v>0</v>
      </c>
      <c r="S150" t="s">
        <v>51</v>
      </c>
      <c r="T150">
        <v>0</v>
      </c>
      <c r="U150">
        <v>1</v>
      </c>
      <c r="V150" t="s">
        <v>43</v>
      </c>
      <c r="W150">
        <v>0</v>
      </c>
      <c r="X150">
        <v>1</v>
      </c>
      <c r="Y150">
        <v>0</v>
      </c>
      <c r="Z150">
        <v>0</v>
      </c>
      <c r="AA150">
        <v>1</v>
      </c>
      <c r="AB150">
        <v>1</v>
      </c>
      <c r="AC150">
        <v>1</v>
      </c>
      <c r="AD150">
        <v>0</v>
      </c>
      <c r="AE150">
        <v>0</v>
      </c>
      <c r="AF150">
        <v>0</v>
      </c>
      <c r="AG150" t="s">
        <v>44</v>
      </c>
      <c r="AH150">
        <v>61.9</v>
      </c>
      <c r="AI150">
        <v>56</v>
      </c>
      <c r="AJ150">
        <v>35.5</v>
      </c>
      <c r="AK150">
        <v>40.6</v>
      </c>
      <c r="AL150">
        <v>55</v>
      </c>
      <c r="AM150">
        <v>80</v>
      </c>
      <c r="AN150">
        <v>1</v>
      </c>
    </row>
    <row r="151" spans="1:40" x14ac:dyDescent="0.3">
      <c r="A151" t="s">
        <v>58</v>
      </c>
      <c r="B151">
        <v>0</v>
      </c>
      <c r="C151">
        <v>0</v>
      </c>
      <c r="D151">
        <v>0</v>
      </c>
      <c r="E151">
        <v>0</v>
      </c>
      <c r="F151">
        <v>5.7607179052824903E-4</v>
      </c>
      <c r="G151">
        <v>-5.7607179052824903E-4</v>
      </c>
      <c r="H151">
        <v>0</v>
      </c>
      <c r="I151">
        <v>1</v>
      </c>
      <c r="J151">
        <v>15240</v>
      </c>
      <c r="K151">
        <v>9.6316788292406379</v>
      </c>
      <c r="L151">
        <v>1.6120000000000001</v>
      </c>
      <c r="M151" t="s">
        <v>39</v>
      </c>
      <c r="N151" t="s">
        <v>59</v>
      </c>
      <c r="O151" t="s">
        <v>47</v>
      </c>
      <c r="P151">
        <v>0</v>
      </c>
      <c r="Q151">
        <v>0</v>
      </c>
      <c r="R151">
        <v>1</v>
      </c>
      <c r="S151" t="s">
        <v>42</v>
      </c>
      <c r="T151">
        <v>0</v>
      </c>
      <c r="U151">
        <v>1</v>
      </c>
      <c r="V151" t="s">
        <v>64</v>
      </c>
      <c r="W151">
        <v>1</v>
      </c>
      <c r="X151">
        <v>1</v>
      </c>
      <c r="Y151">
        <v>0</v>
      </c>
      <c r="Z151">
        <v>1</v>
      </c>
      <c r="AA151">
        <v>1</v>
      </c>
      <c r="AB151">
        <v>1</v>
      </c>
      <c r="AC151">
        <v>1</v>
      </c>
      <c r="AD151">
        <v>0</v>
      </c>
      <c r="AE151">
        <v>1</v>
      </c>
      <c r="AF151">
        <v>0</v>
      </c>
      <c r="AG151" t="s">
        <v>53</v>
      </c>
      <c r="AH151">
        <v>61.7</v>
      </c>
      <c r="AI151">
        <v>55.3</v>
      </c>
      <c r="AJ151">
        <v>34.299999999999997</v>
      </c>
      <c r="AK151">
        <v>40.700000000000003</v>
      </c>
      <c r="AL151">
        <v>53</v>
      </c>
      <c r="AM151">
        <v>78</v>
      </c>
      <c r="AN151">
        <v>1</v>
      </c>
    </row>
    <row r="152" spans="1:40" x14ac:dyDescent="0.3">
      <c r="A152" t="s">
        <v>62</v>
      </c>
      <c r="B152">
        <v>0</v>
      </c>
      <c r="C152">
        <v>0</v>
      </c>
      <c r="D152">
        <v>1</v>
      </c>
      <c r="E152">
        <v>0</v>
      </c>
      <c r="F152">
        <v>2.133041858534998E-6</v>
      </c>
      <c r="G152">
        <v>-2.133041858534998E-6</v>
      </c>
      <c r="H152">
        <v>0</v>
      </c>
      <c r="I152">
        <v>0</v>
      </c>
      <c r="J152">
        <v>16294</v>
      </c>
      <c r="K152">
        <v>9.698552220870587</v>
      </c>
      <c r="L152">
        <v>1.22</v>
      </c>
      <c r="M152" t="s">
        <v>63</v>
      </c>
      <c r="N152" t="s">
        <v>59</v>
      </c>
      <c r="O152" t="s">
        <v>61</v>
      </c>
      <c r="P152">
        <v>0</v>
      </c>
      <c r="Q152">
        <v>1</v>
      </c>
      <c r="R152">
        <v>0</v>
      </c>
      <c r="S152" t="s">
        <v>51</v>
      </c>
      <c r="T152">
        <v>0</v>
      </c>
      <c r="U152">
        <v>1</v>
      </c>
      <c r="V152" t="s">
        <v>52</v>
      </c>
      <c r="W152">
        <v>1</v>
      </c>
      <c r="X152">
        <v>1</v>
      </c>
      <c r="Y152">
        <v>1</v>
      </c>
      <c r="Z152">
        <v>1</v>
      </c>
      <c r="AA152">
        <v>1</v>
      </c>
      <c r="AB152">
        <v>1</v>
      </c>
      <c r="AC152">
        <v>1</v>
      </c>
      <c r="AD152">
        <v>0</v>
      </c>
      <c r="AE152">
        <v>1</v>
      </c>
      <c r="AF152">
        <v>0</v>
      </c>
      <c r="AG152" t="s">
        <v>53</v>
      </c>
      <c r="AH152">
        <v>61.3</v>
      </c>
      <c r="AI152">
        <v>56.3</v>
      </c>
      <c r="AJ152">
        <v>34.299999999999997</v>
      </c>
      <c r="AK152">
        <v>40.700000000000003</v>
      </c>
      <c r="AL152">
        <v>52</v>
      </c>
      <c r="AM152">
        <v>76</v>
      </c>
      <c r="AN152">
        <v>1</v>
      </c>
    </row>
    <row r="153" spans="1:40" x14ac:dyDescent="0.3">
      <c r="A153" t="s">
        <v>45</v>
      </c>
      <c r="B153">
        <v>1</v>
      </c>
      <c r="C153">
        <v>0</v>
      </c>
      <c r="D153">
        <v>0</v>
      </c>
      <c r="E153">
        <v>0</v>
      </c>
      <c r="F153">
        <v>5.7105004208816892E-5</v>
      </c>
      <c r="G153">
        <v>-5.7105004208816892E-5</v>
      </c>
      <c r="H153">
        <v>0</v>
      </c>
      <c r="I153">
        <v>0</v>
      </c>
      <c r="J153">
        <v>9435.3150000000005</v>
      </c>
      <c r="K153">
        <v>9.1522148435728443</v>
      </c>
      <c r="L153">
        <v>1.1299999999999999</v>
      </c>
      <c r="M153" t="s">
        <v>39</v>
      </c>
      <c r="N153" t="s">
        <v>46</v>
      </c>
      <c r="O153" t="s">
        <v>56</v>
      </c>
      <c r="P153">
        <v>0</v>
      </c>
      <c r="Q153">
        <v>1</v>
      </c>
      <c r="R153">
        <v>0</v>
      </c>
      <c r="S153" t="s">
        <v>42</v>
      </c>
      <c r="T153">
        <v>0</v>
      </c>
      <c r="U153">
        <v>1</v>
      </c>
      <c r="V153" t="s">
        <v>52</v>
      </c>
      <c r="W153">
        <v>1</v>
      </c>
      <c r="X153">
        <v>0</v>
      </c>
      <c r="Y153">
        <v>0</v>
      </c>
      <c r="Z153">
        <v>0</v>
      </c>
      <c r="AA153">
        <v>0</v>
      </c>
      <c r="AB153">
        <v>1</v>
      </c>
      <c r="AC153">
        <v>1</v>
      </c>
      <c r="AD153">
        <v>0</v>
      </c>
      <c r="AE153">
        <v>0</v>
      </c>
      <c r="AF153">
        <v>0</v>
      </c>
      <c r="AG153" t="s">
        <v>44</v>
      </c>
      <c r="AH153">
        <v>61.1</v>
      </c>
      <c r="AI153">
        <v>57</v>
      </c>
      <c r="AJ153">
        <v>34</v>
      </c>
      <c r="AK153">
        <v>41.2</v>
      </c>
      <c r="AL153">
        <v>55</v>
      </c>
      <c r="AM153">
        <v>80</v>
      </c>
      <c r="AN153">
        <v>1</v>
      </c>
    </row>
    <row r="154" spans="1:40" x14ac:dyDescent="0.3">
      <c r="A154" t="s">
        <v>62</v>
      </c>
      <c r="B154">
        <v>0</v>
      </c>
      <c r="C154">
        <v>0</v>
      </c>
      <c r="D154">
        <v>1</v>
      </c>
      <c r="E154">
        <v>0</v>
      </c>
      <c r="F154">
        <v>5.2349176977392964E-3</v>
      </c>
      <c r="G154">
        <v>-5.2349176977392964E-3</v>
      </c>
      <c r="H154">
        <v>0</v>
      </c>
      <c r="I154">
        <v>0</v>
      </c>
      <c r="J154">
        <v>32666</v>
      </c>
      <c r="K154">
        <v>10.394090060613085</v>
      </c>
      <c r="L154">
        <v>2.11</v>
      </c>
      <c r="M154" t="s">
        <v>63</v>
      </c>
      <c r="N154" t="s">
        <v>59</v>
      </c>
      <c r="O154" t="s">
        <v>47</v>
      </c>
      <c r="P154">
        <v>0</v>
      </c>
      <c r="Q154">
        <v>0</v>
      </c>
      <c r="R154">
        <v>1</v>
      </c>
      <c r="S154" t="s">
        <v>51</v>
      </c>
      <c r="T154">
        <v>0</v>
      </c>
      <c r="U154">
        <v>1</v>
      </c>
      <c r="V154" t="s">
        <v>52</v>
      </c>
      <c r="W154">
        <v>1</v>
      </c>
      <c r="X154">
        <v>1</v>
      </c>
      <c r="Y154">
        <v>1</v>
      </c>
      <c r="Z154">
        <v>1</v>
      </c>
      <c r="AA154">
        <v>1</v>
      </c>
      <c r="AB154">
        <v>1</v>
      </c>
      <c r="AC154">
        <v>1</v>
      </c>
      <c r="AD154">
        <v>1</v>
      </c>
      <c r="AE154">
        <v>1</v>
      </c>
      <c r="AF154">
        <v>0</v>
      </c>
      <c r="AG154" t="s">
        <v>53</v>
      </c>
      <c r="AH154">
        <v>61.1</v>
      </c>
      <c r="AI154">
        <v>56.6</v>
      </c>
      <c r="AJ154">
        <v>34.299999999999997</v>
      </c>
      <c r="AK154">
        <v>40.799999999999997</v>
      </c>
      <c r="AL154">
        <v>50</v>
      </c>
      <c r="AM154">
        <v>76</v>
      </c>
      <c r="AN154">
        <v>1</v>
      </c>
    </row>
    <row r="155" spans="1:40" x14ac:dyDescent="0.3">
      <c r="A155" t="s">
        <v>49</v>
      </c>
      <c r="B155">
        <v>0</v>
      </c>
      <c r="C155">
        <v>1</v>
      </c>
      <c r="D155">
        <v>0</v>
      </c>
      <c r="E155">
        <v>0</v>
      </c>
      <c r="F155">
        <v>1.4657720649328062E-4</v>
      </c>
      <c r="G155">
        <v>-1.4657720649328062E-4</v>
      </c>
      <c r="H155">
        <v>0</v>
      </c>
      <c r="I155">
        <v>0</v>
      </c>
      <c r="J155">
        <v>17971</v>
      </c>
      <c r="K155">
        <v>9.7965146265320229</v>
      </c>
      <c r="L155">
        <v>1.3009999999999999</v>
      </c>
      <c r="M155" t="s">
        <v>39</v>
      </c>
      <c r="N155" t="s">
        <v>50</v>
      </c>
      <c r="O155" t="s">
        <v>13</v>
      </c>
      <c r="P155">
        <v>1</v>
      </c>
      <c r="Q155">
        <v>0</v>
      </c>
      <c r="R155">
        <v>0</v>
      </c>
      <c r="S155" t="s">
        <v>42</v>
      </c>
      <c r="T155">
        <v>0</v>
      </c>
      <c r="U155">
        <v>1</v>
      </c>
      <c r="V155" t="s">
        <v>52</v>
      </c>
      <c r="W155">
        <v>1</v>
      </c>
      <c r="X155">
        <v>0</v>
      </c>
      <c r="Y155">
        <v>0</v>
      </c>
      <c r="Z155">
        <v>1</v>
      </c>
      <c r="AA155">
        <v>1</v>
      </c>
      <c r="AB155">
        <v>1</v>
      </c>
      <c r="AC155">
        <v>1</v>
      </c>
      <c r="AD155">
        <v>0</v>
      </c>
      <c r="AE155">
        <v>1</v>
      </c>
      <c r="AF155">
        <v>1</v>
      </c>
      <c r="AG155" t="s">
        <v>53</v>
      </c>
      <c r="AH155">
        <v>61.6</v>
      </c>
      <c r="AI155">
        <v>56.7</v>
      </c>
      <c r="AJ155">
        <v>34.700000000000003</v>
      </c>
      <c r="AK155">
        <v>40.9</v>
      </c>
      <c r="AL155">
        <v>54</v>
      </c>
      <c r="AM155">
        <v>77</v>
      </c>
      <c r="AN155">
        <v>1</v>
      </c>
    </row>
    <row r="156" spans="1:40" x14ac:dyDescent="0.3">
      <c r="A156" t="s">
        <v>45</v>
      </c>
      <c r="B156">
        <v>1</v>
      </c>
      <c r="C156">
        <v>0</v>
      </c>
      <c r="D156">
        <v>0</v>
      </c>
      <c r="E156">
        <v>0</v>
      </c>
      <c r="F156">
        <v>2.0504051791938722E-2</v>
      </c>
      <c r="G156">
        <v>-2.0504051791938722E-2</v>
      </c>
      <c r="H156">
        <v>0</v>
      </c>
      <c r="I156">
        <v>0</v>
      </c>
      <c r="J156">
        <v>13054.205</v>
      </c>
      <c r="K156">
        <v>9.4768655830706301</v>
      </c>
      <c r="L156">
        <v>1.28</v>
      </c>
      <c r="M156" t="s">
        <v>39</v>
      </c>
      <c r="N156" t="s">
        <v>46</v>
      </c>
      <c r="O156" t="s">
        <v>56</v>
      </c>
      <c r="P156">
        <v>0</v>
      </c>
      <c r="Q156">
        <v>1</v>
      </c>
      <c r="R156">
        <v>0</v>
      </c>
      <c r="S156" t="s">
        <v>51</v>
      </c>
      <c r="T156">
        <v>0</v>
      </c>
      <c r="U156">
        <v>1</v>
      </c>
      <c r="V156" t="s">
        <v>57</v>
      </c>
      <c r="W156">
        <v>1</v>
      </c>
      <c r="X156">
        <v>0</v>
      </c>
      <c r="Y156">
        <v>0</v>
      </c>
      <c r="Z156">
        <v>0</v>
      </c>
      <c r="AA156">
        <v>1</v>
      </c>
      <c r="AB156">
        <v>1</v>
      </c>
      <c r="AC156">
        <v>1</v>
      </c>
      <c r="AD156">
        <v>1</v>
      </c>
      <c r="AE156">
        <v>0</v>
      </c>
      <c r="AF156">
        <v>0</v>
      </c>
      <c r="AG156" t="s">
        <v>44</v>
      </c>
      <c r="AH156">
        <v>61.9</v>
      </c>
      <c r="AI156">
        <v>57</v>
      </c>
      <c r="AJ156">
        <v>35.5</v>
      </c>
      <c r="AK156">
        <v>40.799999999999997</v>
      </c>
      <c r="AL156">
        <v>50</v>
      </c>
      <c r="AM156">
        <v>80</v>
      </c>
      <c r="AN156">
        <v>1</v>
      </c>
    </row>
    <row r="157" spans="1:40" x14ac:dyDescent="0.3">
      <c r="A157" t="s">
        <v>45</v>
      </c>
      <c r="B157">
        <v>1</v>
      </c>
      <c r="C157">
        <v>0</v>
      </c>
      <c r="D157">
        <v>0</v>
      </c>
      <c r="E157">
        <v>0</v>
      </c>
      <c r="F157">
        <v>0.20127094319822106</v>
      </c>
      <c r="G157">
        <v>-0.20127094319822106</v>
      </c>
      <c r="H157">
        <v>0</v>
      </c>
      <c r="I157">
        <v>0</v>
      </c>
      <c r="J157">
        <v>13977.15</v>
      </c>
      <c r="K157">
        <v>9.5451791323440407</v>
      </c>
      <c r="L157">
        <v>1.04</v>
      </c>
      <c r="M157" t="s">
        <v>39</v>
      </c>
      <c r="N157" t="s">
        <v>46</v>
      </c>
      <c r="O157" t="s">
        <v>13</v>
      </c>
      <c r="P157">
        <v>1</v>
      </c>
      <c r="Q157">
        <v>0</v>
      </c>
      <c r="R157">
        <v>0</v>
      </c>
      <c r="S157" t="s">
        <v>48</v>
      </c>
      <c r="T157">
        <v>0</v>
      </c>
      <c r="U157">
        <v>1</v>
      </c>
      <c r="V157" t="s">
        <v>57</v>
      </c>
      <c r="W157">
        <v>0</v>
      </c>
      <c r="X157">
        <v>1</v>
      </c>
      <c r="Y157">
        <v>1</v>
      </c>
      <c r="Z157">
        <v>0</v>
      </c>
      <c r="AA157">
        <v>1</v>
      </c>
      <c r="AB157">
        <v>1</v>
      </c>
      <c r="AC157">
        <v>1</v>
      </c>
      <c r="AD157">
        <v>1</v>
      </c>
      <c r="AE157">
        <v>0</v>
      </c>
      <c r="AF157">
        <v>0</v>
      </c>
      <c r="AG157" t="s">
        <v>44</v>
      </c>
      <c r="AH157">
        <v>61.8</v>
      </c>
      <c r="AI157">
        <v>56</v>
      </c>
      <c r="AJ157">
        <v>35</v>
      </c>
      <c r="AK157">
        <v>40.799999999999997</v>
      </c>
      <c r="AL157">
        <v>50</v>
      </c>
      <c r="AM157">
        <v>80</v>
      </c>
      <c r="AN157">
        <v>1</v>
      </c>
    </row>
    <row r="158" spans="1:40" x14ac:dyDescent="0.3">
      <c r="A158" t="s">
        <v>45</v>
      </c>
      <c r="B158">
        <v>1</v>
      </c>
      <c r="C158">
        <v>0</v>
      </c>
      <c r="D158">
        <v>0</v>
      </c>
      <c r="E158">
        <v>0</v>
      </c>
      <c r="F158">
        <v>7.2663627011094112E-7</v>
      </c>
      <c r="G158">
        <v>-7.2663627011094112E-7</v>
      </c>
      <c r="H158">
        <v>0</v>
      </c>
      <c r="I158">
        <v>0</v>
      </c>
      <c r="J158">
        <v>14598.684999999999</v>
      </c>
      <c r="K158">
        <v>9.588686735146867</v>
      </c>
      <c r="L158">
        <v>1.0900000000000001</v>
      </c>
      <c r="M158" t="s">
        <v>39</v>
      </c>
      <c r="N158" t="s">
        <v>46</v>
      </c>
      <c r="O158" t="s">
        <v>61</v>
      </c>
      <c r="P158">
        <v>0</v>
      </c>
      <c r="Q158">
        <v>1</v>
      </c>
      <c r="R158">
        <v>0</v>
      </c>
      <c r="S158" t="s">
        <v>60</v>
      </c>
      <c r="T158">
        <v>0</v>
      </c>
      <c r="U158">
        <v>1</v>
      </c>
      <c r="V158" t="s">
        <v>43</v>
      </c>
      <c r="W158">
        <v>1</v>
      </c>
      <c r="X158">
        <v>1</v>
      </c>
      <c r="Y158">
        <v>1</v>
      </c>
      <c r="Z158">
        <v>0</v>
      </c>
      <c r="AA158">
        <v>1</v>
      </c>
      <c r="AB158">
        <v>1</v>
      </c>
      <c r="AC158">
        <v>1</v>
      </c>
      <c r="AD158">
        <v>0</v>
      </c>
      <c r="AE158">
        <v>0</v>
      </c>
      <c r="AF158">
        <v>0</v>
      </c>
      <c r="AG158" t="s">
        <v>44</v>
      </c>
      <c r="AH158">
        <v>61.8</v>
      </c>
      <c r="AI158">
        <v>56</v>
      </c>
      <c r="AJ158">
        <v>35</v>
      </c>
      <c r="AK158">
        <v>40.6</v>
      </c>
      <c r="AL158">
        <v>55</v>
      </c>
      <c r="AM158">
        <v>80</v>
      </c>
      <c r="AN158">
        <v>1</v>
      </c>
    </row>
    <row r="159" spans="1:40" x14ac:dyDescent="0.3">
      <c r="A159" t="s">
        <v>45</v>
      </c>
      <c r="B159">
        <v>1</v>
      </c>
      <c r="C159">
        <v>0</v>
      </c>
      <c r="D159">
        <v>0</v>
      </c>
      <c r="E159">
        <v>0</v>
      </c>
      <c r="F159">
        <v>2.7736080517418375E-2</v>
      </c>
      <c r="G159">
        <v>-2.7736080517418375E-2</v>
      </c>
      <c r="H159">
        <v>0</v>
      </c>
      <c r="I159">
        <v>0</v>
      </c>
      <c r="J159">
        <v>13503.365</v>
      </c>
      <c r="K159">
        <v>9.5106941926258521</v>
      </c>
      <c r="L159">
        <v>1.24</v>
      </c>
      <c r="M159" t="s">
        <v>39</v>
      </c>
      <c r="N159" t="s">
        <v>46</v>
      </c>
      <c r="O159" t="s">
        <v>41</v>
      </c>
      <c r="P159">
        <v>0</v>
      </c>
      <c r="Q159">
        <v>0</v>
      </c>
      <c r="R159">
        <v>1</v>
      </c>
      <c r="S159" t="s">
        <v>60</v>
      </c>
      <c r="T159">
        <v>0</v>
      </c>
      <c r="U159">
        <v>1</v>
      </c>
      <c r="V159" t="s">
        <v>57</v>
      </c>
      <c r="W159">
        <v>0</v>
      </c>
      <c r="X159">
        <v>1</v>
      </c>
      <c r="Y159">
        <v>1</v>
      </c>
      <c r="Z159">
        <v>0</v>
      </c>
      <c r="AA159">
        <v>1</v>
      </c>
      <c r="AB159">
        <v>1</v>
      </c>
      <c r="AC159">
        <v>1</v>
      </c>
      <c r="AD159">
        <v>1</v>
      </c>
      <c r="AE159">
        <v>0</v>
      </c>
      <c r="AF159">
        <v>0</v>
      </c>
      <c r="AG159" t="s">
        <v>44</v>
      </c>
      <c r="AH159">
        <v>61.6</v>
      </c>
      <c r="AI159">
        <v>56</v>
      </c>
      <c r="AJ159">
        <v>35</v>
      </c>
      <c r="AK159">
        <v>40.6</v>
      </c>
      <c r="AL159">
        <v>50</v>
      </c>
      <c r="AM159">
        <v>80</v>
      </c>
      <c r="AN159">
        <v>1</v>
      </c>
    </row>
    <row r="160" spans="1:40" x14ac:dyDescent="0.3">
      <c r="A160" t="s">
        <v>49</v>
      </c>
      <c r="B160">
        <v>0</v>
      </c>
      <c r="C160">
        <v>1</v>
      </c>
      <c r="D160">
        <v>0</v>
      </c>
      <c r="E160">
        <v>0</v>
      </c>
      <c r="F160">
        <v>4.197561380540552E-5</v>
      </c>
      <c r="G160">
        <v>-4.197561380540552E-5</v>
      </c>
      <c r="H160">
        <v>0</v>
      </c>
      <c r="I160">
        <v>0</v>
      </c>
      <c r="J160">
        <v>21108</v>
      </c>
      <c r="K160">
        <v>9.9574073945255588</v>
      </c>
      <c r="L160">
        <v>1.7</v>
      </c>
      <c r="M160" t="s">
        <v>39</v>
      </c>
      <c r="N160" t="s">
        <v>50</v>
      </c>
      <c r="O160" t="s">
        <v>41</v>
      </c>
      <c r="P160">
        <v>0</v>
      </c>
      <c r="Q160">
        <v>0</v>
      </c>
      <c r="R160">
        <v>1</v>
      </c>
      <c r="S160" t="s">
        <v>42</v>
      </c>
      <c r="T160">
        <v>0</v>
      </c>
      <c r="U160">
        <v>1</v>
      </c>
      <c r="V160" t="s">
        <v>64</v>
      </c>
      <c r="W160">
        <v>1</v>
      </c>
      <c r="X160">
        <v>1</v>
      </c>
      <c r="Y160">
        <v>0</v>
      </c>
      <c r="Z160">
        <v>1</v>
      </c>
      <c r="AA160">
        <v>1</v>
      </c>
      <c r="AB160">
        <v>1</v>
      </c>
      <c r="AC160">
        <v>1</v>
      </c>
      <c r="AD160">
        <v>0</v>
      </c>
      <c r="AE160">
        <v>1</v>
      </c>
      <c r="AF160">
        <v>0</v>
      </c>
      <c r="AG160" t="s">
        <v>53</v>
      </c>
      <c r="AH160">
        <v>61.9</v>
      </c>
      <c r="AI160">
        <v>57</v>
      </c>
      <c r="AJ160">
        <v>34.700000000000003</v>
      </c>
      <c r="AK160">
        <v>40.700000000000003</v>
      </c>
      <c r="AL160">
        <v>51</v>
      </c>
      <c r="AM160">
        <v>77</v>
      </c>
      <c r="AN160">
        <v>1</v>
      </c>
    </row>
    <row r="161" spans="1:40" x14ac:dyDescent="0.3">
      <c r="A161" t="s">
        <v>62</v>
      </c>
      <c r="B161">
        <v>0</v>
      </c>
      <c r="C161">
        <v>0</v>
      </c>
      <c r="D161">
        <v>1</v>
      </c>
      <c r="E161">
        <v>0</v>
      </c>
      <c r="F161">
        <v>3.5871831817679209E-6</v>
      </c>
      <c r="G161">
        <v>-3.5871831817679209E-6</v>
      </c>
      <c r="H161">
        <v>0</v>
      </c>
      <c r="I161">
        <v>0</v>
      </c>
      <c r="J161">
        <v>7520</v>
      </c>
      <c r="K161">
        <v>8.9253214169438859</v>
      </c>
      <c r="L161">
        <v>1.01</v>
      </c>
      <c r="M161" t="s">
        <v>63</v>
      </c>
      <c r="N161" t="s">
        <v>59</v>
      </c>
      <c r="O161" t="s">
        <v>41</v>
      </c>
      <c r="P161">
        <v>0</v>
      </c>
      <c r="Q161">
        <v>0</v>
      </c>
      <c r="R161">
        <v>1</v>
      </c>
      <c r="S161" t="s">
        <v>42</v>
      </c>
      <c r="T161">
        <v>0</v>
      </c>
      <c r="U161">
        <v>1</v>
      </c>
      <c r="V161" t="s">
        <v>52</v>
      </c>
      <c r="W161">
        <v>1</v>
      </c>
      <c r="X161">
        <v>1</v>
      </c>
      <c r="Y161">
        <v>1</v>
      </c>
      <c r="Z161">
        <v>1</v>
      </c>
      <c r="AA161">
        <v>1</v>
      </c>
      <c r="AB161">
        <v>1</v>
      </c>
      <c r="AC161">
        <v>1</v>
      </c>
      <c r="AD161">
        <v>0</v>
      </c>
      <c r="AE161">
        <v>1</v>
      </c>
      <c r="AF161">
        <v>0</v>
      </c>
      <c r="AG161" t="s">
        <v>53</v>
      </c>
      <c r="AH161">
        <v>60.9</v>
      </c>
      <c r="AI161">
        <v>56.4</v>
      </c>
      <c r="AJ161">
        <v>34.1</v>
      </c>
      <c r="AK161">
        <v>40.700000000000003</v>
      </c>
      <c r="AL161">
        <v>51</v>
      </c>
      <c r="AM161">
        <v>79</v>
      </c>
      <c r="AN161">
        <v>1</v>
      </c>
    </row>
    <row r="162" spans="1:40" x14ac:dyDescent="0.3">
      <c r="A162" t="s">
        <v>45</v>
      </c>
      <c r="B162">
        <v>1</v>
      </c>
      <c r="C162">
        <v>0</v>
      </c>
      <c r="D162">
        <v>0</v>
      </c>
      <c r="E162">
        <v>0</v>
      </c>
      <c r="F162">
        <v>5.4610719275933743E-2</v>
      </c>
      <c r="G162">
        <v>-5.4610719275933743E-2</v>
      </c>
      <c r="H162">
        <v>0</v>
      </c>
      <c r="I162">
        <v>0</v>
      </c>
      <c r="J162">
        <v>17555.654999999999</v>
      </c>
      <c r="K162">
        <v>9.7731313992138027</v>
      </c>
      <c r="L162">
        <v>1.52</v>
      </c>
      <c r="M162" t="s">
        <v>39</v>
      </c>
      <c r="N162" t="s">
        <v>46</v>
      </c>
      <c r="O162" t="s">
        <v>56</v>
      </c>
      <c r="P162">
        <v>0</v>
      </c>
      <c r="Q162">
        <v>1</v>
      </c>
      <c r="R162">
        <v>0</v>
      </c>
      <c r="S162" t="s">
        <v>51</v>
      </c>
      <c r="T162">
        <v>0</v>
      </c>
      <c r="U162">
        <v>1</v>
      </c>
      <c r="V162" t="s">
        <v>57</v>
      </c>
      <c r="W162">
        <v>1</v>
      </c>
      <c r="X162">
        <v>1</v>
      </c>
      <c r="Y162">
        <v>0</v>
      </c>
      <c r="Z162">
        <v>0</v>
      </c>
      <c r="AA162">
        <v>1</v>
      </c>
      <c r="AB162">
        <v>1</v>
      </c>
      <c r="AC162">
        <v>1</v>
      </c>
      <c r="AD162">
        <v>1</v>
      </c>
      <c r="AE162">
        <v>0</v>
      </c>
      <c r="AF162">
        <v>0</v>
      </c>
      <c r="AG162" t="s">
        <v>44</v>
      </c>
      <c r="AH162">
        <v>61.4</v>
      </c>
      <c r="AI162">
        <v>56</v>
      </c>
      <c r="AJ162">
        <v>35.5</v>
      </c>
      <c r="AK162">
        <v>40.6</v>
      </c>
      <c r="AL162">
        <v>50</v>
      </c>
      <c r="AM162">
        <v>75</v>
      </c>
      <c r="AN162">
        <v>1</v>
      </c>
    </row>
    <row r="163" spans="1:40" x14ac:dyDescent="0.3">
      <c r="A163" t="s">
        <v>49</v>
      </c>
      <c r="B163">
        <v>0</v>
      </c>
      <c r="C163">
        <v>1</v>
      </c>
      <c r="D163">
        <v>0</v>
      </c>
      <c r="E163">
        <v>0</v>
      </c>
      <c r="F163">
        <v>1.5659045927663111E-5</v>
      </c>
      <c r="G163">
        <v>-1.5659045927663111E-5</v>
      </c>
      <c r="H163">
        <v>0</v>
      </c>
      <c r="I163">
        <v>0</v>
      </c>
      <c r="J163">
        <v>10930</v>
      </c>
      <c r="K163">
        <v>9.2992665811705848</v>
      </c>
      <c r="L163">
        <v>1.232</v>
      </c>
      <c r="M163" t="s">
        <v>39</v>
      </c>
      <c r="N163" t="s">
        <v>50</v>
      </c>
      <c r="O163" t="s">
        <v>41</v>
      </c>
      <c r="P163">
        <v>0</v>
      </c>
      <c r="Q163">
        <v>0</v>
      </c>
      <c r="R163">
        <v>1</v>
      </c>
      <c r="S163" t="s">
        <v>42</v>
      </c>
      <c r="T163">
        <v>0</v>
      </c>
      <c r="U163">
        <v>1</v>
      </c>
      <c r="V163" t="s">
        <v>52</v>
      </c>
      <c r="W163">
        <v>1</v>
      </c>
      <c r="X163">
        <v>1</v>
      </c>
      <c r="Y163">
        <v>0</v>
      </c>
      <c r="Z163">
        <v>1</v>
      </c>
      <c r="AA163">
        <v>1</v>
      </c>
      <c r="AB163">
        <v>1</v>
      </c>
      <c r="AC163">
        <v>1</v>
      </c>
      <c r="AD163">
        <v>0</v>
      </c>
      <c r="AE163">
        <v>1</v>
      </c>
      <c r="AF163">
        <v>0</v>
      </c>
      <c r="AG163" t="s">
        <v>53</v>
      </c>
      <c r="AH163">
        <v>61.8</v>
      </c>
      <c r="AI163">
        <v>56.9</v>
      </c>
      <c r="AJ163">
        <v>34.799999999999997</v>
      </c>
      <c r="AK163">
        <v>40.799999999999997</v>
      </c>
      <c r="AL163">
        <v>55</v>
      </c>
      <c r="AM163">
        <v>76</v>
      </c>
      <c r="AN163">
        <v>1</v>
      </c>
    </row>
    <row r="164" spans="1:40" x14ac:dyDescent="0.3">
      <c r="A164" t="s">
        <v>58</v>
      </c>
      <c r="B164">
        <v>0</v>
      </c>
      <c r="C164">
        <v>0</v>
      </c>
      <c r="D164">
        <v>0</v>
      </c>
      <c r="E164">
        <v>0</v>
      </c>
      <c r="F164">
        <v>2.8790700126993062E-4</v>
      </c>
      <c r="G164">
        <v>-2.8790700126993062E-4</v>
      </c>
      <c r="H164">
        <v>0</v>
      </c>
      <c r="I164">
        <v>1</v>
      </c>
      <c r="J164">
        <v>12461</v>
      </c>
      <c r="K164">
        <v>9.4303590459428683</v>
      </c>
      <c r="L164">
        <v>1.46</v>
      </c>
      <c r="M164" t="s">
        <v>39</v>
      </c>
      <c r="N164" t="s">
        <v>59</v>
      </c>
      <c r="O164" t="s">
        <v>47</v>
      </c>
      <c r="P164">
        <v>0</v>
      </c>
      <c r="Q164">
        <v>0</v>
      </c>
      <c r="R164">
        <v>1</v>
      </c>
      <c r="S164" t="s">
        <v>42</v>
      </c>
      <c r="T164">
        <v>0</v>
      </c>
      <c r="U164">
        <v>1</v>
      </c>
      <c r="V164" t="s">
        <v>52</v>
      </c>
      <c r="W164">
        <v>1</v>
      </c>
      <c r="X164">
        <v>1</v>
      </c>
      <c r="Y164">
        <v>0</v>
      </c>
      <c r="Z164">
        <v>1</v>
      </c>
      <c r="AA164">
        <v>1</v>
      </c>
      <c r="AB164">
        <v>1</v>
      </c>
      <c r="AC164">
        <v>1</v>
      </c>
      <c r="AD164">
        <v>0</v>
      </c>
      <c r="AE164">
        <v>1</v>
      </c>
      <c r="AF164">
        <v>1</v>
      </c>
      <c r="AG164" t="s">
        <v>53</v>
      </c>
      <c r="AH164">
        <v>61.5</v>
      </c>
      <c r="AI164">
        <v>56.4</v>
      </c>
      <c r="AJ164">
        <v>34.4</v>
      </c>
      <c r="AK164">
        <v>40.799999999999997</v>
      </c>
      <c r="AL164">
        <v>51</v>
      </c>
      <c r="AM164">
        <v>77</v>
      </c>
      <c r="AN164">
        <v>1</v>
      </c>
    </row>
    <row r="165" spans="1:40" x14ac:dyDescent="0.3">
      <c r="A165" t="s">
        <v>54</v>
      </c>
      <c r="B165">
        <v>0</v>
      </c>
      <c r="C165">
        <v>0</v>
      </c>
      <c r="D165">
        <v>0</v>
      </c>
      <c r="E165">
        <v>0</v>
      </c>
      <c r="F165">
        <v>7.5977061936058979E-2</v>
      </c>
      <c r="G165">
        <v>-7.5977061936058979E-2</v>
      </c>
      <c r="H165">
        <v>1</v>
      </c>
      <c r="I165">
        <v>0</v>
      </c>
      <c r="J165">
        <v>13170</v>
      </c>
      <c r="K165">
        <v>9.4856967947373274</v>
      </c>
      <c r="L165">
        <v>1.62</v>
      </c>
      <c r="M165" t="s">
        <v>39</v>
      </c>
      <c r="N165" t="s">
        <v>55</v>
      </c>
      <c r="O165" t="s">
        <v>47</v>
      </c>
      <c r="P165">
        <v>0</v>
      </c>
      <c r="Q165">
        <v>0</v>
      </c>
      <c r="R165">
        <v>1</v>
      </c>
      <c r="S165" t="s">
        <v>42</v>
      </c>
      <c r="T165">
        <v>0</v>
      </c>
      <c r="U165">
        <v>1</v>
      </c>
      <c r="V165" t="s">
        <v>57</v>
      </c>
      <c r="W165">
        <v>0</v>
      </c>
      <c r="X165">
        <v>1</v>
      </c>
      <c r="Y165">
        <v>0</v>
      </c>
      <c r="Z165">
        <v>1</v>
      </c>
      <c r="AA165">
        <v>1</v>
      </c>
      <c r="AB165">
        <v>1</v>
      </c>
      <c r="AC165">
        <v>1</v>
      </c>
      <c r="AD165">
        <v>0</v>
      </c>
      <c r="AE165">
        <v>1</v>
      </c>
      <c r="AF165">
        <v>1</v>
      </c>
      <c r="AG165" t="s">
        <v>53</v>
      </c>
      <c r="AH165">
        <v>61.7</v>
      </c>
      <c r="AI165">
        <v>56.1</v>
      </c>
      <c r="AJ165">
        <v>34.799999999999997</v>
      </c>
      <c r="AK165">
        <v>40.700000000000003</v>
      </c>
      <c r="AL165">
        <v>53</v>
      </c>
      <c r="AM165">
        <v>77</v>
      </c>
      <c r="AN165">
        <v>1</v>
      </c>
    </row>
    <row r="166" spans="1:40" x14ac:dyDescent="0.3">
      <c r="A166" t="s">
        <v>45</v>
      </c>
      <c r="B166">
        <v>1</v>
      </c>
      <c r="C166">
        <v>0</v>
      </c>
      <c r="D166">
        <v>0</v>
      </c>
      <c r="E166">
        <v>0</v>
      </c>
      <c r="F166">
        <v>1.3262028290985636E-4</v>
      </c>
      <c r="G166">
        <v>-1.3262028290985636E-4</v>
      </c>
      <c r="H166">
        <v>0</v>
      </c>
      <c r="I166">
        <v>0</v>
      </c>
      <c r="J166">
        <v>9132.92</v>
      </c>
      <c r="K166">
        <v>9.1196407472095391</v>
      </c>
      <c r="L166">
        <v>1.0900000000000001</v>
      </c>
      <c r="M166" t="s">
        <v>39</v>
      </c>
      <c r="N166" t="s">
        <v>46</v>
      </c>
      <c r="O166" t="s">
        <v>47</v>
      </c>
      <c r="P166">
        <v>0</v>
      </c>
      <c r="Q166">
        <v>0</v>
      </c>
      <c r="R166">
        <v>1</v>
      </c>
      <c r="S166" t="s">
        <v>60</v>
      </c>
      <c r="T166">
        <v>0</v>
      </c>
      <c r="U166">
        <v>1</v>
      </c>
      <c r="V166" t="s">
        <v>57</v>
      </c>
      <c r="W166">
        <v>0</v>
      </c>
      <c r="X166">
        <v>1</v>
      </c>
      <c r="Y166">
        <v>1</v>
      </c>
      <c r="Z166">
        <v>0</v>
      </c>
      <c r="AA166">
        <v>1</v>
      </c>
      <c r="AB166">
        <v>1</v>
      </c>
      <c r="AC166">
        <v>1</v>
      </c>
      <c r="AD166">
        <v>0</v>
      </c>
      <c r="AE166">
        <v>0</v>
      </c>
      <c r="AF166">
        <v>0</v>
      </c>
      <c r="AG166" t="s">
        <v>44</v>
      </c>
      <c r="AH166">
        <v>61.9</v>
      </c>
      <c r="AI166">
        <v>56</v>
      </c>
      <c r="AJ166">
        <v>35</v>
      </c>
      <c r="AK166">
        <v>40.799999999999997</v>
      </c>
      <c r="AL166">
        <v>55</v>
      </c>
      <c r="AM166">
        <v>80</v>
      </c>
      <c r="AN166">
        <v>1</v>
      </c>
    </row>
    <row r="167" spans="1:40" x14ac:dyDescent="0.3">
      <c r="A167" t="s">
        <v>62</v>
      </c>
      <c r="B167">
        <v>0</v>
      </c>
      <c r="C167">
        <v>0</v>
      </c>
      <c r="D167">
        <v>1</v>
      </c>
      <c r="E167">
        <v>0</v>
      </c>
      <c r="F167">
        <v>9.1543393610769925E-6</v>
      </c>
      <c r="G167">
        <v>-9.1543393610769925E-6</v>
      </c>
      <c r="H167">
        <v>0</v>
      </c>
      <c r="I167">
        <v>0</v>
      </c>
      <c r="J167">
        <v>18937</v>
      </c>
      <c r="K167">
        <v>9.8488729592629056</v>
      </c>
      <c r="L167">
        <v>1.41</v>
      </c>
      <c r="M167" t="s">
        <v>63</v>
      </c>
      <c r="N167" t="s">
        <v>59</v>
      </c>
      <c r="O167" t="s">
        <v>61</v>
      </c>
      <c r="P167">
        <v>0</v>
      </c>
      <c r="Q167">
        <v>1</v>
      </c>
      <c r="R167">
        <v>0</v>
      </c>
      <c r="S167" t="s">
        <v>42</v>
      </c>
      <c r="T167">
        <v>0</v>
      </c>
      <c r="U167">
        <v>1</v>
      </c>
      <c r="V167" t="s">
        <v>52</v>
      </c>
      <c r="W167">
        <v>1</v>
      </c>
      <c r="X167">
        <v>1</v>
      </c>
      <c r="Y167">
        <v>1</v>
      </c>
      <c r="Z167">
        <v>1</v>
      </c>
      <c r="AA167">
        <v>1</v>
      </c>
      <c r="AB167">
        <v>1</v>
      </c>
      <c r="AC167">
        <v>1</v>
      </c>
      <c r="AD167">
        <v>0</v>
      </c>
      <c r="AE167">
        <v>1</v>
      </c>
      <c r="AF167">
        <v>1</v>
      </c>
      <c r="AG167" t="s">
        <v>53</v>
      </c>
      <c r="AH167">
        <v>61.3</v>
      </c>
      <c r="AI167">
        <v>56.8</v>
      </c>
      <c r="AJ167">
        <v>34.4</v>
      </c>
      <c r="AK167">
        <v>40.799999999999997</v>
      </c>
      <c r="AL167">
        <v>52</v>
      </c>
      <c r="AM167">
        <v>77</v>
      </c>
      <c r="AN167">
        <v>1</v>
      </c>
    </row>
    <row r="168" spans="1:40" x14ac:dyDescent="0.3">
      <c r="A168" t="s">
        <v>62</v>
      </c>
      <c r="B168">
        <v>0</v>
      </c>
      <c r="C168">
        <v>0</v>
      </c>
      <c r="D168">
        <v>1</v>
      </c>
      <c r="E168">
        <v>0</v>
      </c>
      <c r="F168">
        <v>1.2416706987072241E-4</v>
      </c>
      <c r="G168">
        <v>-1.2416706987072241E-4</v>
      </c>
      <c r="H168">
        <v>0</v>
      </c>
      <c r="I168">
        <v>0</v>
      </c>
      <c r="J168">
        <v>11012</v>
      </c>
      <c r="K168">
        <v>9.3067408662624977</v>
      </c>
      <c r="L168">
        <v>1.01</v>
      </c>
      <c r="M168" t="s">
        <v>63</v>
      </c>
      <c r="N168" t="s">
        <v>59</v>
      </c>
      <c r="O168" t="s">
        <v>13</v>
      </c>
      <c r="P168">
        <v>1</v>
      </c>
      <c r="Q168">
        <v>0</v>
      </c>
      <c r="R168">
        <v>0</v>
      </c>
      <c r="S168" t="s">
        <v>42</v>
      </c>
      <c r="T168">
        <v>0</v>
      </c>
      <c r="U168">
        <v>1</v>
      </c>
      <c r="V168" t="s">
        <v>52</v>
      </c>
      <c r="W168">
        <v>1</v>
      </c>
      <c r="X168">
        <v>1</v>
      </c>
      <c r="Y168">
        <v>1</v>
      </c>
      <c r="Z168">
        <v>1</v>
      </c>
      <c r="AA168">
        <v>1</v>
      </c>
      <c r="AB168">
        <v>1</v>
      </c>
      <c r="AC168">
        <v>1</v>
      </c>
      <c r="AD168">
        <v>0</v>
      </c>
      <c r="AE168">
        <v>1</v>
      </c>
      <c r="AF168">
        <v>0</v>
      </c>
      <c r="AG168" t="s">
        <v>53</v>
      </c>
      <c r="AH168">
        <v>61.2</v>
      </c>
      <c r="AI168">
        <v>56</v>
      </c>
      <c r="AJ168">
        <v>34.200000000000003</v>
      </c>
      <c r="AK168">
        <v>40.799999999999997</v>
      </c>
      <c r="AL168">
        <v>52</v>
      </c>
      <c r="AM168">
        <v>76</v>
      </c>
      <c r="AN168">
        <v>1</v>
      </c>
    </row>
    <row r="169" spans="1:40" x14ac:dyDescent="0.3">
      <c r="A169" t="s">
        <v>62</v>
      </c>
      <c r="B169">
        <v>0</v>
      </c>
      <c r="C169">
        <v>0</v>
      </c>
      <c r="D169">
        <v>1</v>
      </c>
      <c r="E169">
        <v>0</v>
      </c>
      <c r="F169">
        <v>2.4126491952372211E-6</v>
      </c>
      <c r="G169">
        <v>-2.4126491952372211E-6</v>
      </c>
      <c r="H169">
        <v>0</v>
      </c>
      <c r="I169">
        <v>0</v>
      </c>
      <c r="J169">
        <v>12034</v>
      </c>
      <c r="K169">
        <v>9.3954912557802963</v>
      </c>
      <c r="L169">
        <v>1.17</v>
      </c>
      <c r="M169" t="s">
        <v>63</v>
      </c>
      <c r="N169" t="s">
        <v>59</v>
      </c>
      <c r="O169" t="s">
        <v>41</v>
      </c>
      <c r="P169">
        <v>0</v>
      </c>
      <c r="Q169">
        <v>0</v>
      </c>
      <c r="R169">
        <v>1</v>
      </c>
      <c r="S169" t="s">
        <v>48</v>
      </c>
      <c r="T169">
        <v>0</v>
      </c>
      <c r="U169">
        <v>1</v>
      </c>
      <c r="V169" t="s">
        <v>52</v>
      </c>
      <c r="W169">
        <v>1</v>
      </c>
      <c r="X169">
        <v>1</v>
      </c>
      <c r="Y169">
        <v>1</v>
      </c>
      <c r="Z169">
        <v>1</v>
      </c>
      <c r="AA169">
        <v>1</v>
      </c>
      <c r="AB169">
        <v>1</v>
      </c>
      <c r="AC169">
        <v>1</v>
      </c>
      <c r="AD169">
        <v>0</v>
      </c>
      <c r="AE169">
        <v>1</v>
      </c>
      <c r="AF169">
        <v>1</v>
      </c>
      <c r="AG169" t="s">
        <v>53</v>
      </c>
      <c r="AH169">
        <v>60.8</v>
      </c>
      <c r="AI169">
        <v>55.7</v>
      </c>
      <c r="AJ169">
        <v>34.299999999999997</v>
      </c>
      <c r="AK169">
        <v>40.6</v>
      </c>
      <c r="AL169">
        <v>51</v>
      </c>
      <c r="AM169">
        <v>77</v>
      </c>
      <c r="AN169">
        <v>1</v>
      </c>
    </row>
    <row r="170" spans="1:40" x14ac:dyDescent="0.3">
      <c r="A170" t="s">
        <v>38</v>
      </c>
      <c r="B170">
        <v>0</v>
      </c>
      <c r="C170">
        <v>0</v>
      </c>
      <c r="D170">
        <v>0</v>
      </c>
      <c r="E170">
        <v>1</v>
      </c>
      <c r="F170">
        <v>0.2689876003671906</v>
      </c>
      <c r="G170">
        <v>0.7310123996328094</v>
      </c>
      <c r="H170">
        <v>0</v>
      </c>
      <c r="I170">
        <v>0</v>
      </c>
      <c r="J170">
        <v>8910</v>
      </c>
      <c r="K170">
        <v>9.0949295204648557</v>
      </c>
      <c r="L170">
        <v>1.2</v>
      </c>
      <c r="M170" t="s">
        <v>39</v>
      </c>
      <c r="N170" t="s">
        <v>40</v>
      </c>
      <c r="O170" t="s">
        <v>47</v>
      </c>
      <c r="P170">
        <v>0</v>
      </c>
      <c r="Q170">
        <v>0</v>
      </c>
      <c r="R170">
        <v>1</v>
      </c>
      <c r="S170" t="s">
        <v>48</v>
      </c>
      <c r="T170">
        <v>0</v>
      </c>
      <c r="U170">
        <v>1</v>
      </c>
      <c r="V170" t="s">
        <v>43</v>
      </c>
      <c r="W170">
        <v>0</v>
      </c>
      <c r="X170">
        <v>0</v>
      </c>
      <c r="Y170">
        <v>1</v>
      </c>
      <c r="Z170">
        <v>0</v>
      </c>
      <c r="AA170">
        <v>1</v>
      </c>
      <c r="AB170">
        <v>1</v>
      </c>
      <c r="AC170">
        <v>1</v>
      </c>
      <c r="AD170">
        <v>1</v>
      </c>
      <c r="AE170">
        <v>0</v>
      </c>
      <c r="AF170">
        <v>0</v>
      </c>
      <c r="AG170" t="s">
        <v>44</v>
      </c>
      <c r="AH170">
        <v>62.3</v>
      </c>
      <c r="AI170">
        <v>57</v>
      </c>
      <c r="AJ170">
        <v>36</v>
      </c>
      <c r="AK170">
        <v>40.799999999999997</v>
      </c>
      <c r="AL170">
        <v>50</v>
      </c>
      <c r="AM170">
        <v>80</v>
      </c>
      <c r="AN170">
        <v>1</v>
      </c>
    </row>
    <row r="171" spans="1:40" x14ac:dyDescent="0.3">
      <c r="A171" t="s">
        <v>45</v>
      </c>
      <c r="B171">
        <v>1</v>
      </c>
      <c r="C171">
        <v>0</v>
      </c>
      <c r="D171">
        <v>0</v>
      </c>
      <c r="E171">
        <v>0</v>
      </c>
      <c r="F171">
        <v>1.1021341922060721E-3</v>
      </c>
      <c r="G171">
        <v>-1.1021341922060721E-3</v>
      </c>
      <c r="H171">
        <v>0</v>
      </c>
      <c r="I171">
        <v>0</v>
      </c>
      <c r="J171">
        <v>9408.7199999999993</v>
      </c>
      <c r="K171">
        <v>9.1493921978223351</v>
      </c>
      <c r="L171">
        <v>1.08</v>
      </c>
      <c r="M171" t="s">
        <v>39</v>
      </c>
      <c r="N171" t="s">
        <v>46</v>
      </c>
      <c r="O171" t="s">
        <v>41</v>
      </c>
      <c r="P171">
        <v>0</v>
      </c>
      <c r="Q171">
        <v>0</v>
      </c>
      <c r="R171">
        <v>1</v>
      </c>
      <c r="S171" t="s">
        <v>48</v>
      </c>
      <c r="T171">
        <v>0</v>
      </c>
      <c r="U171">
        <v>1</v>
      </c>
      <c r="V171" t="s">
        <v>52</v>
      </c>
      <c r="W171">
        <v>1</v>
      </c>
      <c r="X171">
        <v>1</v>
      </c>
      <c r="Y171">
        <v>1</v>
      </c>
      <c r="Z171">
        <v>1</v>
      </c>
      <c r="AA171">
        <v>0</v>
      </c>
      <c r="AB171">
        <v>1</v>
      </c>
      <c r="AC171">
        <v>1</v>
      </c>
      <c r="AD171">
        <v>1</v>
      </c>
      <c r="AE171">
        <v>0</v>
      </c>
      <c r="AF171">
        <v>0</v>
      </c>
      <c r="AG171" t="s">
        <v>44</v>
      </c>
      <c r="AH171">
        <v>61.6</v>
      </c>
      <c r="AI171">
        <v>57</v>
      </c>
      <c r="AJ171">
        <v>34.5</v>
      </c>
      <c r="AK171">
        <v>41.2</v>
      </c>
      <c r="AL171">
        <v>50</v>
      </c>
      <c r="AM171">
        <v>80</v>
      </c>
      <c r="AN171">
        <v>1</v>
      </c>
    </row>
    <row r="172" spans="1:40" x14ac:dyDescent="0.3">
      <c r="A172" t="s">
        <v>45</v>
      </c>
      <c r="B172">
        <v>1</v>
      </c>
      <c r="C172">
        <v>0</v>
      </c>
      <c r="D172">
        <v>0</v>
      </c>
      <c r="E172">
        <v>0</v>
      </c>
      <c r="F172">
        <v>9.4131537297857309E-2</v>
      </c>
      <c r="G172">
        <v>-9.4131537297857309E-2</v>
      </c>
      <c r="H172">
        <v>0</v>
      </c>
      <c r="I172">
        <v>0</v>
      </c>
      <c r="J172">
        <v>17569.445</v>
      </c>
      <c r="K172">
        <v>9.7739165927482556</v>
      </c>
      <c r="L172">
        <v>1.24</v>
      </c>
      <c r="M172" t="s">
        <v>39</v>
      </c>
      <c r="N172" t="s">
        <v>46</v>
      </c>
      <c r="O172" t="s">
        <v>61</v>
      </c>
      <c r="P172">
        <v>0</v>
      </c>
      <c r="Q172">
        <v>1</v>
      </c>
      <c r="R172">
        <v>0</v>
      </c>
      <c r="S172" t="s">
        <v>65</v>
      </c>
      <c r="T172">
        <v>1</v>
      </c>
      <c r="U172">
        <v>0</v>
      </c>
      <c r="V172" t="s">
        <v>64</v>
      </c>
      <c r="W172">
        <v>1</v>
      </c>
      <c r="X172">
        <v>1</v>
      </c>
      <c r="Y172">
        <v>1</v>
      </c>
      <c r="Z172">
        <v>0</v>
      </c>
      <c r="AA172">
        <v>1</v>
      </c>
      <c r="AB172">
        <v>1</v>
      </c>
      <c r="AC172">
        <v>1</v>
      </c>
      <c r="AD172">
        <v>1</v>
      </c>
      <c r="AE172">
        <v>0</v>
      </c>
      <c r="AF172">
        <v>0</v>
      </c>
      <c r="AG172" t="s">
        <v>44</v>
      </c>
      <c r="AH172">
        <v>61.8</v>
      </c>
      <c r="AI172">
        <v>56</v>
      </c>
      <c r="AJ172">
        <v>35</v>
      </c>
      <c r="AK172">
        <v>40.799999999999997</v>
      </c>
      <c r="AL172">
        <v>50</v>
      </c>
      <c r="AM172">
        <v>75</v>
      </c>
      <c r="AN172">
        <v>1</v>
      </c>
    </row>
    <row r="173" spans="1:40" x14ac:dyDescent="0.3">
      <c r="A173" t="s">
        <v>58</v>
      </c>
      <c r="B173">
        <v>0</v>
      </c>
      <c r="C173">
        <v>0</v>
      </c>
      <c r="D173">
        <v>0</v>
      </c>
      <c r="E173">
        <v>0</v>
      </c>
      <c r="F173">
        <v>7.0986673498787175E-3</v>
      </c>
      <c r="G173">
        <v>-7.0986673498787175E-3</v>
      </c>
      <c r="H173">
        <v>0</v>
      </c>
      <c r="I173">
        <v>1</v>
      </c>
      <c r="J173">
        <v>17824</v>
      </c>
      <c r="K173">
        <v>9.7883011427270112</v>
      </c>
      <c r="L173">
        <v>1.5449999999999999</v>
      </c>
      <c r="M173" t="s">
        <v>39</v>
      </c>
      <c r="N173" t="s">
        <v>59</v>
      </c>
      <c r="O173" t="s">
        <v>41</v>
      </c>
      <c r="P173">
        <v>0</v>
      </c>
      <c r="Q173">
        <v>0</v>
      </c>
      <c r="R173">
        <v>1</v>
      </c>
      <c r="S173" t="s">
        <v>51</v>
      </c>
      <c r="T173">
        <v>0</v>
      </c>
      <c r="U173">
        <v>1</v>
      </c>
      <c r="V173" t="s">
        <v>52</v>
      </c>
      <c r="W173">
        <v>1</v>
      </c>
      <c r="X173">
        <v>1</v>
      </c>
      <c r="Y173">
        <v>1</v>
      </c>
      <c r="Z173">
        <v>1</v>
      </c>
      <c r="AA173">
        <v>1</v>
      </c>
      <c r="AB173">
        <v>1</v>
      </c>
      <c r="AC173">
        <v>0</v>
      </c>
      <c r="AD173">
        <v>0</v>
      </c>
      <c r="AE173">
        <v>0</v>
      </c>
      <c r="AF173">
        <v>1</v>
      </c>
      <c r="AG173" t="s">
        <v>53</v>
      </c>
      <c r="AH173">
        <v>60.9</v>
      </c>
      <c r="AI173">
        <v>57.6</v>
      </c>
      <c r="AJ173">
        <v>34.799999999999997</v>
      </c>
      <c r="AK173">
        <v>40.700000000000003</v>
      </c>
      <c r="AL173">
        <v>55</v>
      </c>
      <c r="AM173">
        <v>77</v>
      </c>
      <c r="AN173">
        <v>1</v>
      </c>
    </row>
    <row r="174" spans="1:40" x14ac:dyDescent="0.3">
      <c r="A174" t="s">
        <v>45</v>
      </c>
      <c r="B174">
        <v>1</v>
      </c>
      <c r="C174">
        <v>0</v>
      </c>
      <c r="D174">
        <v>0</v>
      </c>
      <c r="E174">
        <v>0</v>
      </c>
      <c r="F174">
        <v>1.0857445074319797E-3</v>
      </c>
      <c r="G174">
        <v>-1.0857445074319797E-3</v>
      </c>
      <c r="H174">
        <v>0</v>
      </c>
      <c r="I174">
        <v>0</v>
      </c>
      <c r="J174">
        <v>9133.9050000000007</v>
      </c>
      <c r="K174">
        <v>9.1197485929901774</v>
      </c>
      <c r="L174">
        <v>1.21</v>
      </c>
      <c r="M174" t="s">
        <v>39</v>
      </c>
      <c r="N174" t="s">
        <v>46</v>
      </c>
      <c r="O174" t="s">
        <v>47</v>
      </c>
      <c r="P174">
        <v>0</v>
      </c>
      <c r="Q174">
        <v>0</v>
      </c>
      <c r="R174">
        <v>1</v>
      </c>
      <c r="S174" t="s">
        <v>42</v>
      </c>
      <c r="T174">
        <v>0</v>
      </c>
      <c r="U174">
        <v>1</v>
      </c>
      <c r="V174" t="s">
        <v>52</v>
      </c>
      <c r="W174">
        <v>0</v>
      </c>
      <c r="X174">
        <v>0</v>
      </c>
      <c r="Y174">
        <v>1</v>
      </c>
      <c r="Z174">
        <v>0</v>
      </c>
      <c r="AA174">
        <v>0</v>
      </c>
      <c r="AB174">
        <v>1</v>
      </c>
      <c r="AC174">
        <v>1</v>
      </c>
      <c r="AD174">
        <v>0</v>
      </c>
      <c r="AE174">
        <v>0</v>
      </c>
      <c r="AF174">
        <v>0</v>
      </c>
      <c r="AG174" t="s">
        <v>44</v>
      </c>
      <c r="AH174">
        <v>61.4</v>
      </c>
      <c r="AI174">
        <v>56</v>
      </c>
      <c r="AJ174">
        <v>35</v>
      </c>
      <c r="AK174">
        <v>41</v>
      </c>
      <c r="AL174">
        <v>55</v>
      </c>
      <c r="AM174">
        <v>80</v>
      </c>
      <c r="AN174">
        <v>1</v>
      </c>
    </row>
    <row r="175" spans="1:40" x14ac:dyDescent="0.3">
      <c r="A175" t="s">
        <v>58</v>
      </c>
      <c r="B175">
        <v>0</v>
      </c>
      <c r="C175">
        <v>0</v>
      </c>
      <c r="D175">
        <v>0</v>
      </c>
      <c r="E175">
        <v>0</v>
      </c>
      <c r="F175">
        <v>2.1721597069104671E-3</v>
      </c>
      <c r="G175">
        <v>-2.1721597069104671E-3</v>
      </c>
      <c r="H175">
        <v>0</v>
      </c>
      <c r="I175">
        <v>1</v>
      </c>
      <c r="J175">
        <v>25196</v>
      </c>
      <c r="K175">
        <v>10.13444053074182</v>
      </c>
      <c r="L175">
        <v>1.1000000000000001</v>
      </c>
      <c r="M175" t="s">
        <v>39</v>
      </c>
      <c r="N175" t="s">
        <v>59</v>
      </c>
      <c r="O175" t="s">
        <v>13</v>
      </c>
      <c r="P175">
        <v>1</v>
      </c>
      <c r="Q175">
        <v>0</v>
      </c>
      <c r="R175">
        <v>0</v>
      </c>
      <c r="S175" t="s">
        <v>65</v>
      </c>
      <c r="T175">
        <v>1</v>
      </c>
      <c r="U175">
        <v>0</v>
      </c>
      <c r="V175" t="s">
        <v>52</v>
      </c>
      <c r="W175">
        <v>1</v>
      </c>
      <c r="X175">
        <v>1</v>
      </c>
      <c r="Y175">
        <v>1</v>
      </c>
      <c r="Z175">
        <v>1</v>
      </c>
      <c r="AA175">
        <v>1</v>
      </c>
      <c r="AB175">
        <v>1</v>
      </c>
      <c r="AC175">
        <v>1</v>
      </c>
      <c r="AD175">
        <v>1</v>
      </c>
      <c r="AE175">
        <v>1</v>
      </c>
      <c r="AF175">
        <v>1</v>
      </c>
      <c r="AG175" t="s">
        <v>53</v>
      </c>
      <c r="AH175">
        <v>61.7</v>
      </c>
      <c r="AI175">
        <v>55.3</v>
      </c>
      <c r="AJ175">
        <v>34.4</v>
      </c>
      <c r="AK175">
        <v>40.9</v>
      </c>
      <c r="AL175">
        <v>49</v>
      </c>
      <c r="AM175">
        <v>77</v>
      </c>
      <c r="AN175">
        <v>1</v>
      </c>
    </row>
    <row r="176" spans="1:40" x14ac:dyDescent="0.3">
      <c r="A176" t="s">
        <v>45</v>
      </c>
      <c r="B176">
        <v>1</v>
      </c>
      <c r="C176">
        <v>0</v>
      </c>
      <c r="D176">
        <v>0</v>
      </c>
      <c r="E176">
        <v>0</v>
      </c>
      <c r="F176">
        <v>3.4689573346097241E-4</v>
      </c>
      <c r="G176">
        <v>-3.4689573346097241E-4</v>
      </c>
      <c r="H176">
        <v>0</v>
      </c>
      <c r="I176">
        <v>0</v>
      </c>
      <c r="J176">
        <v>9810.6</v>
      </c>
      <c r="K176">
        <v>9.1912187127685954</v>
      </c>
      <c r="L176">
        <v>1.02</v>
      </c>
      <c r="M176" t="s">
        <v>39</v>
      </c>
      <c r="N176" t="s">
        <v>46</v>
      </c>
      <c r="O176" t="s">
        <v>13</v>
      </c>
      <c r="P176">
        <v>1</v>
      </c>
      <c r="Q176">
        <v>0</v>
      </c>
      <c r="R176">
        <v>0</v>
      </c>
      <c r="S176" t="s">
        <v>42</v>
      </c>
      <c r="T176">
        <v>0</v>
      </c>
      <c r="U176">
        <v>1</v>
      </c>
      <c r="V176" t="s">
        <v>57</v>
      </c>
      <c r="W176">
        <v>1</v>
      </c>
      <c r="X176">
        <v>1</v>
      </c>
      <c r="Y176">
        <v>0</v>
      </c>
      <c r="Z176">
        <v>1</v>
      </c>
      <c r="AA176">
        <v>1</v>
      </c>
      <c r="AB176">
        <v>1</v>
      </c>
      <c r="AC176">
        <v>1</v>
      </c>
      <c r="AD176">
        <v>0</v>
      </c>
      <c r="AE176">
        <v>1</v>
      </c>
      <c r="AF176">
        <v>0</v>
      </c>
      <c r="AG176" t="s">
        <v>44</v>
      </c>
      <c r="AH176">
        <v>61.6</v>
      </c>
      <c r="AI176">
        <v>56</v>
      </c>
      <c r="AJ176">
        <v>34.5</v>
      </c>
      <c r="AK176">
        <v>40.799999999999997</v>
      </c>
      <c r="AL176">
        <v>55</v>
      </c>
      <c r="AM176">
        <v>80</v>
      </c>
      <c r="AN176">
        <v>1</v>
      </c>
    </row>
    <row r="177" spans="1:40" x14ac:dyDescent="0.3">
      <c r="A177" t="s">
        <v>58</v>
      </c>
      <c r="B177">
        <v>0</v>
      </c>
      <c r="C177">
        <v>0</v>
      </c>
      <c r="D177">
        <v>0</v>
      </c>
      <c r="E177">
        <v>0</v>
      </c>
      <c r="F177">
        <v>5.7084575637705984E-6</v>
      </c>
      <c r="G177">
        <v>-5.7084575637705984E-6</v>
      </c>
      <c r="H177">
        <v>0</v>
      </c>
      <c r="I177">
        <v>1</v>
      </c>
      <c r="J177">
        <v>10029</v>
      </c>
      <c r="K177">
        <v>9.213236175088209</v>
      </c>
      <c r="L177">
        <v>1.1379999999999999</v>
      </c>
      <c r="M177" t="s">
        <v>39</v>
      </c>
      <c r="N177" t="s">
        <v>59</v>
      </c>
      <c r="O177" t="s">
        <v>41</v>
      </c>
      <c r="P177">
        <v>0</v>
      </c>
      <c r="Q177">
        <v>0</v>
      </c>
      <c r="R177">
        <v>1</v>
      </c>
      <c r="S177" t="s">
        <v>51</v>
      </c>
      <c r="T177">
        <v>0</v>
      </c>
      <c r="U177">
        <v>1</v>
      </c>
      <c r="V177" t="s">
        <v>52</v>
      </c>
      <c r="W177">
        <v>1</v>
      </c>
      <c r="X177">
        <v>1</v>
      </c>
      <c r="Y177">
        <v>1</v>
      </c>
      <c r="Z177">
        <v>1</v>
      </c>
      <c r="AA177">
        <v>1</v>
      </c>
      <c r="AB177">
        <v>1</v>
      </c>
      <c r="AC177">
        <v>1</v>
      </c>
      <c r="AD177">
        <v>0</v>
      </c>
      <c r="AE177">
        <v>1</v>
      </c>
      <c r="AF177">
        <v>0</v>
      </c>
      <c r="AG177" t="s">
        <v>53</v>
      </c>
      <c r="AH177">
        <v>61.1</v>
      </c>
      <c r="AI177">
        <v>56</v>
      </c>
      <c r="AJ177">
        <v>34.200000000000003</v>
      </c>
      <c r="AK177">
        <v>40.700000000000003</v>
      </c>
      <c r="AL177">
        <v>52</v>
      </c>
      <c r="AM177">
        <v>76</v>
      </c>
      <c r="AN177">
        <v>1</v>
      </c>
    </row>
    <row r="178" spans="1:40" x14ac:dyDescent="0.3">
      <c r="A178" t="s">
        <v>62</v>
      </c>
      <c r="B178">
        <v>0</v>
      </c>
      <c r="C178">
        <v>0</v>
      </c>
      <c r="D178">
        <v>1</v>
      </c>
      <c r="E178">
        <v>0</v>
      </c>
      <c r="F178">
        <v>8.0358846043970086E-6</v>
      </c>
      <c r="G178">
        <v>-8.0358846043970086E-6</v>
      </c>
      <c r="H178">
        <v>0</v>
      </c>
      <c r="I178">
        <v>0</v>
      </c>
      <c r="J178">
        <v>15413</v>
      </c>
      <c r="K178">
        <v>9.6429665881467201</v>
      </c>
      <c r="L178">
        <v>1.26</v>
      </c>
      <c r="M178" t="s">
        <v>63</v>
      </c>
      <c r="N178" t="s">
        <v>59</v>
      </c>
      <c r="O178" t="s">
        <v>56</v>
      </c>
      <c r="P178">
        <v>0</v>
      </c>
      <c r="Q178">
        <v>1</v>
      </c>
      <c r="R178">
        <v>0</v>
      </c>
      <c r="S178" t="s">
        <v>51</v>
      </c>
      <c r="T178">
        <v>0</v>
      </c>
      <c r="U178">
        <v>1</v>
      </c>
      <c r="V178" t="s">
        <v>52</v>
      </c>
      <c r="W178">
        <v>1</v>
      </c>
      <c r="X178">
        <v>1</v>
      </c>
      <c r="Y178">
        <v>1</v>
      </c>
      <c r="Z178">
        <v>1</v>
      </c>
      <c r="AA178">
        <v>1</v>
      </c>
      <c r="AB178">
        <v>1</v>
      </c>
      <c r="AC178">
        <v>1</v>
      </c>
      <c r="AD178">
        <v>0</v>
      </c>
      <c r="AE178">
        <v>1</v>
      </c>
      <c r="AF178">
        <v>0</v>
      </c>
      <c r="AG178" t="s">
        <v>53</v>
      </c>
      <c r="AH178">
        <v>61</v>
      </c>
      <c r="AI178">
        <v>56.4</v>
      </c>
      <c r="AJ178">
        <v>34.1</v>
      </c>
      <c r="AK178">
        <v>40.700000000000003</v>
      </c>
      <c r="AL178">
        <v>52</v>
      </c>
      <c r="AM178">
        <v>77</v>
      </c>
      <c r="AN178">
        <v>1</v>
      </c>
    </row>
    <row r="179" spans="1:40" x14ac:dyDescent="0.3">
      <c r="A179" t="s">
        <v>45</v>
      </c>
      <c r="B179">
        <v>1</v>
      </c>
      <c r="C179">
        <v>0</v>
      </c>
      <c r="D179">
        <v>0</v>
      </c>
      <c r="E179">
        <v>0</v>
      </c>
      <c r="F179">
        <v>1.8151090108483102E-3</v>
      </c>
      <c r="G179">
        <v>-1.8151090108483102E-3</v>
      </c>
      <c r="H179">
        <v>0</v>
      </c>
      <c r="I179">
        <v>0</v>
      </c>
      <c r="J179">
        <v>8704.4449999999997</v>
      </c>
      <c r="K179">
        <v>9.0715890937079564</v>
      </c>
      <c r="L179">
        <v>1.08</v>
      </c>
      <c r="M179" t="s">
        <v>39</v>
      </c>
      <c r="N179" t="s">
        <v>46</v>
      </c>
      <c r="O179" t="s">
        <v>47</v>
      </c>
      <c r="P179">
        <v>0</v>
      </c>
      <c r="Q179">
        <v>0</v>
      </c>
      <c r="R179">
        <v>1</v>
      </c>
      <c r="S179" t="s">
        <v>60</v>
      </c>
      <c r="T179">
        <v>0</v>
      </c>
      <c r="U179">
        <v>1</v>
      </c>
      <c r="V179" t="s">
        <v>57</v>
      </c>
      <c r="W179">
        <v>1</v>
      </c>
      <c r="X179">
        <v>1</v>
      </c>
      <c r="Y179">
        <v>1</v>
      </c>
      <c r="Z179">
        <v>0</v>
      </c>
      <c r="AA179">
        <v>1</v>
      </c>
      <c r="AB179">
        <v>1</v>
      </c>
      <c r="AC179">
        <v>1</v>
      </c>
      <c r="AD179">
        <v>1</v>
      </c>
      <c r="AE179">
        <v>0</v>
      </c>
      <c r="AF179">
        <v>0</v>
      </c>
      <c r="AG179" t="s">
        <v>44</v>
      </c>
      <c r="AH179">
        <v>61.3</v>
      </c>
      <c r="AI179">
        <v>56</v>
      </c>
      <c r="AJ179">
        <v>34</v>
      </c>
      <c r="AK179">
        <v>40.799999999999997</v>
      </c>
      <c r="AL179">
        <v>50</v>
      </c>
      <c r="AM179">
        <v>80</v>
      </c>
      <c r="AN179">
        <v>1</v>
      </c>
    </row>
    <row r="180" spans="1:40" x14ac:dyDescent="0.3">
      <c r="A180" t="s">
        <v>45</v>
      </c>
      <c r="B180">
        <v>1</v>
      </c>
      <c r="C180">
        <v>0</v>
      </c>
      <c r="D180">
        <v>0</v>
      </c>
      <c r="E180">
        <v>0</v>
      </c>
      <c r="F180">
        <v>6.2331610326048946E-3</v>
      </c>
      <c r="G180">
        <v>-6.2331610326048946E-3</v>
      </c>
      <c r="H180">
        <v>0</v>
      </c>
      <c r="I180">
        <v>0</v>
      </c>
      <c r="J180">
        <v>11443.73</v>
      </c>
      <c r="K180">
        <v>9.3451972607424292</v>
      </c>
      <c r="L180">
        <v>1.06</v>
      </c>
      <c r="M180" t="s">
        <v>39</v>
      </c>
      <c r="N180" t="s">
        <v>46</v>
      </c>
      <c r="O180" t="s">
        <v>13</v>
      </c>
      <c r="P180">
        <v>1</v>
      </c>
      <c r="Q180">
        <v>0</v>
      </c>
      <c r="R180">
        <v>0</v>
      </c>
      <c r="S180" t="s">
        <v>42</v>
      </c>
      <c r="T180">
        <v>0</v>
      </c>
      <c r="U180">
        <v>1</v>
      </c>
      <c r="V180" t="s">
        <v>43</v>
      </c>
      <c r="W180">
        <v>0</v>
      </c>
      <c r="X180">
        <v>0</v>
      </c>
      <c r="Y180">
        <v>0</v>
      </c>
      <c r="Z180">
        <v>0</v>
      </c>
      <c r="AA180">
        <v>0</v>
      </c>
      <c r="AB180">
        <v>1</v>
      </c>
      <c r="AC180">
        <v>1</v>
      </c>
      <c r="AD180">
        <v>0</v>
      </c>
      <c r="AE180">
        <v>0</v>
      </c>
      <c r="AF180">
        <v>0</v>
      </c>
      <c r="AG180" t="s">
        <v>44</v>
      </c>
      <c r="AH180">
        <v>61.9</v>
      </c>
      <c r="AI180">
        <v>57</v>
      </c>
      <c r="AJ180">
        <v>35</v>
      </c>
      <c r="AK180">
        <v>41</v>
      </c>
      <c r="AL180">
        <v>55</v>
      </c>
      <c r="AM180">
        <v>80</v>
      </c>
      <c r="AN180">
        <v>1</v>
      </c>
    </row>
    <row r="181" spans="1:40" x14ac:dyDescent="0.3">
      <c r="A181" t="s">
        <v>45</v>
      </c>
      <c r="B181">
        <v>1</v>
      </c>
      <c r="C181">
        <v>0</v>
      </c>
      <c r="D181">
        <v>0</v>
      </c>
      <c r="E181">
        <v>0</v>
      </c>
      <c r="F181">
        <v>1.5006337036300953E-3</v>
      </c>
      <c r="G181">
        <v>-1.5006337036300953E-3</v>
      </c>
      <c r="H181">
        <v>0</v>
      </c>
      <c r="I181">
        <v>0</v>
      </c>
      <c r="J181">
        <v>10093.295</v>
      </c>
      <c r="K181">
        <v>9.2196266209896702</v>
      </c>
      <c r="L181">
        <v>1.01</v>
      </c>
      <c r="M181" t="s">
        <v>39</v>
      </c>
      <c r="N181" t="s">
        <v>46</v>
      </c>
      <c r="O181" t="s">
        <v>61</v>
      </c>
      <c r="P181">
        <v>0</v>
      </c>
      <c r="Q181">
        <v>1</v>
      </c>
      <c r="R181">
        <v>0</v>
      </c>
      <c r="S181" t="s">
        <v>51</v>
      </c>
      <c r="T181">
        <v>0</v>
      </c>
      <c r="U181">
        <v>1</v>
      </c>
      <c r="V181" t="s">
        <v>43</v>
      </c>
      <c r="W181">
        <v>1</v>
      </c>
      <c r="X181">
        <v>1</v>
      </c>
      <c r="Y181">
        <v>1</v>
      </c>
      <c r="Z181">
        <v>0</v>
      </c>
      <c r="AA181">
        <v>1</v>
      </c>
      <c r="AB181">
        <v>1</v>
      </c>
      <c r="AC181">
        <v>1</v>
      </c>
      <c r="AD181">
        <v>1</v>
      </c>
      <c r="AE181">
        <v>0</v>
      </c>
      <c r="AF181">
        <v>0</v>
      </c>
      <c r="AG181" t="s">
        <v>44</v>
      </c>
      <c r="AH181">
        <v>61.8</v>
      </c>
      <c r="AI181">
        <v>57</v>
      </c>
      <c r="AJ181">
        <v>35.5</v>
      </c>
      <c r="AK181">
        <v>40.6</v>
      </c>
      <c r="AL181">
        <v>50</v>
      </c>
      <c r="AM181">
        <v>80</v>
      </c>
      <c r="AN181">
        <v>1</v>
      </c>
    </row>
    <row r="182" spans="1:40" x14ac:dyDescent="0.3">
      <c r="A182" t="s">
        <v>58</v>
      </c>
      <c r="B182">
        <v>0</v>
      </c>
      <c r="C182">
        <v>0</v>
      </c>
      <c r="D182">
        <v>0</v>
      </c>
      <c r="E182">
        <v>0</v>
      </c>
      <c r="F182">
        <v>9.7608010822541042E-5</v>
      </c>
      <c r="G182">
        <v>-9.7608010822541042E-5</v>
      </c>
      <c r="H182">
        <v>0</v>
      </c>
      <c r="I182">
        <v>1</v>
      </c>
      <c r="J182">
        <v>12676</v>
      </c>
      <c r="K182">
        <v>9.4474657208108113</v>
      </c>
      <c r="L182">
        <v>1.407</v>
      </c>
      <c r="M182" t="s">
        <v>39</v>
      </c>
      <c r="N182" t="s">
        <v>59</v>
      </c>
      <c r="O182" t="s">
        <v>47</v>
      </c>
      <c r="P182">
        <v>0</v>
      </c>
      <c r="Q182">
        <v>0</v>
      </c>
      <c r="R182">
        <v>1</v>
      </c>
      <c r="S182" t="s">
        <v>51</v>
      </c>
      <c r="T182">
        <v>0</v>
      </c>
      <c r="U182">
        <v>1</v>
      </c>
      <c r="V182" t="s">
        <v>64</v>
      </c>
      <c r="W182">
        <v>1</v>
      </c>
      <c r="X182">
        <v>1</v>
      </c>
      <c r="Y182">
        <v>0</v>
      </c>
      <c r="Z182">
        <v>1</v>
      </c>
      <c r="AA182">
        <v>1</v>
      </c>
      <c r="AB182">
        <v>1</v>
      </c>
      <c r="AC182">
        <v>1</v>
      </c>
      <c r="AD182">
        <v>0</v>
      </c>
      <c r="AE182">
        <v>1</v>
      </c>
      <c r="AF182">
        <v>0</v>
      </c>
      <c r="AG182" t="s">
        <v>53</v>
      </c>
      <c r="AH182">
        <v>61.6</v>
      </c>
      <c r="AI182">
        <v>56.8</v>
      </c>
      <c r="AJ182">
        <v>34.4</v>
      </c>
      <c r="AK182">
        <v>40.9</v>
      </c>
      <c r="AL182">
        <v>51</v>
      </c>
      <c r="AM182">
        <v>77</v>
      </c>
      <c r="AN182">
        <v>1</v>
      </c>
    </row>
    <row r="183" spans="1:40" x14ac:dyDescent="0.3">
      <c r="A183" t="s">
        <v>58</v>
      </c>
      <c r="B183">
        <v>0</v>
      </c>
      <c r="C183">
        <v>0</v>
      </c>
      <c r="D183">
        <v>0</v>
      </c>
      <c r="E183">
        <v>0</v>
      </c>
      <c r="F183">
        <v>1.3237215240020828E-5</v>
      </c>
      <c r="G183">
        <v>-1.3237215240020828E-5</v>
      </c>
      <c r="H183">
        <v>0</v>
      </c>
      <c r="I183">
        <v>1</v>
      </c>
      <c r="J183">
        <v>8349</v>
      </c>
      <c r="K183">
        <v>9.0298970501940001</v>
      </c>
      <c r="L183">
        <v>1.1180000000000001</v>
      </c>
      <c r="M183" t="s">
        <v>39</v>
      </c>
      <c r="N183" t="s">
        <v>59</v>
      </c>
      <c r="O183" t="s">
        <v>47</v>
      </c>
      <c r="P183">
        <v>0</v>
      </c>
      <c r="Q183">
        <v>0</v>
      </c>
      <c r="R183">
        <v>1</v>
      </c>
      <c r="S183" t="s">
        <v>42</v>
      </c>
      <c r="T183">
        <v>0</v>
      </c>
      <c r="U183">
        <v>1</v>
      </c>
      <c r="V183" t="s">
        <v>52</v>
      </c>
      <c r="W183">
        <v>1</v>
      </c>
      <c r="X183">
        <v>1</v>
      </c>
      <c r="Y183">
        <v>0</v>
      </c>
      <c r="Z183">
        <v>1</v>
      </c>
      <c r="AA183">
        <v>1</v>
      </c>
      <c r="AB183">
        <v>1</v>
      </c>
      <c r="AC183">
        <v>1</v>
      </c>
      <c r="AD183">
        <v>0</v>
      </c>
      <c r="AE183">
        <v>1</v>
      </c>
      <c r="AF183">
        <v>0</v>
      </c>
      <c r="AG183" t="s">
        <v>53</v>
      </c>
      <c r="AH183">
        <v>61.8</v>
      </c>
      <c r="AI183">
        <v>56.5</v>
      </c>
      <c r="AJ183">
        <v>34.799999999999997</v>
      </c>
      <c r="AK183">
        <v>40.799999999999997</v>
      </c>
      <c r="AL183">
        <v>51</v>
      </c>
      <c r="AM183">
        <v>76</v>
      </c>
      <c r="AN183">
        <v>1</v>
      </c>
    </row>
    <row r="184" spans="1:40" x14ac:dyDescent="0.3">
      <c r="A184" t="s">
        <v>58</v>
      </c>
      <c r="B184">
        <v>0</v>
      </c>
      <c r="C184">
        <v>0</v>
      </c>
      <c r="D184">
        <v>0</v>
      </c>
      <c r="E184">
        <v>0</v>
      </c>
      <c r="F184">
        <v>4.4100722377558536E-5</v>
      </c>
      <c r="G184">
        <v>-4.4100722377558536E-5</v>
      </c>
      <c r="H184">
        <v>0</v>
      </c>
      <c r="I184">
        <v>1</v>
      </c>
      <c r="J184">
        <v>26855</v>
      </c>
      <c r="K184">
        <v>10.19820730233956</v>
      </c>
      <c r="L184">
        <v>1.82</v>
      </c>
      <c r="M184" t="s">
        <v>39</v>
      </c>
      <c r="N184" t="s">
        <v>59</v>
      </c>
      <c r="O184" t="s">
        <v>61</v>
      </c>
      <c r="P184">
        <v>0</v>
      </c>
      <c r="Q184">
        <v>1</v>
      </c>
      <c r="R184">
        <v>0</v>
      </c>
      <c r="S184" t="s">
        <v>42</v>
      </c>
      <c r="T184">
        <v>0</v>
      </c>
      <c r="U184">
        <v>1</v>
      </c>
      <c r="V184" t="s">
        <v>64</v>
      </c>
      <c r="W184">
        <v>1</v>
      </c>
      <c r="X184">
        <v>1</v>
      </c>
      <c r="Y184">
        <v>0</v>
      </c>
      <c r="Z184">
        <v>1</v>
      </c>
      <c r="AA184">
        <v>1</v>
      </c>
      <c r="AB184">
        <v>1</v>
      </c>
      <c r="AC184">
        <v>1</v>
      </c>
      <c r="AD184">
        <v>0</v>
      </c>
      <c r="AE184">
        <v>1</v>
      </c>
      <c r="AF184">
        <v>0</v>
      </c>
      <c r="AG184" t="s">
        <v>53</v>
      </c>
      <c r="AH184">
        <v>61.8</v>
      </c>
      <c r="AI184">
        <v>56.2</v>
      </c>
      <c r="AJ184">
        <v>34.6</v>
      </c>
      <c r="AK184">
        <v>40.6</v>
      </c>
      <c r="AL184">
        <v>55</v>
      </c>
      <c r="AM184">
        <v>77</v>
      </c>
      <c r="AN184">
        <v>1</v>
      </c>
    </row>
    <row r="185" spans="1:40" x14ac:dyDescent="0.3">
      <c r="A185" t="s">
        <v>45</v>
      </c>
      <c r="B185">
        <v>1</v>
      </c>
      <c r="C185">
        <v>0</v>
      </c>
      <c r="D185">
        <v>0</v>
      </c>
      <c r="E185">
        <v>0</v>
      </c>
      <c r="F185">
        <v>3.4258536815885234E-2</v>
      </c>
      <c r="G185">
        <v>-3.4258536815885234E-2</v>
      </c>
      <c r="H185">
        <v>0</v>
      </c>
      <c r="I185">
        <v>0</v>
      </c>
      <c r="J185">
        <v>10500.1</v>
      </c>
      <c r="K185">
        <v>9.2591400599097877</v>
      </c>
      <c r="L185">
        <v>1.1499999999999999</v>
      </c>
      <c r="M185" t="s">
        <v>39</v>
      </c>
      <c r="N185" t="s">
        <v>46</v>
      </c>
      <c r="O185" t="s">
        <v>47</v>
      </c>
      <c r="P185">
        <v>0</v>
      </c>
      <c r="Q185">
        <v>0</v>
      </c>
      <c r="R185">
        <v>1</v>
      </c>
      <c r="S185" t="s">
        <v>65</v>
      </c>
      <c r="T185">
        <v>1</v>
      </c>
      <c r="U185">
        <v>0</v>
      </c>
      <c r="V185" t="s">
        <v>52</v>
      </c>
      <c r="W185">
        <v>0</v>
      </c>
      <c r="X185">
        <v>0</v>
      </c>
      <c r="Y185">
        <v>1</v>
      </c>
      <c r="Z185">
        <v>0</v>
      </c>
      <c r="AA185">
        <v>0</v>
      </c>
      <c r="AB185">
        <v>1</v>
      </c>
      <c r="AC185">
        <v>1</v>
      </c>
      <c r="AD185">
        <v>0</v>
      </c>
      <c r="AE185">
        <v>0</v>
      </c>
      <c r="AF185">
        <v>0</v>
      </c>
      <c r="AG185" t="s">
        <v>44</v>
      </c>
      <c r="AH185">
        <v>61.1</v>
      </c>
      <c r="AI185">
        <v>56</v>
      </c>
      <c r="AJ185">
        <v>34</v>
      </c>
      <c r="AK185">
        <v>41</v>
      </c>
      <c r="AL185">
        <v>55</v>
      </c>
      <c r="AM185">
        <v>80</v>
      </c>
      <c r="AN185">
        <v>1</v>
      </c>
    </row>
    <row r="186" spans="1:40" x14ac:dyDescent="0.3">
      <c r="A186" t="s">
        <v>49</v>
      </c>
      <c r="B186">
        <v>0</v>
      </c>
      <c r="C186">
        <v>1</v>
      </c>
      <c r="D186">
        <v>0</v>
      </c>
      <c r="E186">
        <v>0</v>
      </c>
      <c r="F186">
        <v>4.9883848222532389E-6</v>
      </c>
      <c r="G186">
        <v>-4.9883848222532389E-6</v>
      </c>
      <c r="H186">
        <v>0</v>
      </c>
      <c r="I186">
        <v>0</v>
      </c>
      <c r="J186">
        <v>10400</v>
      </c>
      <c r="K186">
        <v>9.2495610851294643</v>
      </c>
      <c r="L186">
        <v>1.03</v>
      </c>
      <c r="M186" t="s">
        <v>39</v>
      </c>
      <c r="N186" t="s">
        <v>50</v>
      </c>
      <c r="O186" t="s">
        <v>61</v>
      </c>
      <c r="P186">
        <v>0</v>
      </c>
      <c r="Q186">
        <v>1</v>
      </c>
      <c r="R186">
        <v>0</v>
      </c>
      <c r="S186" t="s">
        <v>42</v>
      </c>
      <c r="T186">
        <v>0</v>
      </c>
      <c r="U186">
        <v>1</v>
      </c>
      <c r="V186" t="s">
        <v>52</v>
      </c>
      <c r="W186">
        <v>1</v>
      </c>
      <c r="X186">
        <v>1</v>
      </c>
      <c r="Y186">
        <v>0</v>
      </c>
      <c r="Z186">
        <v>1</v>
      </c>
      <c r="AA186">
        <v>1</v>
      </c>
      <c r="AB186">
        <v>1</v>
      </c>
      <c r="AC186">
        <v>1</v>
      </c>
      <c r="AD186">
        <v>0</v>
      </c>
      <c r="AE186">
        <v>1</v>
      </c>
      <c r="AF186">
        <v>1</v>
      </c>
      <c r="AG186" t="s">
        <v>53</v>
      </c>
      <c r="AH186">
        <v>61.9</v>
      </c>
      <c r="AI186">
        <v>55.6</v>
      </c>
      <c r="AJ186">
        <v>34.799999999999997</v>
      </c>
      <c r="AK186">
        <v>40.9</v>
      </c>
      <c r="AL186">
        <v>54</v>
      </c>
      <c r="AM186">
        <v>77</v>
      </c>
      <c r="AN186">
        <v>1</v>
      </c>
    </row>
    <row r="187" spans="1:40" x14ac:dyDescent="0.3">
      <c r="A187" t="s">
        <v>45</v>
      </c>
      <c r="B187">
        <v>1</v>
      </c>
      <c r="C187">
        <v>0</v>
      </c>
      <c r="D187">
        <v>0</v>
      </c>
      <c r="E187">
        <v>0</v>
      </c>
      <c r="F187">
        <v>7.9179474618866217E-6</v>
      </c>
      <c r="G187">
        <v>-7.9179474618866217E-6</v>
      </c>
      <c r="H187">
        <v>0</v>
      </c>
      <c r="I187">
        <v>0</v>
      </c>
      <c r="J187">
        <v>10490.25</v>
      </c>
      <c r="K187">
        <v>9.2582015333275223</v>
      </c>
      <c r="L187">
        <v>1.06</v>
      </c>
      <c r="M187" t="s">
        <v>39</v>
      </c>
      <c r="N187" t="s">
        <v>46</v>
      </c>
      <c r="O187" t="s">
        <v>56</v>
      </c>
      <c r="P187">
        <v>0</v>
      </c>
      <c r="Q187">
        <v>1</v>
      </c>
      <c r="R187">
        <v>0</v>
      </c>
      <c r="S187" t="s">
        <v>48</v>
      </c>
      <c r="T187">
        <v>0</v>
      </c>
      <c r="U187">
        <v>1</v>
      </c>
      <c r="V187" t="s">
        <v>43</v>
      </c>
      <c r="W187">
        <v>1</v>
      </c>
      <c r="X187">
        <v>1</v>
      </c>
      <c r="Y187">
        <v>0</v>
      </c>
      <c r="Z187">
        <v>0</v>
      </c>
      <c r="AA187">
        <v>1</v>
      </c>
      <c r="AB187">
        <v>1</v>
      </c>
      <c r="AC187">
        <v>1</v>
      </c>
      <c r="AD187">
        <v>0</v>
      </c>
      <c r="AE187">
        <v>0</v>
      </c>
      <c r="AF187">
        <v>0</v>
      </c>
      <c r="AG187" t="s">
        <v>44</v>
      </c>
      <c r="AH187">
        <v>61.9</v>
      </c>
      <c r="AI187">
        <v>55</v>
      </c>
      <c r="AJ187">
        <v>34</v>
      </c>
      <c r="AK187">
        <v>40.6</v>
      </c>
      <c r="AL187">
        <v>55</v>
      </c>
      <c r="AM187">
        <v>80</v>
      </c>
      <c r="AN187">
        <v>1</v>
      </c>
    </row>
    <row r="188" spans="1:40" x14ac:dyDescent="0.3">
      <c r="A188" t="s">
        <v>45</v>
      </c>
      <c r="B188">
        <v>1</v>
      </c>
      <c r="C188">
        <v>0</v>
      </c>
      <c r="D188">
        <v>0</v>
      </c>
      <c r="E188">
        <v>0</v>
      </c>
      <c r="F188">
        <v>4.5756071320733553E-2</v>
      </c>
      <c r="G188">
        <v>-4.5756071320733553E-2</v>
      </c>
      <c r="H188">
        <v>0</v>
      </c>
      <c r="I188">
        <v>0</v>
      </c>
      <c r="J188">
        <v>27486.424999999999</v>
      </c>
      <c r="K188">
        <v>10.221447525412486</v>
      </c>
      <c r="L188">
        <v>1.72</v>
      </c>
      <c r="M188" t="s">
        <v>39</v>
      </c>
      <c r="N188" t="s">
        <v>46</v>
      </c>
      <c r="O188" t="s">
        <v>61</v>
      </c>
      <c r="P188">
        <v>0</v>
      </c>
      <c r="Q188">
        <v>1</v>
      </c>
      <c r="R188">
        <v>0</v>
      </c>
      <c r="S188" t="s">
        <v>51</v>
      </c>
      <c r="T188">
        <v>0</v>
      </c>
      <c r="U188">
        <v>1</v>
      </c>
      <c r="V188" t="s">
        <v>43</v>
      </c>
      <c r="W188">
        <v>0</v>
      </c>
      <c r="X188">
        <v>1</v>
      </c>
      <c r="Y188">
        <v>1</v>
      </c>
      <c r="Z188">
        <v>0</v>
      </c>
      <c r="AA188">
        <v>1</v>
      </c>
      <c r="AB188">
        <v>1</v>
      </c>
      <c r="AC188">
        <v>1</v>
      </c>
      <c r="AD188">
        <v>1</v>
      </c>
      <c r="AE188">
        <v>0</v>
      </c>
      <c r="AF188">
        <v>0</v>
      </c>
      <c r="AG188" t="s">
        <v>44</v>
      </c>
      <c r="AH188">
        <v>61.9</v>
      </c>
      <c r="AI188">
        <v>57</v>
      </c>
      <c r="AJ188">
        <v>35.5</v>
      </c>
      <c r="AK188">
        <v>40.6</v>
      </c>
      <c r="AL188">
        <v>50</v>
      </c>
      <c r="AM188">
        <v>80</v>
      </c>
      <c r="AN188">
        <v>1</v>
      </c>
    </row>
    <row r="189" spans="1:40" x14ac:dyDescent="0.3">
      <c r="A189" t="s">
        <v>62</v>
      </c>
      <c r="B189">
        <v>0</v>
      </c>
      <c r="C189">
        <v>0</v>
      </c>
      <c r="D189">
        <v>1</v>
      </c>
      <c r="E189">
        <v>0</v>
      </c>
      <c r="F189">
        <v>1.2523533681195587E-5</v>
      </c>
      <c r="G189">
        <v>-1.2523533681195587E-5</v>
      </c>
      <c r="H189">
        <v>0</v>
      </c>
      <c r="I189">
        <v>0</v>
      </c>
      <c r="J189">
        <v>10454</v>
      </c>
      <c r="K189">
        <v>9.2547399592728663</v>
      </c>
      <c r="L189">
        <v>1.2</v>
      </c>
      <c r="M189" t="s">
        <v>63</v>
      </c>
      <c r="N189" t="s">
        <v>59</v>
      </c>
      <c r="O189" t="s">
        <v>47</v>
      </c>
      <c r="P189">
        <v>0</v>
      </c>
      <c r="Q189">
        <v>0</v>
      </c>
      <c r="R189">
        <v>1</v>
      </c>
      <c r="S189" t="s">
        <v>51</v>
      </c>
      <c r="T189">
        <v>0</v>
      </c>
      <c r="U189">
        <v>1</v>
      </c>
      <c r="V189" t="s">
        <v>52</v>
      </c>
      <c r="W189">
        <v>1</v>
      </c>
      <c r="X189">
        <v>1</v>
      </c>
      <c r="Y189">
        <v>0</v>
      </c>
      <c r="Z189">
        <v>1</v>
      </c>
      <c r="AA189">
        <v>1</v>
      </c>
      <c r="AB189">
        <v>1</v>
      </c>
      <c r="AC189">
        <v>1</v>
      </c>
      <c r="AD189">
        <v>0</v>
      </c>
      <c r="AE189">
        <v>1</v>
      </c>
      <c r="AF189">
        <v>0</v>
      </c>
      <c r="AG189" t="s">
        <v>53</v>
      </c>
      <c r="AH189">
        <v>61.4</v>
      </c>
      <c r="AI189">
        <v>55.9</v>
      </c>
      <c r="AJ189">
        <v>34.299999999999997</v>
      </c>
      <c r="AK189">
        <v>40.6</v>
      </c>
      <c r="AL189">
        <v>52</v>
      </c>
      <c r="AM189">
        <v>75</v>
      </c>
      <c r="AN189">
        <v>1</v>
      </c>
    </row>
    <row r="190" spans="1:40" x14ac:dyDescent="0.3">
      <c r="A190" t="s">
        <v>45</v>
      </c>
      <c r="B190">
        <v>1</v>
      </c>
      <c r="C190">
        <v>0</v>
      </c>
      <c r="D190">
        <v>0</v>
      </c>
      <c r="E190">
        <v>0</v>
      </c>
      <c r="F190">
        <v>9.0689442411077667E-6</v>
      </c>
      <c r="G190">
        <v>-9.0689442411077667E-6</v>
      </c>
      <c r="H190">
        <v>0</v>
      </c>
      <c r="I190">
        <v>0</v>
      </c>
      <c r="J190">
        <v>6954.0999999999995</v>
      </c>
      <c r="K190">
        <v>8.8470866926772391</v>
      </c>
      <c r="L190">
        <v>1.04</v>
      </c>
      <c r="M190" t="s">
        <v>39</v>
      </c>
      <c r="N190" t="s">
        <v>46</v>
      </c>
      <c r="O190" t="s">
        <v>47</v>
      </c>
      <c r="P190">
        <v>0</v>
      </c>
      <c r="Q190">
        <v>0</v>
      </c>
      <c r="R190">
        <v>1</v>
      </c>
      <c r="S190" t="s">
        <v>42</v>
      </c>
      <c r="T190">
        <v>0</v>
      </c>
      <c r="U190">
        <v>1</v>
      </c>
      <c r="V190" t="s">
        <v>57</v>
      </c>
      <c r="W190">
        <v>1</v>
      </c>
      <c r="X190">
        <v>1</v>
      </c>
      <c r="Y190">
        <v>0</v>
      </c>
      <c r="Z190">
        <v>0</v>
      </c>
      <c r="AA190">
        <v>0</v>
      </c>
      <c r="AB190">
        <v>1</v>
      </c>
      <c r="AC190">
        <v>1</v>
      </c>
      <c r="AD190">
        <v>0</v>
      </c>
      <c r="AE190">
        <v>0</v>
      </c>
      <c r="AF190">
        <v>0</v>
      </c>
      <c r="AG190" t="s">
        <v>44</v>
      </c>
      <c r="AH190">
        <v>61.9</v>
      </c>
      <c r="AI190">
        <v>57</v>
      </c>
      <c r="AJ190">
        <v>35</v>
      </c>
      <c r="AK190">
        <v>41</v>
      </c>
      <c r="AL190">
        <v>55</v>
      </c>
      <c r="AM190">
        <v>80</v>
      </c>
      <c r="AN190">
        <v>1</v>
      </c>
    </row>
    <row r="191" spans="1:40" x14ac:dyDescent="0.3">
      <c r="A191" t="s">
        <v>45</v>
      </c>
      <c r="B191">
        <v>1</v>
      </c>
      <c r="C191">
        <v>0</v>
      </c>
      <c r="D191">
        <v>0</v>
      </c>
      <c r="E191">
        <v>0</v>
      </c>
      <c r="F191">
        <v>1.6541399018536994E-3</v>
      </c>
      <c r="G191">
        <v>-1.6541399018536994E-3</v>
      </c>
      <c r="H191">
        <v>0</v>
      </c>
      <c r="I191">
        <v>0</v>
      </c>
      <c r="J191">
        <v>16088.004999999999</v>
      </c>
      <c r="K191">
        <v>9.6858292422430914</v>
      </c>
      <c r="L191">
        <v>1.03</v>
      </c>
      <c r="M191" t="s">
        <v>39</v>
      </c>
      <c r="N191" t="s">
        <v>46</v>
      </c>
      <c r="O191" t="s">
        <v>13</v>
      </c>
      <c r="P191">
        <v>1</v>
      </c>
      <c r="Q191">
        <v>0</v>
      </c>
      <c r="R191">
        <v>0</v>
      </c>
      <c r="S191" t="s">
        <v>60</v>
      </c>
      <c r="T191">
        <v>0</v>
      </c>
      <c r="U191">
        <v>1</v>
      </c>
      <c r="V191" t="s">
        <v>57</v>
      </c>
      <c r="W191">
        <v>1</v>
      </c>
      <c r="X191">
        <v>1</v>
      </c>
      <c r="Y191">
        <v>1</v>
      </c>
      <c r="Z191">
        <v>0</v>
      </c>
      <c r="AA191">
        <v>0</v>
      </c>
      <c r="AB191">
        <v>1</v>
      </c>
      <c r="AC191">
        <v>1</v>
      </c>
      <c r="AD191">
        <v>1</v>
      </c>
      <c r="AE191">
        <v>0</v>
      </c>
      <c r="AF191">
        <v>0</v>
      </c>
      <c r="AG191" t="s">
        <v>44</v>
      </c>
      <c r="AH191">
        <v>60.6</v>
      </c>
      <c r="AI191">
        <v>57</v>
      </c>
      <c r="AJ191">
        <v>33.5</v>
      </c>
      <c r="AK191">
        <v>41</v>
      </c>
      <c r="AL191">
        <v>50</v>
      </c>
      <c r="AM191">
        <v>80</v>
      </c>
      <c r="AN191">
        <v>1</v>
      </c>
    </row>
    <row r="192" spans="1:40" x14ac:dyDescent="0.3">
      <c r="A192" t="s">
        <v>62</v>
      </c>
      <c r="B192">
        <v>0</v>
      </c>
      <c r="C192">
        <v>0</v>
      </c>
      <c r="D192">
        <v>1</v>
      </c>
      <c r="E192">
        <v>0</v>
      </c>
      <c r="F192">
        <v>6.7737666670980297E-4</v>
      </c>
      <c r="G192">
        <v>-6.7737666670980297E-4</v>
      </c>
      <c r="H192">
        <v>0</v>
      </c>
      <c r="I192">
        <v>0</v>
      </c>
      <c r="J192">
        <v>35555</v>
      </c>
      <c r="K192">
        <v>10.478836072317618</v>
      </c>
      <c r="L192">
        <v>2.11</v>
      </c>
      <c r="M192" t="s">
        <v>63</v>
      </c>
      <c r="N192" t="s">
        <v>59</v>
      </c>
      <c r="O192" t="s">
        <v>41</v>
      </c>
      <c r="P192">
        <v>0</v>
      </c>
      <c r="Q192">
        <v>0</v>
      </c>
      <c r="R192">
        <v>1</v>
      </c>
      <c r="S192" t="s">
        <v>42</v>
      </c>
      <c r="T192">
        <v>0</v>
      </c>
      <c r="U192">
        <v>1</v>
      </c>
      <c r="V192" t="s">
        <v>52</v>
      </c>
      <c r="W192">
        <v>1</v>
      </c>
      <c r="X192">
        <v>1</v>
      </c>
      <c r="Y192">
        <v>0</v>
      </c>
      <c r="Z192">
        <v>1</v>
      </c>
      <c r="AA192">
        <v>1</v>
      </c>
      <c r="AB192">
        <v>1</v>
      </c>
      <c r="AC192">
        <v>1</v>
      </c>
      <c r="AD192">
        <v>1</v>
      </c>
      <c r="AE192">
        <v>1</v>
      </c>
      <c r="AF192">
        <v>0</v>
      </c>
      <c r="AG192" t="s">
        <v>53</v>
      </c>
      <c r="AH192">
        <v>61.5</v>
      </c>
      <c r="AI192">
        <v>56.7</v>
      </c>
      <c r="AJ192">
        <v>34.6</v>
      </c>
      <c r="AK192">
        <v>40.799999999999997</v>
      </c>
      <c r="AL192">
        <v>50</v>
      </c>
      <c r="AM192">
        <v>76</v>
      </c>
      <c r="AN192">
        <v>1</v>
      </c>
    </row>
    <row r="193" spans="1:40" x14ac:dyDescent="0.3">
      <c r="A193" t="s">
        <v>45</v>
      </c>
      <c r="B193">
        <v>1</v>
      </c>
      <c r="C193">
        <v>0</v>
      </c>
      <c r="D193">
        <v>0</v>
      </c>
      <c r="E193">
        <v>0</v>
      </c>
      <c r="F193">
        <v>7.3033519289985114E-3</v>
      </c>
      <c r="G193">
        <v>-7.3033519289985114E-3</v>
      </c>
      <c r="H193">
        <v>0</v>
      </c>
      <c r="I193">
        <v>0</v>
      </c>
      <c r="J193">
        <v>9947.5149999999994</v>
      </c>
      <c r="K193">
        <v>9.2050780502165086</v>
      </c>
      <c r="L193">
        <v>1.21</v>
      </c>
      <c r="M193" t="s">
        <v>39</v>
      </c>
      <c r="N193" t="s">
        <v>46</v>
      </c>
      <c r="O193" t="s">
        <v>41</v>
      </c>
      <c r="P193">
        <v>0</v>
      </c>
      <c r="Q193">
        <v>0</v>
      </c>
      <c r="R193">
        <v>1</v>
      </c>
      <c r="S193" t="s">
        <v>42</v>
      </c>
      <c r="T193">
        <v>0</v>
      </c>
      <c r="U193">
        <v>1</v>
      </c>
      <c r="V193" t="s">
        <v>43</v>
      </c>
      <c r="W193">
        <v>1</v>
      </c>
      <c r="X193">
        <v>1</v>
      </c>
      <c r="Y193">
        <v>0</v>
      </c>
      <c r="Z193">
        <v>0</v>
      </c>
      <c r="AA193">
        <v>1</v>
      </c>
      <c r="AB193">
        <v>1</v>
      </c>
      <c r="AC193">
        <v>1</v>
      </c>
      <c r="AD193">
        <v>1</v>
      </c>
      <c r="AE193">
        <v>0</v>
      </c>
      <c r="AF193">
        <v>0</v>
      </c>
      <c r="AG193" t="s">
        <v>44</v>
      </c>
      <c r="AH193">
        <v>61.2</v>
      </c>
      <c r="AI193">
        <v>56</v>
      </c>
      <c r="AJ193">
        <v>33.5</v>
      </c>
      <c r="AK193">
        <v>40.799999999999997</v>
      </c>
      <c r="AL193">
        <v>50</v>
      </c>
      <c r="AM193">
        <v>80</v>
      </c>
      <c r="AN193">
        <v>1</v>
      </c>
    </row>
    <row r="194" spans="1:40" x14ac:dyDescent="0.3">
      <c r="A194" t="s">
        <v>62</v>
      </c>
      <c r="B194">
        <v>0</v>
      </c>
      <c r="C194">
        <v>0</v>
      </c>
      <c r="D194">
        <v>1</v>
      </c>
      <c r="E194">
        <v>0</v>
      </c>
      <c r="F194">
        <v>1.1255587410567136E-3</v>
      </c>
      <c r="G194">
        <v>-1.1255587410567136E-3</v>
      </c>
      <c r="H194">
        <v>0</v>
      </c>
      <c r="I194">
        <v>0</v>
      </c>
      <c r="J194">
        <v>34097</v>
      </c>
      <c r="K194">
        <v>10.436964682861856</v>
      </c>
      <c r="L194">
        <v>2.08</v>
      </c>
      <c r="M194" t="s">
        <v>63</v>
      </c>
      <c r="N194" t="s">
        <v>59</v>
      </c>
      <c r="O194" t="s">
        <v>47</v>
      </c>
      <c r="P194">
        <v>0</v>
      </c>
      <c r="Q194">
        <v>0</v>
      </c>
      <c r="R194">
        <v>1</v>
      </c>
      <c r="S194" t="s">
        <v>51</v>
      </c>
      <c r="T194">
        <v>0</v>
      </c>
      <c r="U194">
        <v>1</v>
      </c>
      <c r="V194" t="s">
        <v>64</v>
      </c>
      <c r="W194">
        <v>1</v>
      </c>
      <c r="X194">
        <v>1</v>
      </c>
      <c r="Y194">
        <v>1</v>
      </c>
      <c r="Z194">
        <v>1</v>
      </c>
      <c r="AA194">
        <v>1</v>
      </c>
      <c r="AB194">
        <v>1</v>
      </c>
      <c r="AC194">
        <v>1</v>
      </c>
      <c r="AD194">
        <v>1</v>
      </c>
      <c r="AE194">
        <v>1</v>
      </c>
      <c r="AF194">
        <v>0</v>
      </c>
      <c r="AG194" t="s">
        <v>53</v>
      </c>
      <c r="AH194">
        <v>61.3</v>
      </c>
      <c r="AI194">
        <v>56</v>
      </c>
      <c r="AJ194">
        <v>34.299999999999997</v>
      </c>
      <c r="AK194">
        <v>40.700000000000003</v>
      </c>
      <c r="AL194">
        <v>50</v>
      </c>
      <c r="AM194">
        <v>77</v>
      </c>
      <c r="AN194">
        <v>1</v>
      </c>
    </row>
    <row r="195" spans="1:40" x14ac:dyDescent="0.3">
      <c r="A195" t="s">
        <v>45</v>
      </c>
      <c r="B195">
        <v>1</v>
      </c>
      <c r="C195">
        <v>0</v>
      </c>
      <c r="D195">
        <v>0</v>
      </c>
      <c r="E195">
        <v>0</v>
      </c>
      <c r="F195">
        <v>2.0708399995503649E-3</v>
      </c>
      <c r="G195">
        <v>-2.0708399995503649E-3</v>
      </c>
      <c r="H195">
        <v>0</v>
      </c>
      <c r="I195">
        <v>0</v>
      </c>
      <c r="J195">
        <v>8518.2800000000007</v>
      </c>
      <c r="K195">
        <v>9.0499697215089956</v>
      </c>
      <c r="L195">
        <v>1.08</v>
      </c>
      <c r="M195" t="s">
        <v>39</v>
      </c>
      <c r="N195" t="s">
        <v>46</v>
      </c>
      <c r="O195" t="s">
        <v>41</v>
      </c>
      <c r="P195">
        <v>0</v>
      </c>
      <c r="Q195">
        <v>0</v>
      </c>
      <c r="R195">
        <v>1</v>
      </c>
      <c r="S195" t="s">
        <v>51</v>
      </c>
      <c r="T195">
        <v>0</v>
      </c>
      <c r="U195">
        <v>1</v>
      </c>
      <c r="V195" t="s">
        <v>43</v>
      </c>
      <c r="W195">
        <v>1</v>
      </c>
      <c r="X195">
        <v>1</v>
      </c>
      <c r="Y195">
        <v>0</v>
      </c>
      <c r="Z195">
        <v>0</v>
      </c>
      <c r="AA195">
        <v>0</v>
      </c>
      <c r="AB195">
        <v>1</v>
      </c>
      <c r="AC195">
        <v>1</v>
      </c>
      <c r="AD195">
        <v>1</v>
      </c>
      <c r="AE195">
        <v>0</v>
      </c>
      <c r="AF195">
        <v>0</v>
      </c>
      <c r="AG195" t="s">
        <v>44</v>
      </c>
      <c r="AH195">
        <v>61.6</v>
      </c>
      <c r="AI195">
        <v>55</v>
      </c>
      <c r="AJ195">
        <v>33.5</v>
      </c>
      <c r="AK195">
        <v>41</v>
      </c>
      <c r="AL195">
        <v>50</v>
      </c>
      <c r="AM195">
        <v>80</v>
      </c>
      <c r="AN195">
        <v>1</v>
      </c>
    </row>
    <row r="196" spans="1:40" x14ac:dyDescent="0.3">
      <c r="A196" t="s">
        <v>62</v>
      </c>
      <c r="B196">
        <v>0</v>
      </c>
      <c r="C196">
        <v>0</v>
      </c>
      <c r="D196">
        <v>1</v>
      </c>
      <c r="E196">
        <v>0</v>
      </c>
      <c r="F196">
        <v>1.5210781737664632E-2</v>
      </c>
      <c r="G196">
        <v>-1.5210781737664632E-2</v>
      </c>
      <c r="H196">
        <v>0</v>
      </c>
      <c r="I196">
        <v>0</v>
      </c>
      <c r="J196">
        <v>11621</v>
      </c>
      <c r="K196">
        <v>9.360569085222874</v>
      </c>
      <c r="L196">
        <v>1.32</v>
      </c>
      <c r="M196" t="s">
        <v>63</v>
      </c>
      <c r="N196" t="s">
        <v>59</v>
      </c>
      <c r="O196" t="s">
        <v>47</v>
      </c>
      <c r="P196">
        <v>0</v>
      </c>
      <c r="Q196">
        <v>0</v>
      </c>
      <c r="R196">
        <v>1</v>
      </c>
      <c r="S196" t="s">
        <v>42</v>
      </c>
      <c r="T196">
        <v>0</v>
      </c>
      <c r="U196">
        <v>1</v>
      </c>
      <c r="V196" t="s">
        <v>52</v>
      </c>
      <c r="W196">
        <v>1</v>
      </c>
      <c r="X196">
        <v>1</v>
      </c>
      <c r="Y196">
        <v>0</v>
      </c>
      <c r="Z196">
        <v>1</v>
      </c>
      <c r="AA196">
        <v>1</v>
      </c>
      <c r="AB196">
        <v>1</v>
      </c>
      <c r="AC196">
        <v>1</v>
      </c>
      <c r="AD196">
        <v>1</v>
      </c>
      <c r="AE196">
        <v>1</v>
      </c>
      <c r="AF196">
        <v>1</v>
      </c>
      <c r="AG196" t="s">
        <v>53</v>
      </c>
      <c r="AH196">
        <v>61.9</v>
      </c>
      <c r="AI196">
        <v>55</v>
      </c>
      <c r="AJ196">
        <v>34.299999999999997</v>
      </c>
      <c r="AK196">
        <v>40.700000000000003</v>
      </c>
      <c r="AL196">
        <v>49</v>
      </c>
      <c r="AM196">
        <v>77</v>
      </c>
      <c r="AN196">
        <v>1</v>
      </c>
    </row>
    <row r="197" spans="1:40" x14ac:dyDescent="0.3">
      <c r="A197" t="s">
        <v>58</v>
      </c>
      <c r="B197">
        <v>0</v>
      </c>
      <c r="C197">
        <v>0</v>
      </c>
      <c r="D197">
        <v>0</v>
      </c>
      <c r="E197">
        <v>0</v>
      </c>
      <c r="F197">
        <v>3.2756477799630938E-5</v>
      </c>
      <c r="G197">
        <v>-3.2756477799630938E-5</v>
      </c>
      <c r="H197">
        <v>0</v>
      </c>
      <c r="I197">
        <v>1</v>
      </c>
      <c r="J197">
        <v>24226</v>
      </c>
      <c r="K197">
        <v>10.095181715576748</v>
      </c>
      <c r="L197">
        <v>1.8120000000000001</v>
      </c>
      <c r="M197" t="s">
        <v>39</v>
      </c>
      <c r="N197" t="s">
        <v>59</v>
      </c>
      <c r="O197" t="s">
        <v>41</v>
      </c>
      <c r="P197">
        <v>0</v>
      </c>
      <c r="Q197">
        <v>0</v>
      </c>
      <c r="R197">
        <v>1</v>
      </c>
      <c r="S197" t="s">
        <v>48</v>
      </c>
      <c r="T197">
        <v>0</v>
      </c>
      <c r="U197">
        <v>1</v>
      </c>
      <c r="V197" t="s">
        <v>64</v>
      </c>
      <c r="W197">
        <v>1</v>
      </c>
      <c r="X197">
        <v>1</v>
      </c>
      <c r="Y197">
        <v>1</v>
      </c>
      <c r="Z197">
        <v>1</v>
      </c>
      <c r="AA197">
        <v>1</v>
      </c>
      <c r="AB197">
        <v>1</v>
      </c>
      <c r="AC197">
        <v>1</v>
      </c>
      <c r="AD197">
        <v>0</v>
      </c>
      <c r="AE197">
        <v>1</v>
      </c>
      <c r="AF197">
        <v>0</v>
      </c>
      <c r="AG197" t="s">
        <v>53</v>
      </c>
      <c r="AH197">
        <v>61.7</v>
      </c>
      <c r="AI197">
        <v>56.6</v>
      </c>
      <c r="AJ197">
        <v>34.6</v>
      </c>
      <c r="AK197">
        <v>40.6</v>
      </c>
      <c r="AL197">
        <v>54</v>
      </c>
      <c r="AM197">
        <v>78</v>
      </c>
      <c r="AN197">
        <v>1</v>
      </c>
    </row>
    <row r="198" spans="1:40" x14ac:dyDescent="0.3">
      <c r="A198" t="s">
        <v>45</v>
      </c>
      <c r="B198">
        <v>1</v>
      </c>
      <c r="C198">
        <v>0</v>
      </c>
      <c r="D198">
        <v>0</v>
      </c>
      <c r="E198">
        <v>0</v>
      </c>
      <c r="F198">
        <v>1.4322024593620269E-4</v>
      </c>
      <c r="G198">
        <v>-1.4322024593620269E-4</v>
      </c>
      <c r="H198">
        <v>0</v>
      </c>
      <c r="I198">
        <v>0</v>
      </c>
      <c r="J198">
        <v>13406.834999999999</v>
      </c>
      <c r="K198">
        <v>9.5035199305220246</v>
      </c>
      <c r="L198">
        <v>1.01</v>
      </c>
      <c r="M198" t="s">
        <v>39</v>
      </c>
      <c r="N198" t="s">
        <v>46</v>
      </c>
      <c r="O198" t="s">
        <v>61</v>
      </c>
      <c r="P198">
        <v>0</v>
      </c>
      <c r="Q198">
        <v>1</v>
      </c>
      <c r="R198">
        <v>0</v>
      </c>
      <c r="S198" t="s">
        <v>60</v>
      </c>
      <c r="T198">
        <v>0</v>
      </c>
      <c r="U198">
        <v>1</v>
      </c>
      <c r="V198" t="s">
        <v>43</v>
      </c>
      <c r="W198">
        <v>1</v>
      </c>
      <c r="X198">
        <v>1</v>
      </c>
      <c r="Y198">
        <v>1</v>
      </c>
      <c r="Z198">
        <v>0</v>
      </c>
      <c r="AA198">
        <v>1</v>
      </c>
      <c r="AB198">
        <v>1</v>
      </c>
      <c r="AC198">
        <v>1</v>
      </c>
      <c r="AD198">
        <v>1</v>
      </c>
      <c r="AE198">
        <v>0</v>
      </c>
      <c r="AF198">
        <v>0</v>
      </c>
      <c r="AG198" t="s">
        <v>44</v>
      </c>
      <c r="AH198">
        <v>61.8</v>
      </c>
      <c r="AI198">
        <v>55</v>
      </c>
      <c r="AJ198">
        <v>34</v>
      </c>
      <c r="AK198">
        <v>40.799999999999997</v>
      </c>
      <c r="AL198">
        <v>50</v>
      </c>
      <c r="AM198">
        <v>80</v>
      </c>
      <c r="AN198">
        <v>1</v>
      </c>
    </row>
    <row r="199" spans="1:40" x14ac:dyDescent="0.3">
      <c r="A199" t="s">
        <v>45</v>
      </c>
      <c r="B199">
        <v>1</v>
      </c>
      <c r="C199">
        <v>0</v>
      </c>
      <c r="D199">
        <v>0</v>
      </c>
      <c r="E199">
        <v>0</v>
      </c>
      <c r="F199">
        <v>6.0062477790180971E-4</v>
      </c>
      <c r="G199">
        <v>-6.0062477790180971E-4</v>
      </c>
      <c r="H199">
        <v>0</v>
      </c>
      <c r="I199">
        <v>0</v>
      </c>
      <c r="J199">
        <v>17982.16</v>
      </c>
      <c r="K199">
        <v>9.7971354342918087</v>
      </c>
      <c r="L199">
        <v>1.61</v>
      </c>
      <c r="M199" t="s">
        <v>39</v>
      </c>
      <c r="N199" t="s">
        <v>46</v>
      </c>
      <c r="O199" t="s">
        <v>56</v>
      </c>
      <c r="P199">
        <v>0</v>
      </c>
      <c r="Q199">
        <v>1</v>
      </c>
      <c r="R199">
        <v>0</v>
      </c>
      <c r="S199" t="s">
        <v>42</v>
      </c>
      <c r="T199">
        <v>0</v>
      </c>
      <c r="U199">
        <v>1</v>
      </c>
      <c r="V199" t="s">
        <v>52</v>
      </c>
      <c r="W199">
        <v>1</v>
      </c>
      <c r="X199">
        <v>1</v>
      </c>
      <c r="Y199">
        <v>0</v>
      </c>
      <c r="Z199">
        <v>0</v>
      </c>
      <c r="AA199">
        <v>1</v>
      </c>
      <c r="AB199">
        <v>1</v>
      </c>
      <c r="AC199">
        <v>1</v>
      </c>
      <c r="AD199">
        <v>0</v>
      </c>
      <c r="AE199">
        <v>0</v>
      </c>
      <c r="AF199">
        <v>0</v>
      </c>
      <c r="AG199" t="s">
        <v>44</v>
      </c>
      <c r="AH199">
        <v>61.9</v>
      </c>
      <c r="AI199">
        <v>55</v>
      </c>
      <c r="AJ199">
        <v>35.5</v>
      </c>
      <c r="AK199">
        <v>40.6</v>
      </c>
      <c r="AL199">
        <v>55</v>
      </c>
      <c r="AM199">
        <v>80</v>
      </c>
      <c r="AN199">
        <v>1</v>
      </c>
    </row>
    <row r="200" spans="1:40" x14ac:dyDescent="0.3">
      <c r="A200" t="s">
        <v>45</v>
      </c>
      <c r="B200">
        <v>1</v>
      </c>
      <c r="C200">
        <v>0</v>
      </c>
      <c r="D200">
        <v>0</v>
      </c>
      <c r="E200">
        <v>0</v>
      </c>
      <c r="F200">
        <v>6.8529707932321701E-2</v>
      </c>
      <c r="G200">
        <v>-6.8529707932321701E-2</v>
      </c>
      <c r="H200">
        <v>0</v>
      </c>
      <c r="I200">
        <v>0</v>
      </c>
      <c r="J200">
        <v>12909.41</v>
      </c>
      <c r="K200">
        <v>9.4657117817893948</v>
      </c>
      <c r="L200">
        <v>1.27</v>
      </c>
      <c r="M200" t="s">
        <v>39</v>
      </c>
      <c r="N200" t="s">
        <v>46</v>
      </c>
      <c r="O200" t="s">
        <v>41</v>
      </c>
      <c r="P200">
        <v>0</v>
      </c>
      <c r="Q200">
        <v>0</v>
      </c>
      <c r="R200">
        <v>1</v>
      </c>
      <c r="S200" t="s">
        <v>48</v>
      </c>
      <c r="T200">
        <v>0</v>
      </c>
      <c r="U200">
        <v>1</v>
      </c>
      <c r="V200" t="s">
        <v>43</v>
      </c>
      <c r="W200">
        <v>0</v>
      </c>
      <c r="X200">
        <v>1</v>
      </c>
      <c r="Y200">
        <v>0</v>
      </c>
      <c r="Z200">
        <v>0</v>
      </c>
      <c r="AA200">
        <v>1</v>
      </c>
      <c r="AB200">
        <v>1</v>
      </c>
      <c r="AC200">
        <v>1</v>
      </c>
      <c r="AD200">
        <v>1</v>
      </c>
      <c r="AE200">
        <v>0</v>
      </c>
      <c r="AF200">
        <v>0</v>
      </c>
      <c r="AG200" t="s">
        <v>44</v>
      </c>
      <c r="AH200">
        <v>61.7</v>
      </c>
      <c r="AI200">
        <v>57</v>
      </c>
      <c r="AJ200">
        <v>35.5</v>
      </c>
      <c r="AK200">
        <v>40.799999999999997</v>
      </c>
      <c r="AL200">
        <v>50</v>
      </c>
      <c r="AM200">
        <v>80</v>
      </c>
      <c r="AN200">
        <v>1</v>
      </c>
    </row>
    <row r="201" spans="1:40" x14ac:dyDescent="0.3">
      <c r="A201" t="s">
        <v>58</v>
      </c>
      <c r="B201">
        <v>0</v>
      </c>
      <c r="C201">
        <v>0</v>
      </c>
      <c r="D201">
        <v>0</v>
      </c>
      <c r="E201">
        <v>0</v>
      </c>
      <c r="F201">
        <v>1.5595028604973657E-2</v>
      </c>
      <c r="G201">
        <v>-1.5595028604973657E-2</v>
      </c>
      <c r="H201">
        <v>0</v>
      </c>
      <c r="I201">
        <v>1</v>
      </c>
      <c r="J201">
        <v>10646</v>
      </c>
      <c r="K201">
        <v>9.2729395137327035</v>
      </c>
      <c r="L201">
        <v>1.282</v>
      </c>
      <c r="M201" t="s">
        <v>39</v>
      </c>
      <c r="N201" t="s">
        <v>59</v>
      </c>
      <c r="O201" t="s">
        <v>41</v>
      </c>
      <c r="P201">
        <v>0</v>
      </c>
      <c r="Q201">
        <v>0</v>
      </c>
      <c r="R201">
        <v>1</v>
      </c>
      <c r="S201" t="s">
        <v>42</v>
      </c>
      <c r="T201">
        <v>0</v>
      </c>
      <c r="U201">
        <v>1</v>
      </c>
      <c r="V201" t="s">
        <v>52</v>
      </c>
      <c r="W201">
        <v>1</v>
      </c>
      <c r="X201">
        <v>1</v>
      </c>
      <c r="Y201">
        <v>0</v>
      </c>
      <c r="Z201">
        <v>1</v>
      </c>
      <c r="AA201">
        <v>1</v>
      </c>
      <c r="AB201">
        <v>1</v>
      </c>
      <c r="AC201">
        <v>1</v>
      </c>
      <c r="AD201">
        <v>1</v>
      </c>
      <c r="AE201">
        <v>1</v>
      </c>
      <c r="AF201">
        <v>0</v>
      </c>
      <c r="AG201" t="s">
        <v>53</v>
      </c>
      <c r="AH201">
        <v>61.9</v>
      </c>
      <c r="AI201">
        <v>55.9</v>
      </c>
      <c r="AJ201">
        <v>34.799999999999997</v>
      </c>
      <c r="AK201">
        <v>40.799999999999997</v>
      </c>
      <c r="AL201">
        <v>50</v>
      </c>
      <c r="AM201">
        <v>76</v>
      </c>
      <c r="AN201">
        <v>1</v>
      </c>
    </row>
    <row r="202" spans="1:40" x14ac:dyDescent="0.3">
      <c r="A202" t="s">
        <v>45</v>
      </c>
      <c r="B202">
        <v>1</v>
      </c>
      <c r="C202">
        <v>0</v>
      </c>
      <c r="D202">
        <v>0</v>
      </c>
      <c r="E202">
        <v>0</v>
      </c>
      <c r="F202">
        <v>0.12811752678070046</v>
      </c>
      <c r="G202">
        <v>-0.12811752678070046</v>
      </c>
      <c r="H202">
        <v>0</v>
      </c>
      <c r="I202">
        <v>0</v>
      </c>
      <c r="J202">
        <v>17395.099999999999</v>
      </c>
      <c r="K202">
        <v>9.7639438363479023</v>
      </c>
      <c r="L202">
        <v>1.51</v>
      </c>
      <c r="M202" t="s">
        <v>39</v>
      </c>
      <c r="N202" t="s">
        <v>46</v>
      </c>
      <c r="O202" t="s">
        <v>47</v>
      </c>
      <c r="P202">
        <v>0</v>
      </c>
      <c r="Q202">
        <v>0</v>
      </c>
      <c r="R202">
        <v>1</v>
      </c>
      <c r="S202" t="s">
        <v>65</v>
      </c>
      <c r="T202">
        <v>1</v>
      </c>
      <c r="U202">
        <v>0</v>
      </c>
      <c r="V202" t="s">
        <v>43</v>
      </c>
      <c r="W202">
        <v>0</v>
      </c>
      <c r="X202">
        <v>1</v>
      </c>
      <c r="Y202">
        <v>1</v>
      </c>
      <c r="Z202">
        <v>0</v>
      </c>
      <c r="AA202">
        <v>1</v>
      </c>
      <c r="AB202">
        <v>1</v>
      </c>
      <c r="AC202">
        <v>1</v>
      </c>
      <c r="AD202">
        <v>0</v>
      </c>
      <c r="AE202">
        <v>0</v>
      </c>
      <c r="AF202">
        <v>0</v>
      </c>
      <c r="AG202" t="s">
        <v>44</v>
      </c>
      <c r="AH202">
        <v>61.2</v>
      </c>
      <c r="AI202">
        <v>57</v>
      </c>
      <c r="AJ202">
        <v>34</v>
      </c>
      <c r="AK202">
        <v>40.799999999999997</v>
      </c>
      <c r="AL202">
        <v>55</v>
      </c>
      <c r="AM202">
        <v>80</v>
      </c>
      <c r="AN202">
        <v>1</v>
      </c>
    </row>
    <row r="203" spans="1:40" x14ac:dyDescent="0.3">
      <c r="A203" t="s">
        <v>58</v>
      </c>
      <c r="B203">
        <v>0</v>
      </c>
      <c r="C203">
        <v>0</v>
      </c>
      <c r="D203">
        <v>0</v>
      </c>
      <c r="E203">
        <v>0</v>
      </c>
      <c r="F203">
        <v>1.9073725288151635E-5</v>
      </c>
      <c r="G203">
        <v>-1.9073725288151635E-5</v>
      </c>
      <c r="H203">
        <v>0</v>
      </c>
      <c r="I203">
        <v>1</v>
      </c>
      <c r="J203">
        <v>8279</v>
      </c>
      <c r="K203">
        <v>9.0214774671388067</v>
      </c>
      <c r="L203">
        <v>1.1359999999999999</v>
      </c>
      <c r="M203" t="s">
        <v>39</v>
      </c>
      <c r="N203" t="s">
        <v>59</v>
      </c>
      <c r="O203" t="s">
        <v>47</v>
      </c>
      <c r="P203">
        <v>0</v>
      </c>
      <c r="Q203">
        <v>0</v>
      </c>
      <c r="R203">
        <v>1</v>
      </c>
      <c r="S203" t="s">
        <v>42</v>
      </c>
      <c r="T203">
        <v>0</v>
      </c>
      <c r="U203">
        <v>1</v>
      </c>
      <c r="V203" t="s">
        <v>52</v>
      </c>
      <c r="W203">
        <v>1</v>
      </c>
      <c r="X203">
        <v>1</v>
      </c>
      <c r="Y203">
        <v>0</v>
      </c>
      <c r="Z203">
        <v>1</v>
      </c>
      <c r="AA203">
        <v>1</v>
      </c>
      <c r="AB203">
        <v>1</v>
      </c>
      <c r="AC203">
        <v>1</v>
      </c>
      <c r="AD203">
        <v>0</v>
      </c>
      <c r="AE203">
        <v>1</v>
      </c>
      <c r="AF203">
        <v>1</v>
      </c>
      <c r="AG203" t="s">
        <v>53</v>
      </c>
      <c r="AH203">
        <v>61.2</v>
      </c>
      <c r="AI203">
        <v>57</v>
      </c>
      <c r="AJ203">
        <v>34.299999999999997</v>
      </c>
      <c r="AK203">
        <v>40.6</v>
      </c>
      <c r="AL203">
        <v>54</v>
      </c>
      <c r="AM203">
        <v>77</v>
      </c>
      <c r="AN203">
        <v>1</v>
      </c>
    </row>
    <row r="204" spans="1:40" x14ac:dyDescent="0.3">
      <c r="A204" t="s">
        <v>54</v>
      </c>
      <c r="B204">
        <v>0</v>
      </c>
      <c r="C204">
        <v>0</v>
      </c>
      <c r="D204">
        <v>0</v>
      </c>
      <c r="E204">
        <v>0</v>
      </c>
      <c r="F204">
        <v>1.8251349005570363E-5</v>
      </c>
      <c r="G204">
        <v>-1.8251349005570363E-5</v>
      </c>
      <c r="H204">
        <v>1</v>
      </c>
      <c r="I204">
        <v>0</v>
      </c>
      <c r="J204">
        <v>8440</v>
      </c>
      <c r="K204">
        <v>9.0407375875900033</v>
      </c>
      <c r="L204">
        <v>1.1399999999999999</v>
      </c>
      <c r="M204" t="s">
        <v>39</v>
      </c>
      <c r="N204" t="s">
        <v>55</v>
      </c>
      <c r="O204" t="s">
        <v>41</v>
      </c>
      <c r="P204">
        <v>0</v>
      </c>
      <c r="Q204">
        <v>0</v>
      </c>
      <c r="R204">
        <v>1</v>
      </c>
      <c r="S204" t="s">
        <v>42</v>
      </c>
      <c r="T204">
        <v>0</v>
      </c>
      <c r="U204">
        <v>1</v>
      </c>
      <c r="V204" t="s">
        <v>57</v>
      </c>
      <c r="W204">
        <v>1</v>
      </c>
      <c r="X204">
        <v>1</v>
      </c>
      <c r="Y204">
        <v>0</v>
      </c>
      <c r="Z204">
        <v>1</v>
      </c>
      <c r="AA204">
        <v>1</v>
      </c>
      <c r="AB204">
        <v>1</v>
      </c>
      <c r="AC204">
        <v>1</v>
      </c>
      <c r="AD204">
        <v>0</v>
      </c>
      <c r="AE204">
        <v>1</v>
      </c>
      <c r="AF204">
        <v>0</v>
      </c>
      <c r="AG204" t="s">
        <v>53</v>
      </c>
      <c r="AH204">
        <v>61.5</v>
      </c>
      <c r="AI204">
        <v>55.2</v>
      </c>
      <c r="AJ204">
        <v>34.299999999999997</v>
      </c>
      <c r="AK204">
        <v>40.6</v>
      </c>
      <c r="AL204">
        <v>54</v>
      </c>
      <c r="AM204">
        <v>78</v>
      </c>
      <c r="AN204">
        <v>1</v>
      </c>
    </row>
    <row r="205" spans="1:40" x14ac:dyDescent="0.3">
      <c r="A205" t="s">
        <v>45</v>
      </c>
      <c r="B205">
        <v>1</v>
      </c>
      <c r="C205">
        <v>0</v>
      </c>
      <c r="D205">
        <v>0</v>
      </c>
      <c r="E205">
        <v>0</v>
      </c>
      <c r="F205">
        <v>6.2792671569762424E-5</v>
      </c>
      <c r="G205">
        <v>-6.2792671569762424E-5</v>
      </c>
      <c r="H205">
        <v>0</v>
      </c>
      <c r="I205">
        <v>0</v>
      </c>
      <c r="J205">
        <v>9795.8250000000007</v>
      </c>
      <c r="K205">
        <v>9.1897115534780252</v>
      </c>
      <c r="L205">
        <v>1.1499999999999999</v>
      </c>
      <c r="M205" t="s">
        <v>39</v>
      </c>
      <c r="N205" t="s">
        <v>46</v>
      </c>
      <c r="O205" t="s">
        <v>56</v>
      </c>
      <c r="P205">
        <v>0</v>
      </c>
      <c r="Q205">
        <v>1</v>
      </c>
      <c r="R205">
        <v>0</v>
      </c>
      <c r="S205" t="s">
        <v>42</v>
      </c>
      <c r="T205">
        <v>0</v>
      </c>
      <c r="U205">
        <v>1</v>
      </c>
      <c r="V205" t="s">
        <v>57</v>
      </c>
      <c r="W205">
        <v>1</v>
      </c>
      <c r="X205">
        <v>1</v>
      </c>
      <c r="Y205">
        <v>0</v>
      </c>
      <c r="Z205">
        <v>0</v>
      </c>
      <c r="AA205">
        <v>1</v>
      </c>
      <c r="AB205">
        <v>1</v>
      </c>
      <c r="AC205">
        <v>1</v>
      </c>
      <c r="AD205">
        <v>0</v>
      </c>
      <c r="AE205">
        <v>0</v>
      </c>
      <c r="AF205">
        <v>0</v>
      </c>
      <c r="AG205" t="s">
        <v>44</v>
      </c>
      <c r="AH205">
        <v>61.8</v>
      </c>
      <c r="AI205">
        <v>57</v>
      </c>
      <c r="AJ205">
        <v>35.5</v>
      </c>
      <c r="AK205">
        <v>40.6</v>
      </c>
      <c r="AL205">
        <v>55</v>
      </c>
      <c r="AM205">
        <v>80</v>
      </c>
      <c r="AN205">
        <v>1</v>
      </c>
    </row>
    <row r="206" spans="1:40" x14ac:dyDescent="0.3">
      <c r="A206" t="s">
        <v>54</v>
      </c>
      <c r="B206">
        <v>0</v>
      </c>
      <c r="C206">
        <v>0</v>
      </c>
      <c r="D206">
        <v>0</v>
      </c>
      <c r="E206">
        <v>0</v>
      </c>
      <c r="F206">
        <v>6.9705016990827305E-4</v>
      </c>
      <c r="G206">
        <v>-6.9705016990827305E-4</v>
      </c>
      <c r="H206">
        <v>1</v>
      </c>
      <c r="I206">
        <v>0</v>
      </c>
      <c r="J206">
        <v>13770</v>
      </c>
      <c r="K206">
        <v>9.5302475917227003</v>
      </c>
      <c r="L206">
        <v>1.22</v>
      </c>
      <c r="M206" t="s">
        <v>39</v>
      </c>
      <c r="N206" t="s">
        <v>55</v>
      </c>
      <c r="O206" t="s">
        <v>13</v>
      </c>
      <c r="P206">
        <v>1</v>
      </c>
      <c r="Q206">
        <v>0</v>
      </c>
      <c r="R206">
        <v>0</v>
      </c>
      <c r="S206" t="s">
        <v>51</v>
      </c>
      <c r="T206">
        <v>0</v>
      </c>
      <c r="U206">
        <v>1</v>
      </c>
      <c r="V206" t="s">
        <v>57</v>
      </c>
      <c r="W206">
        <v>1</v>
      </c>
      <c r="X206">
        <v>1</v>
      </c>
      <c r="Y206">
        <v>1</v>
      </c>
      <c r="Z206">
        <v>1</v>
      </c>
      <c r="AA206">
        <v>1</v>
      </c>
      <c r="AB206">
        <v>1</v>
      </c>
      <c r="AC206">
        <v>1</v>
      </c>
      <c r="AD206">
        <v>0</v>
      </c>
      <c r="AE206">
        <v>1</v>
      </c>
      <c r="AF206">
        <v>0</v>
      </c>
      <c r="AG206" t="s">
        <v>53</v>
      </c>
      <c r="AH206">
        <v>61.9</v>
      </c>
      <c r="AI206">
        <v>54.5</v>
      </c>
      <c r="AJ206">
        <v>34.299999999999997</v>
      </c>
      <c r="AK206">
        <v>40.6</v>
      </c>
      <c r="AL206">
        <v>54</v>
      </c>
      <c r="AM206">
        <v>78</v>
      </c>
      <c r="AN206">
        <v>1</v>
      </c>
    </row>
    <row r="207" spans="1:40" x14ac:dyDescent="0.3">
      <c r="A207" t="s">
        <v>38</v>
      </c>
      <c r="B207">
        <v>0</v>
      </c>
      <c r="C207">
        <v>0</v>
      </c>
      <c r="D207">
        <v>0</v>
      </c>
      <c r="E207">
        <v>1</v>
      </c>
      <c r="F207">
        <v>0.99687410492145834</v>
      </c>
      <c r="G207">
        <v>3.1258950785416628E-3</v>
      </c>
      <c r="H207">
        <v>0</v>
      </c>
      <c r="I207">
        <v>0</v>
      </c>
      <c r="J207">
        <v>18590</v>
      </c>
      <c r="K207">
        <v>9.83037908071549</v>
      </c>
      <c r="L207">
        <v>1.51</v>
      </c>
      <c r="M207" t="s">
        <v>39</v>
      </c>
      <c r="N207" t="s">
        <v>40</v>
      </c>
      <c r="O207" t="s">
        <v>13</v>
      </c>
      <c r="P207">
        <v>1</v>
      </c>
      <c r="Q207">
        <v>0</v>
      </c>
      <c r="R207">
        <v>0</v>
      </c>
      <c r="S207" t="s">
        <v>51</v>
      </c>
      <c r="T207">
        <v>0</v>
      </c>
      <c r="U207">
        <v>1</v>
      </c>
      <c r="V207" t="s">
        <v>66</v>
      </c>
      <c r="W207">
        <v>1</v>
      </c>
      <c r="X207">
        <v>0</v>
      </c>
      <c r="Y207">
        <v>1</v>
      </c>
      <c r="Z207">
        <v>0</v>
      </c>
      <c r="AA207">
        <v>1</v>
      </c>
      <c r="AB207">
        <v>1</v>
      </c>
      <c r="AC207">
        <v>0</v>
      </c>
      <c r="AD207">
        <v>1</v>
      </c>
      <c r="AE207">
        <v>0</v>
      </c>
      <c r="AF207">
        <v>0</v>
      </c>
      <c r="AG207" t="s">
        <v>44</v>
      </c>
      <c r="AH207">
        <v>61.4</v>
      </c>
      <c r="AI207">
        <v>58</v>
      </c>
      <c r="AJ207">
        <v>35</v>
      </c>
      <c r="AK207">
        <v>40.6</v>
      </c>
      <c r="AL207">
        <v>45</v>
      </c>
      <c r="AM207">
        <v>80</v>
      </c>
      <c r="AN207">
        <v>1</v>
      </c>
    </row>
    <row r="208" spans="1:40" x14ac:dyDescent="0.3">
      <c r="A208" t="s">
        <v>45</v>
      </c>
      <c r="B208">
        <v>1</v>
      </c>
      <c r="C208">
        <v>0</v>
      </c>
      <c r="D208">
        <v>0</v>
      </c>
      <c r="E208">
        <v>0</v>
      </c>
      <c r="F208">
        <v>8.761140251785925E-4</v>
      </c>
      <c r="G208">
        <v>-8.761140251785925E-4</v>
      </c>
      <c r="H208">
        <v>0</v>
      </c>
      <c r="I208">
        <v>0</v>
      </c>
      <c r="J208">
        <v>8743.8449999999993</v>
      </c>
      <c r="K208">
        <v>9.0761053032582719</v>
      </c>
      <c r="L208">
        <v>1.04</v>
      </c>
      <c r="M208" t="s">
        <v>39</v>
      </c>
      <c r="N208" t="s">
        <v>46</v>
      </c>
      <c r="O208" t="s">
        <v>47</v>
      </c>
      <c r="P208">
        <v>0</v>
      </c>
      <c r="Q208">
        <v>0</v>
      </c>
      <c r="R208">
        <v>1</v>
      </c>
      <c r="S208" t="s">
        <v>60</v>
      </c>
      <c r="T208">
        <v>0</v>
      </c>
      <c r="U208">
        <v>1</v>
      </c>
      <c r="V208" t="s">
        <v>57</v>
      </c>
      <c r="W208">
        <v>1</v>
      </c>
      <c r="X208">
        <v>0</v>
      </c>
      <c r="Y208">
        <v>1</v>
      </c>
      <c r="Z208">
        <v>0</v>
      </c>
      <c r="AA208">
        <v>1</v>
      </c>
      <c r="AB208">
        <v>1</v>
      </c>
      <c r="AC208">
        <v>1</v>
      </c>
      <c r="AD208">
        <v>1</v>
      </c>
      <c r="AE208">
        <v>0</v>
      </c>
      <c r="AF208">
        <v>0</v>
      </c>
      <c r="AG208" t="s">
        <v>44</v>
      </c>
      <c r="AH208">
        <v>61.8</v>
      </c>
      <c r="AI208">
        <v>56</v>
      </c>
      <c r="AJ208">
        <v>35</v>
      </c>
      <c r="AK208">
        <v>40.799999999999997</v>
      </c>
      <c r="AL208">
        <v>50</v>
      </c>
      <c r="AM208">
        <v>80</v>
      </c>
      <c r="AN208">
        <v>1</v>
      </c>
    </row>
    <row r="209" spans="1:40" x14ac:dyDescent="0.3">
      <c r="A209" t="s">
        <v>49</v>
      </c>
      <c r="B209">
        <v>0</v>
      </c>
      <c r="C209">
        <v>1</v>
      </c>
      <c r="D209">
        <v>0</v>
      </c>
      <c r="E209">
        <v>0</v>
      </c>
      <c r="F209">
        <v>2.193920334856915E-2</v>
      </c>
      <c r="G209">
        <v>-2.193920334856915E-2</v>
      </c>
      <c r="H209">
        <v>0</v>
      </c>
      <c r="I209">
        <v>0</v>
      </c>
      <c r="J209">
        <v>15742</v>
      </c>
      <c r="K209">
        <v>9.6640875787023948</v>
      </c>
      <c r="L209">
        <v>1.508</v>
      </c>
      <c r="M209" t="s">
        <v>39</v>
      </c>
      <c r="N209" t="s">
        <v>50</v>
      </c>
      <c r="O209" t="s">
        <v>47</v>
      </c>
      <c r="P209">
        <v>0</v>
      </c>
      <c r="Q209">
        <v>0</v>
      </c>
      <c r="R209">
        <v>1</v>
      </c>
      <c r="S209" t="s">
        <v>51</v>
      </c>
      <c r="T209">
        <v>0</v>
      </c>
      <c r="U209">
        <v>1</v>
      </c>
      <c r="V209" t="s">
        <v>52</v>
      </c>
      <c r="W209">
        <v>1</v>
      </c>
      <c r="X209">
        <v>1</v>
      </c>
      <c r="Y209">
        <v>0</v>
      </c>
      <c r="Z209">
        <v>1</v>
      </c>
      <c r="AA209">
        <v>1</v>
      </c>
      <c r="AB209">
        <v>1</v>
      </c>
      <c r="AC209">
        <v>1</v>
      </c>
      <c r="AD209">
        <v>1</v>
      </c>
      <c r="AE209">
        <v>1</v>
      </c>
      <c r="AF209">
        <v>1</v>
      </c>
      <c r="AG209" t="s">
        <v>53</v>
      </c>
      <c r="AH209">
        <v>61.4</v>
      </c>
      <c r="AI209">
        <v>56</v>
      </c>
      <c r="AJ209">
        <v>34.700000000000003</v>
      </c>
      <c r="AK209">
        <v>40.700000000000003</v>
      </c>
      <c r="AL209">
        <v>50</v>
      </c>
      <c r="AM209">
        <v>77</v>
      </c>
      <c r="AN209">
        <v>1</v>
      </c>
    </row>
    <row r="210" spans="1:40" x14ac:dyDescent="0.3">
      <c r="A210" t="s">
        <v>45</v>
      </c>
      <c r="B210">
        <v>1</v>
      </c>
      <c r="C210">
        <v>0</v>
      </c>
      <c r="D210">
        <v>0</v>
      </c>
      <c r="E210">
        <v>0</v>
      </c>
      <c r="F210">
        <v>3.4253627426606486E-3</v>
      </c>
      <c r="G210">
        <v>-3.4253627426606486E-3</v>
      </c>
      <c r="H210">
        <v>0</v>
      </c>
      <c r="I210">
        <v>0</v>
      </c>
      <c r="J210">
        <v>9421.5249999999996</v>
      </c>
      <c r="K210">
        <v>9.1507522440643054</v>
      </c>
      <c r="L210">
        <v>1.03</v>
      </c>
      <c r="M210" t="s">
        <v>39</v>
      </c>
      <c r="N210" t="s">
        <v>46</v>
      </c>
      <c r="O210" t="s">
        <v>61</v>
      </c>
      <c r="P210">
        <v>0</v>
      </c>
      <c r="Q210">
        <v>1</v>
      </c>
      <c r="R210">
        <v>0</v>
      </c>
      <c r="S210" t="s">
        <v>42</v>
      </c>
      <c r="T210">
        <v>0</v>
      </c>
      <c r="U210">
        <v>1</v>
      </c>
      <c r="V210" t="s">
        <v>43</v>
      </c>
      <c r="W210">
        <v>1</v>
      </c>
      <c r="X210">
        <v>1</v>
      </c>
      <c r="Y210">
        <v>0</v>
      </c>
      <c r="Z210">
        <v>0</v>
      </c>
      <c r="AA210">
        <v>1</v>
      </c>
      <c r="AB210">
        <v>1</v>
      </c>
      <c r="AC210">
        <v>1</v>
      </c>
      <c r="AD210">
        <v>1</v>
      </c>
      <c r="AE210">
        <v>0</v>
      </c>
      <c r="AF210">
        <v>0</v>
      </c>
      <c r="AG210" t="s">
        <v>44</v>
      </c>
      <c r="AH210">
        <v>61.8</v>
      </c>
      <c r="AI210">
        <v>57</v>
      </c>
      <c r="AJ210">
        <v>35.5</v>
      </c>
      <c r="AK210">
        <v>40.6</v>
      </c>
      <c r="AL210">
        <v>50</v>
      </c>
      <c r="AM210">
        <v>80</v>
      </c>
      <c r="AN210">
        <v>1</v>
      </c>
    </row>
    <row r="211" spans="1:40" x14ac:dyDescent="0.3">
      <c r="A211" t="s">
        <v>54</v>
      </c>
      <c r="B211">
        <v>0</v>
      </c>
      <c r="C211">
        <v>0</v>
      </c>
      <c r="D211">
        <v>0</v>
      </c>
      <c r="E211">
        <v>0</v>
      </c>
      <c r="F211">
        <v>1.1573861963429103E-2</v>
      </c>
      <c r="G211">
        <v>-1.1573861963429103E-2</v>
      </c>
      <c r="H211">
        <v>1</v>
      </c>
      <c r="I211">
        <v>0</v>
      </c>
      <c r="J211">
        <v>13330</v>
      </c>
      <c r="K211">
        <v>9.4977724131727541</v>
      </c>
      <c r="L211">
        <v>1.4</v>
      </c>
      <c r="M211" t="s">
        <v>39</v>
      </c>
      <c r="N211" t="s">
        <v>55</v>
      </c>
      <c r="O211" t="s">
        <v>56</v>
      </c>
      <c r="P211">
        <v>0</v>
      </c>
      <c r="Q211">
        <v>1</v>
      </c>
      <c r="R211">
        <v>0</v>
      </c>
      <c r="S211" t="s">
        <v>42</v>
      </c>
      <c r="T211">
        <v>0</v>
      </c>
      <c r="U211">
        <v>1</v>
      </c>
      <c r="V211" t="s">
        <v>57</v>
      </c>
      <c r="W211">
        <v>0</v>
      </c>
      <c r="X211">
        <v>1</v>
      </c>
      <c r="Y211">
        <v>0</v>
      </c>
      <c r="Z211">
        <v>1</v>
      </c>
      <c r="AA211">
        <v>1</v>
      </c>
      <c r="AB211">
        <v>1</v>
      </c>
      <c r="AC211">
        <v>1</v>
      </c>
      <c r="AD211">
        <v>0</v>
      </c>
      <c r="AE211">
        <v>1</v>
      </c>
      <c r="AF211">
        <v>0</v>
      </c>
      <c r="AG211" t="s">
        <v>53</v>
      </c>
      <c r="AH211">
        <v>61.5</v>
      </c>
      <c r="AI211">
        <v>56.8</v>
      </c>
      <c r="AJ211">
        <v>34.299999999999997</v>
      </c>
      <c r="AK211">
        <v>40.700000000000003</v>
      </c>
      <c r="AL211">
        <v>52</v>
      </c>
      <c r="AM211">
        <v>78</v>
      </c>
      <c r="AN211">
        <v>1</v>
      </c>
    </row>
    <row r="212" spans="1:40" x14ac:dyDescent="0.3">
      <c r="A212" t="s">
        <v>49</v>
      </c>
      <c r="B212">
        <v>0</v>
      </c>
      <c r="C212">
        <v>1</v>
      </c>
      <c r="D212">
        <v>0</v>
      </c>
      <c r="E212">
        <v>0</v>
      </c>
      <c r="F212">
        <v>2.1954758481129163E-4</v>
      </c>
      <c r="G212">
        <v>-2.1954758481129163E-4</v>
      </c>
      <c r="H212">
        <v>0</v>
      </c>
      <c r="I212">
        <v>0</v>
      </c>
      <c r="J212">
        <v>12286</v>
      </c>
      <c r="K212">
        <v>9.4162156817238731</v>
      </c>
      <c r="L212">
        <v>1.0069999999999999</v>
      </c>
      <c r="M212" t="s">
        <v>39</v>
      </c>
      <c r="N212" t="s">
        <v>50</v>
      </c>
      <c r="O212" t="s">
        <v>61</v>
      </c>
      <c r="P212">
        <v>0</v>
      </c>
      <c r="Q212">
        <v>1</v>
      </c>
      <c r="R212">
        <v>0</v>
      </c>
      <c r="S212" t="s">
        <v>48</v>
      </c>
      <c r="T212">
        <v>0</v>
      </c>
      <c r="U212">
        <v>1</v>
      </c>
      <c r="V212" t="s">
        <v>52</v>
      </c>
      <c r="W212">
        <v>1</v>
      </c>
      <c r="X212">
        <v>1</v>
      </c>
      <c r="Y212">
        <v>1</v>
      </c>
      <c r="Z212">
        <v>1</v>
      </c>
      <c r="AA212">
        <v>1</v>
      </c>
      <c r="AB212">
        <v>1</v>
      </c>
      <c r="AC212">
        <v>0</v>
      </c>
      <c r="AD212">
        <v>0</v>
      </c>
      <c r="AE212">
        <v>0</v>
      </c>
      <c r="AF212">
        <v>0</v>
      </c>
      <c r="AG212" t="s">
        <v>53</v>
      </c>
      <c r="AH212">
        <v>60.8</v>
      </c>
      <c r="AI212">
        <v>57.4</v>
      </c>
      <c r="AJ212">
        <v>34.799999999999997</v>
      </c>
      <c r="AK212">
        <v>40.700000000000003</v>
      </c>
      <c r="AL212">
        <v>52</v>
      </c>
      <c r="AM212">
        <v>76</v>
      </c>
      <c r="AN212">
        <v>1</v>
      </c>
    </row>
    <row r="213" spans="1:40" x14ac:dyDescent="0.3">
      <c r="A213" t="s">
        <v>38</v>
      </c>
      <c r="B213">
        <v>0</v>
      </c>
      <c r="C213">
        <v>0</v>
      </c>
      <c r="D213">
        <v>0</v>
      </c>
      <c r="E213">
        <v>1</v>
      </c>
      <c r="F213">
        <v>0.99989379146839086</v>
      </c>
      <c r="G213">
        <v>1.0620853160914212E-4</v>
      </c>
      <c r="H213">
        <v>0</v>
      </c>
      <c r="I213">
        <v>0</v>
      </c>
      <c r="J213">
        <v>18890</v>
      </c>
      <c r="K213">
        <v>9.8463879604955551</v>
      </c>
      <c r="L213">
        <v>1.21</v>
      </c>
      <c r="M213" t="s">
        <v>39</v>
      </c>
      <c r="N213" t="s">
        <v>40</v>
      </c>
      <c r="O213" t="s">
        <v>13</v>
      </c>
      <c r="P213">
        <v>1</v>
      </c>
      <c r="Q213">
        <v>0</v>
      </c>
      <c r="R213">
        <v>0</v>
      </c>
      <c r="S213" t="s">
        <v>65</v>
      </c>
      <c r="T213">
        <v>1</v>
      </c>
      <c r="U213">
        <v>0</v>
      </c>
      <c r="V213" t="s">
        <v>43</v>
      </c>
      <c r="W213">
        <v>0</v>
      </c>
      <c r="X213">
        <v>0</v>
      </c>
      <c r="Y213">
        <v>1</v>
      </c>
      <c r="Z213">
        <v>0</v>
      </c>
      <c r="AA213">
        <v>0</v>
      </c>
      <c r="AB213">
        <v>1</v>
      </c>
      <c r="AC213">
        <v>0</v>
      </c>
      <c r="AD213">
        <v>1</v>
      </c>
      <c r="AE213">
        <v>0</v>
      </c>
      <c r="AF213">
        <v>0</v>
      </c>
      <c r="AG213" t="s">
        <v>44</v>
      </c>
      <c r="AH213">
        <v>61.3</v>
      </c>
      <c r="AI213">
        <v>59</v>
      </c>
      <c r="AJ213">
        <v>34</v>
      </c>
      <c r="AK213">
        <v>41.2</v>
      </c>
      <c r="AL213">
        <v>50</v>
      </c>
      <c r="AM213">
        <v>80</v>
      </c>
      <c r="AN213">
        <v>1</v>
      </c>
    </row>
    <row r="214" spans="1:40" x14ac:dyDescent="0.3">
      <c r="A214" t="s">
        <v>49</v>
      </c>
      <c r="B214">
        <v>0</v>
      </c>
      <c r="C214">
        <v>1</v>
      </c>
      <c r="D214">
        <v>0</v>
      </c>
      <c r="E214">
        <v>0</v>
      </c>
      <c r="F214">
        <v>1.5621871655105653E-5</v>
      </c>
      <c r="G214">
        <v>-1.5621871655105653E-5</v>
      </c>
      <c r="H214">
        <v>0</v>
      </c>
      <c r="I214">
        <v>0</v>
      </c>
      <c r="J214">
        <v>21743</v>
      </c>
      <c r="K214">
        <v>9.9870471456350582</v>
      </c>
      <c r="L214">
        <v>1.554</v>
      </c>
      <c r="M214" t="s">
        <v>39</v>
      </c>
      <c r="N214" t="s">
        <v>50</v>
      </c>
      <c r="O214" t="s">
        <v>56</v>
      </c>
      <c r="P214">
        <v>0</v>
      </c>
      <c r="Q214">
        <v>1</v>
      </c>
      <c r="R214">
        <v>0</v>
      </c>
      <c r="S214" t="s">
        <v>51</v>
      </c>
      <c r="T214">
        <v>0</v>
      </c>
      <c r="U214">
        <v>1</v>
      </c>
      <c r="V214" t="s">
        <v>52</v>
      </c>
      <c r="W214">
        <v>1</v>
      </c>
      <c r="X214">
        <v>1</v>
      </c>
      <c r="Y214">
        <v>0</v>
      </c>
      <c r="Z214">
        <v>1</v>
      </c>
      <c r="AA214">
        <v>1</v>
      </c>
      <c r="AB214">
        <v>1</v>
      </c>
      <c r="AC214">
        <v>1</v>
      </c>
      <c r="AD214">
        <v>0</v>
      </c>
      <c r="AE214">
        <v>1</v>
      </c>
      <c r="AF214">
        <v>1</v>
      </c>
      <c r="AG214" t="s">
        <v>53</v>
      </c>
      <c r="AH214">
        <v>61.7</v>
      </c>
      <c r="AI214">
        <v>55.5</v>
      </c>
      <c r="AJ214">
        <v>34.700000000000003</v>
      </c>
      <c r="AK214">
        <v>40.799999999999997</v>
      </c>
      <c r="AL214">
        <v>53</v>
      </c>
      <c r="AM214">
        <v>77</v>
      </c>
      <c r="AN214">
        <v>1</v>
      </c>
    </row>
    <row r="215" spans="1:40" x14ac:dyDescent="0.3">
      <c r="A215" t="s">
        <v>45</v>
      </c>
      <c r="B215">
        <v>1</v>
      </c>
      <c r="C215">
        <v>0</v>
      </c>
      <c r="D215">
        <v>0</v>
      </c>
      <c r="E215">
        <v>0</v>
      </c>
      <c r="F215">
        <v>5.9057837243608449E-4</v>
      </c>
      <c r="G215">
        <v>-5.9057837243608449E-4</v>
      </c>
      <c r="H215">
        <v>0</v>
      </c>
      <c r="I215">
        <v>0</v>
      </c>
      <c r="J215">
        <v>8558.6649999999991</v>
      </c>
      <c r="K215">
        <v>9.0546994990291569</v>
      </c>
      <c r="L215">
        <v>1.01</v>
      </c>
      <c r="M215" t="s">
        <v>39</v>
      </c>
      <c r="N215" t="s">
        <v>46</v>
      </c>
      <c r="O215" t="s">
        <v>41</v>
      </c>
      <c r="P215">
        <v>0</v>
      </c>
      <c r="Q215">
        <v>0</v>
      </c>
      <c r="R215">
        <v>1</v>
      </c>
      <c r="S215" t="s">
        <v>48</v>
      </c>
      <c r="T215">
        <v>0</v>
      </c>
      <c r="U215">
        <v>1</v>
      </c>
      <c r="V215" t="s">
        <v>43</v>
      </c>
      <c r="W215">
        <v>1</v>
      </c>
      <c r="X215">
        <v>1</v>
      </c>
      <c r="Y215">
        <v>1</v>
      </c>
      <c r="Z215">
        <v>1</v>
      </c>
      <c r="AA215">
        <v>1</v>
      </c>
      <c r="AB215">
        <v>1</v>
      </c>
      <c r="AC215">
        <v>1</v>
      </c>
      <c r="AD215">
        <v>1</v>
      </c>
      <c r="AE215">
        <v>1</v>
      </c>
      <c r="AF215">
        <v>0</v>
      </c>
      <c r="AG215" t="s">
        <v>44</v>
      </c>
      <c r="AH215">
        <v>61.9</v>
      </c>
      <c r="AI215">
        <v>55</v>
      </c>
      <c r="AJ215">
        <v>34.5</v>
      </c>
      <c r="AK215">
        <v>40.6</v>
      </c>
      <c r="AL215">
        <v>50</v>
      </c>
      <c r="AM215">
        <v>75</v>
      </c>
      <c r="AN215">
        <v>1</v>
      </c>
    </row>
    <row r="216" spans="1:40" x14ac:dyDescent="0.3">
      <c r="A216" t="s">
        <v>58</v>
      </c>
      <c r="B216">
        <v>0</v>
      </c>
      <c r="C216">
        <v>0</v>
      </c>
      <c r="D216">
        <v>0</v>
      </c>
      <c r="E216">
        <v>0</v>
      </c>
      <c r="F216">
        <v>1.4836767702075144E-4</v>
      </c>
      <c r="G216">
        <v>-1.4836767702075144E-4</v>
      </c>
      <c r="H216">
        <v>0</v>
      </c>
      <c r="I216">
        <v>1</v>
      </c>
      <c r="J216">
        <v>15035</v>
      </c>
      <c r="K216">
        <v>9.6181360954226296</v>
      </c>
      <c r="L216">
        <v>1.411</v>
      </c>
      <c r="M216" t="s">
        <v>39</v>
      </c>
      <c r="N216" t="s">
        <v>59</v>
      </c>
      <c r="O216" t="s">
        <v>61</v>
      </c>
      <c r="P216">
        <v>0</v>
      </c>
      <c r="Q216">
        <v>1</v>
      </c>
      <c r="R216">
        <v>0</v>
      </c>
      <c r="S216" t="s">
        <v>42</v>
      </c>
      <c r="T216">
        <v>0</v>
      </c>
      <c r="U216">
        <v>1</v>
      </c>
      <c r="V216" t="s">
        <v>64</v>
      </c>
      <c r="W216">
        <v>1</v>
      </c>
      <c r="X216">
        <v>1</v>
      </c>
      <c r="Y216">
        <v>1</v>
      </c>
      <c r="Z216">
        <v>1</v>
      </c>
      <c r="AA216">
        <v>1</v>
      </c>
      <c r="AB216">
        <v>1</v>
      </c>
      <c r="AC216">
        <v>1</v>
      </c>
      <c r="AD216">
        <v>0</v>
      </c>
      <c r="AE216">
        <v>1</v>
      </c>
      <c r="AF216">
        <v>0</v>
      </c>
      <c r="AG216" t="s">
        <v>53</v>
      </c>
      <c r="AH216">
        <v>61.5</v>
      </c>
      <c r="AI216">
        <v>56.6</v>
      </c>
      <c r="AJ216">
        <v>34.200000000000003</v>
      </c>
      <c r="AK216">
        <v>40.6</v>
      </c>
      <c r="AL216">
        <v>53</v>
      </c>
      <c r="AM216">
        <v>76</v>
      </c>
      <c r="AN216">
        <v>1</v>
      </c>
    </row>
    <row r="217" spans="1:40" x14ac:dyDescent="0.3">
      <c r="A217" t="s">
        <v>58</v>
      </c>
      <c r="B217">
        <v>0</v>
      </c>
      <c r="C217">
        <v>0</v>
      </c>
      <c r="D217">
        <v>0</v>
      </c>
      <c r="E217">
        <v>0</v>
      </c>
      <c r="F217">
        <v>1.2064718597315934E-4</v>
      </c>
      <c r="G217">
        <v>-1.2064718597315934E-4</v>
      </c>
      <c r="H217">
        <v>0</v>
      </c>
      <c r="I217">
        <v>1</v>
      </c>
      <c r="J217">
        <v>22915</v>
      </c>
      <c r="K217">
        <v>10.039546996943224</v>
      </c>
      <c r="L217">
        <v>1.718</v>
      </c>
      <c r="M217" t="s">
        <v>39</v>
      </c>
      <c r="N217" t="s">
        <v>59</v>
      </c>
      <c r="O217" t="s">
        <v>56</v>
      </c>
      <c r="P217">
        <v>0</v>
      </c>
      <c r="Q217">
        <v>1</v>
      </c>
      <c r="R217">
        <v>0</v>
      </c>
      <c r="S217" t="s">
        <v>42</v>
      </c>
      <c r="T217">
        <v>0</v>
      </c>
      <c r="U217">
        <v>1</v>
      </c>
      <c r="V217" t="s">
        <v>52</v>
      </c>
      <c r="W217">
        <v>1</v>
      </c>
      <c r="X217">
        <v>1</v>
      </c>
      <c r="Y217">
        <v>0</v>
      </c>
      <c r="Z217">
        <v>1</v>
      </c>
      <c r="AA217">
        <v>1</v>
      </c>
      <c r="AB217">
        <v>1</v>
      </c>
      <c r="AC217">
        <v>1</v>
      </c>
      <c r="AD217">
        <v>0</v>
      </c>
      <c r="AE217">
        <v>1</v>
      </c>
      <c r="AF217">
        <v>1</v>
      </c>
      <c r="AG217" t="s">
        <v>53</v>
      </c>
      <c r="AH217">
        <v>61.4</v>
      </c>
      <c r="AI217">
        <v>56.6</v>
      </c>
      <c r="AJ217">
        <v>34.799999999999997</v>
      </c>
      <c r="AK217">
        <v>40.799999999999997</v>
      </c>
      <c r="AL217">
        <v>53</v>
      </c>
      <c r="AM217">
        <v>77</v>
      </c>
      <c r="AN217">
        <v>1</v>
      </c>
    </row>
    <row r="218" spans="1:40" x14ac:dyDescent="0.3">
      <c r="A218" t="s">
        <v>45</v>
      </c>
      <c r="B218">
        <v>1</v>
      </c>
      <c r="C218">
        <v>0</v>
      </c>
      <c r="D218">
        <v>0</v>
      </c>
      <c r="E218">
        <v>0</v>
      </c>
      <c r="F218">
        <v>1.0373413343085396E-6</v>
      </c>
      <c r="G218">
        <v>-1.0373413343085396E-6</v>
      </c>
      <c r="H218">
        <v>0</v>
      </c>
      <c r="I218">
        <v>0</v>
      </c>
      <c r="J218">
        <v>9763.32</v>
      </c>
      <c r="K218">
        <v>9.1863877854989298</v>
      </c>
      <c r="L218">
        <v>1.03</v>
      </c>
      <c r="M218" t="s">
        <v>39</v>
      </c>
      <c r="N218" t="s">
        <v>46</v>
      </c>
      <c r="O218" t="s">
        <v>41</v>
      </c>
      <c r="P218">
        <v>0</v>
      </c>
      <c r="Q218">
        <v>0</v>
      </c>
      <c r="R218">
        <v>1</v>
      </c>
      <c r="S218" t="s">
        <v>48</v>
      </c>
      <c r="T218">
        <v>0</v>
      </c>
      <c r="U218">
        <v>1</v>
      </c>
      <c r="V218" t="s">
        <v>43</v>
      </c>
      <c r="W218">
        <v>1</v>
      </c>
      <c r="X218">
        <v>0</v>
      </c>
      <c r="Y218">
        <v>1</v>
      </c>
      <c r="Z218">
        <v>0</v>
      </c>
      <c r="AA218">
        <v>1</v>
      </c>
      <c r="AB218">
        <v>1</v>
      </c>
      <c r="AC218">
        <v>1</v>
      </c>
      <c r="AD218">
        <v>0</v>
      </c>
      <c r="AE218">
        <v>0</v>
      </c>
      <c r="AF218">
        <v>0</v>
      </c>
      <c r="AG218" t="s">
        <v>44</v>
      </c>
      <c r="AH218">
        <v>61.9</v>
      </c>
      <c r="AI218">
        <v>57</v>
      </c>
      <c r="AJ218">
        <v>35.5</v>
      </c>
      <c r="AK218">
        <v>40.6</v>
      </c>
      <c r="AL218">
        <v>55</v>
      </c>
      <c r="AM218">
        <v>80</v>
      </c>
      <c r="AN218">
        <v>1</v>
      </c>
    </row>
    <row r="219" spans="1:40" x14ac:dyDescent="0.3">
      <c r="A219" t="s">
        <v>58</v>
      </c>
      <c r="B219">
        <v>0</v>
      </c>
      <c r="C219">
        <v>0</v>
      </c>
      <c r="D219">
        <v>0</v>
      </c>
      <c r="E219">
        <v>0</v>
      </c>
      <c r="F219">
        <v>1.6750869873145477E-4</v>
      </c>
      <c r="G219">
        <v>-1.6750869873145477E-4</v>
      </c>
      <c r="H219">
        <v>0</v>
      </c>
      <c r="I219">
        <v>1</v>
      </c>
      <c r="J219">
        <v>21431</v>
      </c>
      <c r="K219">
        <v>9.972593750934676</v>
      </c>
      <c r="L219">
        <v>1.792</v>
      </c>
      <c r="M219" t="s">
        <v>39</v>
      </c>
      <c r="N219" t="s">
        <v>59</v>
      </c>
      <c r="O219" t="s">
        <v>41</v>
      </c>
      <c r="P219">
        <v>0</v>
      </c>
      <c r="Q219">
        <v>0</v>
      </c>
      <c r="R219">
        <v>1</v>
      </c>
      <c r="S219" t="s">
        <v>42</v>
      </c>
      <c r="T219">
        <v>0</v>
      </c>
      <c r="U219">
        <v>1</v>
      </c>
      <c r="V219" t="s">
        <v>52</v>
      </c>
      <c r="W219">
        <v>1</v>
      </c>
      <c r="X219">
        <v>1</v>
      </c>
      <c r="Y219">
        <v>0</v>
      </c>
      <c r="Z219">
        <v>1</v>
      </c>
      <c r="AA219">
        <v>1</v>
      </c>
      <c r="AB219">
        <v>1</v>
      </c>
      <c r="AC219">
        <v>1</v>
      </c>
      <c r="AD219">
        <v>0</v>
      </c>
      <c r="AE219">
        <v>1</v>
      </c>
      <c r="AF219">
        <v>1</v>
      </c>
      <c r="AG219" t="s">
        <v>53</v>
      </c>
      <c r="AH219">
        <v>61.7</v>
      </c>
      <c r="AI219">
        <v>56.4</v>
      </c>
      <c r="AJ219">
        <v>34.799999999999997</v>
      </c>
      <c r="AK219">
        <v>40.9</v>
      </c>
      <c r="AL219">
        <v>53</v>
      </c>
      <c r="AM219">
        <v>77</v>
      </c>
      <c r="AN219">
        <v>1</v>
      </c>
    </row>
    <row r="220" spans="1:40" x14ac:dyDescent="0.3">
      <c r="A220" t="s">
        <v>45</v>
      </c>
      <c r="B220">
        <v>1</v>
      </c>
      <c r="C220">
        <v>0</v>
      </c>
      <c r="D220">
        <v>0</v>
      </c>
      <c r="E220">
        <v>0</v>
      </c>
      <c r="F220">
        <v>0.14807489697874454</v>
      </c>
      <c r="G220">
        <v>-0.14807489697874454</v>
      </c>
      <c r="H220">
        <v>0</v>
      </c>
      <c r="I220">
        <v>0</v>
      </c>
      <c r="J220">
        <v>9297.4149999999991</v>
      </c>
      <c r="K220">
        <v>9.1374916835148969</v>
      </c>
      <c r="L220">
        <v>1.05</v>
      </c>
      <c r="M220" t="s">
        <v>39</v>
      </c>
      <c r="N220" t="s">
        <v>46</v>
      </c>
      <c r="O220" t="s">
        <v>47</v>
      </c>
      <c r="P220">
        <v>0</v>
      </c>
      <c r="Q220">
        <v>0</v>
      </c>
      <c r="R220">
        <v>1</v>
      </c>
      <c r="S220" t="s">
        <v>65</v>
      </c>
      <c r="T220">
        <v>1</v>
      </c>
      <c r="U220">
        <v>0</v>
      </c>
      <c r="V220" t="s">
        <v>43</v>
      </c>
      <c r="W220">
        <v>1</v>
      </c>
      <c r="X220">
        <v>0</v>
      </c>
      <c r="Y220">
        <v>1</v>
      </c>
      <c r="Z220">
        <v>1</v>
      </c>
      <c r="AA220">
        <v>1</v>
      </c>
      <c r="AB220">
        <v>1</v>
      </c>
      <c r="AC220">
        <v>1</v>
      </c>
      <c r="AD220">
        <v>1</v>
      </c>
      <c r="AE220">
        <v>1</v>
      </c>
      <c r="AF220">
        <v>0</v>
      </c>
      <c r="AG220" t="s">
        <v>44</v>
      </c>
      <c r="AH220">
        <v>61.8</v>
      </c>
      <c r="AI220">
        <v>56</v>
      </c>
      <c r="AJ220">
        <v>34.5</v>
      </c>
      <c r="AK220">
        <v>40.799999999999997</v>
      </c>
      <c r="AL220">
        <v>50</v>
      </c>
      <c r="AM220">
        <v>80</v>
      </c>
      <c r="AN220">
        <v>1</v>
      </c>
    </row>
    <row r="221" spans="1:40" x14ac:dyDescent="0.3">
      <c r="A221" t="s">
        <v>62</v>
      </c>
      <c r="B221">
        <v>0</v>
      </c>
      <c r="C221">
        <v>0</v>
      </c>
      <c r="D221">
        <v>1</v>
      </c>
      <c r="E221">
        <v>0</v>
      </c>
      <c r="F221">
        <v>5.819963187001816E-3</v>
      </c>
      <c r="G221">
        <v>-5.819963187001816E-3</v>
      </c>
      <c r="H221">
        <v>0</v>
      </c>
      <c r="I221">
        <v>0</v>
      </c>
      <c r="J221">
        <v>13483</v>
      </c>
      <c r="K221">
        <v>9.5091849116340743</v>
      </c>
      <c r="L221">
        <v>1.34</v>
      </c>
      <c r="M221" t="s">
        <v>63</v>
      </c>
      <c r="N221" t="s">
        <v>59</v>
      </c>
      <c r="O221" t="s">
        <v>41</v>
      </c>
      <c r="P221">
        <v>0</v>
      </c>
      <c r="Q221">
        <v>0</v>
      </c>
      <c r="R221">
        <v>1</v>
      </c>
      <c r="S221" t="s">
        <v>42</v>
      </c>
      <c r="T221">
        <v>0</v>
      </c>
      <c r="U221">
        <v>1</v>
      </c>
      <c r="V221" t="s">
        <v>52</v>
      </c>
      <c r="W221">
        <v>1</v>
      </c>
      <c r="X221">
        <v>1</v>
      </c>
      <c r="Y221">
        <v>0</v>
      </c>
      <c r="Z221">
        <v>1</v>
      </c>
      <c r="AA221">
        <v>1</v>
      </c>
      <c r="AB221">
        <v>1</v>
      </c>
      <c r="AC221">
        <v>1</v>
      </c>
      <c r="AD221">
        <v>1</v>
      </c>
      <c r="AE221">
        <v>1</v>
      </c>
      <c r="AF221">
        <v>1</v>
      </c>
      <c r="AG221" t="s">
        <v>53</v>
      </c>
      <c r="AH221">
        <v>61.6</v>
      </c>
      <c r="AI221">
        <v>54.9</v>
      </c>
      <c r="AJ221">
        <v>34.200000000000003</v>
      </c>
      <c r="AK221">
        <v>40.700000000000003</v>
      </c>
      <c r="AL221">
        <v>49</v>
      </c>
      <c r="AM221">
        <v>77</v>
      </c>
      <c r="AN221">
        <v>1</v>
      </c>
    </row>
    <row r="222" spans="1:40" x14ac:dyDescent="0.3">
      <c r="A222" t="s">
        <v>62</v>
      </c>
      <c r="B222">
        <v>0</v>
      </c>
      <c r="C222">
        <v>0</v>
      </c>
      <c r="D222">
        <v>1</v>
      </c>
      <c r="E222">
        <v>0</v>
      </c>
      <c r="F222">
        <v>2.4337228909983991E-4</v>
      </c>
      <c r="G222">
        <v>-2.4337228909983991E-4</v>
      </c>
      <c r="H222">
        <v>0</v>
      </c>
      <c r="I222">
        <v>0</v>
      </c>
      <c r="J222">
        <v>10056</v>
      </c>
      <c r="K222">
        <v>9.2159247502700836</v>
      </c>
      <c r="L222">
        <v>1.02</v>
      </c>
      <c r="M222" t="s">
        <v>63</v>
      </c>
      <c r="N222" t="s">
        <v>59</v>
      </c>
      <c r="O222" t="s">
        <v>41</v>
      </c>
      <c r="P222">
        <v>0</v>
      </c>
      <c r="Q222">
        <v>0</v>
      </c>
      <c r="R222">
        <v>1</v>
      </c>
      <c r="S222" t="s">
        <v>51</v>
      </c>
      <c r="T222">
        <v>0</v>
      </c>
      <c r="U222">
        <v>1</v>
      </c>
      <c r="V222" t="s">
        <v>52</v>
      </c>
      <c r="W222">
        <v>1</v>
      </c>
      <c r="X222">
        <v>1</v>
      </c>
      <c r="Y222">
        <v>1</v>
      </c>
      <c r="Z222">
        <v>1</v>
      </c>
      <c r="AA222">
        <v>1</v>
      </c>
      <c r="AB222">
        <v>1</v>
      </c>
      <c r="AC222">
        <v>1</v>
      </c>
      <c r="AD222">
        <v>1</v>
      </c>
      <c r="AE222">
        <v>1</v>
      </c>
      <c r="AF222">
        <v>0</v>
      </c>
      <c r="AG222" t="s">
        <v>53</v>
      </c>
      <c r="AH222">
        <v>61.5</v>
      </c>
      <c r="AI222">
        <v>55.2</v>
      </c>
      <c r="AJ222">
        <v>34.200000000000003</v>
      </c>
      <c r="AK222">
        <v>40.700000000000003</v>
      </c>
      <c r="AL222">
        <v>50</v>
      </c>
      <c r="AM222">
        <v>76</v>
      </c>
      <c r="AN222">
        <v>1</v>
      </c>
    </row>
    <row r="223" spans="1:40" x14ac:dyDescent="0.3">
      <c r="A223" t="s">
        <v>45</v>
      </c>
      <c r="B223">
        <v>1</v>
      </c>
      <c r="C223">
        <v>0</v>
      </c>
      <c r="D223">
        <v>0</v>
      </c>
      <c r="E223">
        <v>0</v>
      </c>
      <c r="F223">
        <v>1.4297192972752924E-3</v>
      </c>
      <c r="G223">
        <v>-1.4297192972752924E-3</v>
      </c>
      <c r="H223">
        <v>0</v>
      </c>
      <c r="I223">
        <v>0</v>
      </c>
      <c r="J223">
        <v>9535.7849999999999</v>
      </c>
      <c r="K223">
        <v>9.1628068429100225</v>
      </c>
      <c r="L223">
        <v>1.1000000000000001</v>
      </c>
      <c r="M223" t="s">
        <v>39</v>
      </c>
      <c r="N223" t="s">
        <v>46</v>
      </c>
      <c r="O223" t="s">
        <v>41</v>
      </c>
      <c r="P223">
        <v>0</v>
      </c>
      <c r="Q223">
        <v>0</v>
      </c>
      <c r="R223">
        <v>1</v>
      </c>
      <c r="S223" t="s">
        <v>60</v>
      </c>
      <c r="T223">
        <v>0</v>
      </c>
      <c r="U223">
        <v>1</v>
      </c>
      <c r="V223" t="s">
        <v>43</v>
      </c>
      <c r="W223">
        <v>1</v>
      </c>
      <c r="X223">
        <v>1</v>
      </c>
      <c r="Y223">
        <v>1</v>
      </c>
      <c r="Z223">
        <v>0</v>
      </c>
      <c r="AA223">
        <v>1</v>
      </c>
      <c r="AB223">
        <v>1</v>
      </c>
      <c r="AC223">
        <v>1</v>
      </c>
      <c r="AD223">
        <v>1</v>
      </c>
      <c r="AE223">
        <v>0</v>
      </c>
      <c r="AF223">
        <v>0</v>
      </c>
      <c r="AG223" t="s">
        <v>44</v>
      </c>
      <c r="AH223">
        <v>61.8</v>
      </c>
      <c r="AI223">
        <v>57</v>
      </c>
      <c r="AJ223">
        <v>35.5</v>
      </c>
      <c r="AK223">
        <v>40.6</v>
      </c>
      <c r="AL223">
        <v>50</v>
      </c>
      <c r="AM223">
        <v>75</v>
      </c>
      <c r="AN223">
        <v>1</v>
      </c>
    </row>
    <row r="224" spans="1:40" x14ac:dyDescent="0.3">
      <c r="A224" t="s">
        <v>45</v>
      </c>
      <c r="B224">
        <v>1</v>
      </c>
      <c r="C224">
        <v>0</v>
      </c>
      <c r="D224">
        <v>0</v>
      </c>
      <c r="E224">
        <v>0</v>
      </c>
      <c r="F224">
        <v>3.6315066650842032E-5</v>
      </c>
      <c r="G224">
        <v>-3.6315066650842032E-5</v>
      </c>
      <c r="H224">
        <v>0</v>
      </c>
      <c r="I224">
        <v>0</v>
      </c>
      <c r="J224">
        <v>13733.855</v>
      </c>
      <c r="K224">
        <v>9.527619231384973</v>
      </c>
      <c r="L224">
        <v>1.05</v>
      </c>
      <c r="M224" t="s">
        <v>39</v>
      </c>
      <c r="N224" t="s">
        <v>46</v>
      </c>
      <c r="O224" t="s">
        <v>13</v>
      </c>
      <c r="P224">
        <v>1</v>
      </c>
      <c r="Q224">
        <v>0</v>
      </c>
      <c r="R224">
        <v>0</v>
      </c>
      <c r="S224" t="s">
        <v>48</v>
      </c>
      <c r="T224">
        <v>0</v>
      </c>
      <c r="U224">
        <v>1</v>
      </c>
      <c r="V224" t="s">
        <v>52</v>
      </c>
      <c r="W224">
        <v>1</v>
      </c>
      <c r="X224">
        <v>1</v>
      </c>
      <c r="Y224">
        <v>0</v>
      </c>
      <c r="Z224">
        <v>1</v>
      </c>
      <c r="AA224">
        <v>0</v>
      </c>
      <c r="AB224">
        <v>1</v>
      </c>
      <c r="AC224">
        <v>1</v>
      </c>
      <c r="AD224">
        <v>0</v>
      </c>
      <c r="AE224">
        <v>0</v>
      </c>
      <c r="AF224">
        <v>0</v>
      </c>
      <c r="AG224" t="s">
        <v>44</v>
      </c>
      <c r="AH224">
        <v>61.1</v>
      </c>
      <c r="AI224">
        <v>57</v>
      </c>
      <c r="AJ224">
        <v>34.5</v>
      </c>
      <c r="AK224">
        <v>41</v>
      </c>
      <c r="AL224">
        <v>55</v>
      </c>
      <c r="AM224">
        <v>80</v>
      </c>
      <c r="AN224">
        <v>1</v>
      </c>
    </row>
    <row r="225" spans="1:40" x14ac:dyDescent="0.3">
      <c r="A225" t="s">
        <v>58</v>
      </c>
      <c r="B225">
        <v>0</v>
      </c>
      <c r="C225">
        <v>0</v>
      </c>
      <c r="D225">
        <v>0</v>
      </c>
      <c r="E225">
        <v>0</v>
      </c>
      <c r="F225">
        <v>4.7123018490801725E-6</v>
      </c>
      <c r="G225">
        <v>-4.7123018490801725E-6</v>
      </c>
      <c r="H225">
        <v>0</v>
      </c>
      <c r="I225">
        <v>1</v>
      </c>
      <c r="J225">
        <v>11906</v>
      </c>
      <c r="K225">
        <v>9.384797753713336</v>
      </c>
      <c r="L225">
        <v>1.2030000000000001</v>
      </c>
      <c r="M225" t="s">
        <v>39</v>
      </c>
      <c r="N225" t="s">
        <v>59</v>
      </c>
      <c r="O225" t="s">
        <v>41</v>
      </c>
      <c r="P225">
        <v>0</v>
      </c>
      <c r="Q225">
        <v>0</v>
      </c>
      <c r="R225">
        <v>1</v>
      </c>
      <c r="S225" t="s">
        <v>48</v>
      </c>
      <c r="T225">
        <v>0</v>
      </c>
      <c r="U225">
        <v>1</v>
      </c>
      <c r="V225" t="s">
        <v>64</v>
      </c>
      <c r="W225">
        <v>1</v>
      </c>
      <c r="X225">
        <v>1</v>
      </c>
      <c r="Y225">
        <v>1</v>
      </c>
      <c r="Z225">
        <v>1</v>
      </c>
      <c r="AA225">
        <v>1</v>
      </c>
      <c r="AB225">
        <v>1</v>
      </c>
      <c r="AC225">
        <v>1</v>
      </c>
      <c r="AD225">
        <v>0</v>
      </c>
      <c r="AE225">
        <v>1</v>
      </c>
      <c r="AF225">
        <v>0</v>
      </c>
      <c r="AG225" t="s">
        <v>53</v>
      </c>
      <c r="AH225">
        <v>61.7</v>
      </c>
      <c r="AI225">
        <v>55.6</v>
      </c>
      <c r="AJ225">
        <v>34.6</v>
      </c>
      <c r="AK225">
        <v>40.6</v>
      </c>
      <c r="AL225">
        <v>51</v>
      </c>
      <c r="AM225">
        <v>77</v>
      </c>
      <c r="AN225">
        <v>1</v>
      </c>
    </row>
    <row r="226" spans="1:40" x14ac:dyDescent="0.3">
      <c r="A226" t="s">
        <v>62</v>
      </c>
      <c r="B226">
        <v>0</v>
      </c>
      <c r="C226">
        <v>0</v>
      </c>
      <c r="D226">
        <v>1</v>
      </c>
      <c r="E226">
        <v>0</v>
      </c>
      <c r="F226">
        <v>9.0419640399727402E-4</v>
      </c>
      <c r="G226">
        <v>-9.0419640399727402E-4</v>
      </c>
      <c r="H226">
        <v>0</v>
      </c>
      <c r="I226">
        <v>0</v>
      </c>
      <c r="J226">
        <v>15126</v>
      </c>
      <c r="K226">
        <v>9.624170396415975</v>
      </c>
      <c r="L226">
        <v>1.3</v>
      </c>
      <c r="M226" t="s">
        <v>63</v>
      </c>
      <c r="N226" t="s">
        <v>59</v>
      </c>
      <c r="O226" t="s">
        <v>41</v>
      </c>
      <c r="P226">
        <v>0</v>
      </c>
      <c r="Q226">
        <v>0</v>
      </c>
      <c r="R226">
        <v>1</v>
      </c>
      <c r="S226" t="s">
        <v>60</v>
      </c>
      <c r="T226">
        <v>0</v>
      </c>
      <c r="U226">
        <v>1</v>
      </c>
      <c r="V226" t="s">
        <v>52</v>
      </c>
      <c r="W226">
        <v>1</v>
      </c>
      <c r="X226">
        <v>1</v>
      </c>
      <c r="Y226">
        <v>1</v>
      </c>
      <c r="Z226">
        <v>1</v>
      </c>
      <c r="AA226">
        <v>1</v>
      </c>
      <c r="AB226">
        <v>1</v>
      </c>
      <c r="AC226">
        <v>1</v>
      </c>
      <c r="AD226">
        <v>1</v>
      </c>
      <c r="AE226">
        <v>1</v>
      </c>
      <c r="AF226">
        <v>0</v>
      </c>
      <c r="AG226" t="s">
        <v>53</v>
      </c>
      <c r="AH226">
        <v>61.4</v>
      </c>
      <c r="AI226">
        <v>56.5</v>
      </c>
      <c r="AJ226">
        <v>34.5</v>
      </c>
      <c r="AK226">
        <v>40.799999999999997</v>
      </c>
      <c r="AL226">
        <v>46</v>
      </c>
      <c r="AM226">
        <v>76</v>
      </c>
      <c r="AN226">
        <v>1</v>
      </c>
    </row>
    <row r="227" spans="1:40" x14ac:dyDescent="0.3">
      <c r="A227" t="s">
        <v>58</v>
      </c>
      <c r="B227">
        <v>0</v>
      </c>
      <c r="C227">
        <v>0</v>
      </c>
      <c r="D227">
        <v>0</v>
      </c>
      <c r="E227">
        <v>0</v>
      </c>
      <c r="F227">
        <v>2.7175326725281163E-6</v>
      </c>
      <c r="G227">
        <v>-2.7175326725281163E-6</v>
      </c>
      <c r="H227">
        <v>0</v>
      </c>
      <c r="I227">
        <v>1</v>
      </c>
      <c r="J227">
        <v>10836</v>
      </c>
      <c r="K227">
        <v>9.2906292032049862</v>
      </c>
      <c r="L227">
        <v>1.0129999999999999</v>
      </c>
      <c r="M227" t="s">
        <v>39</v>
      </c>
      <c r="N227" t="s">
        <v>59</v>
      </c>
      <c r="O227" t="s">
        <v>56</v>
      </c>
      <c r="P227">
        <v>0</v>
      </c>
      <c r="Q227">
        <v>1</v>
      </c>
      <c r="R227">
        <v>0</v>
      </c>
      <c r="S227" t="s">
        <v>48</v>
      </c>
      <c r="T227">
        <v>0</v>
      </c>
      <c r="U227">
        <v>1</v>
      </c>
      <c r="V227" t="s">
        <v>64</v>
      </c>
      <c r="W227">
        <v>1</v>
      </c>
      <c r="X227">
        <v>1</v>
      </c>
      <c r="Y227">
        <v>1</v>
      </c>
      <c r="Z227">
        <v>1</v>
      </c>
      <c r="AA227">
        <v>1</v>
      </c>
      <c r="AB227">
        <v>1</v>
      </c>
      <c r="AC227">
        <v>1</v>
      </c>
      <c r="AD227">
        <v>0</v>
      </c>
      <c r="AE227">
        <v>1</v>
      </c>
      <c r="AF227">
        <v>0</v>
      </c>
      <c r="AG227" t="s">
        <v>53</v>
      </c>
      <c r="AH227">
        <v>61.8</v>
      </c>
      <c r="AI227">
        <v>56.9</v>
      </c>
      <c r="AJ227">
        <v>34.799999999999997</v>
      </c>
      <c r="AK227">
        <v>40.799999999999997</v>
      </c>
      <c r="AL227">
        <v>55</v>
      </c>
      <c r="AM227">
        <v>76</v>
      </c>
      <c r="AN227">
        <v>1</v>
      </c>
    </row>
    <row r="228" spans="1:40" x14ac:dyDescent="0.3">
      <c r="A228" t="s">
        <v>45</v>
      </c>
      <c r="B228">
        <v>1</v>
      </c>
      <c r="C228">
        <v>0</v>
      </c>
      <c r="D228">
        <v>0</v>
      </c>
      <c r="E228">
        <v>0</v>
      </c>
      <c r="F228">
        <v>4.4313250098168833E-2</v>
      </c>
      <c r="G228">
        <v>-4.4313250098168833E-2</v>
      </c>
      <c r="H228">
        <v>0</v>
      </c>
      <c r="I228">
        <v>0</v>
      </c>
      <c r="J228">
        <v>11391.525</v>
      </c>
      <c r="K228">
        <v>9.340624936855491</v>
      </c>
      <c r="L228">
        <v>1.03</v>
      </c>
      <c r="M228" t="s">
        <v>39</v>
      </c>
      <c r="N228" t="s">
        <v>46</v>
      </c>
      <c r="O228" t="s">
        <v>13</v>
      </c>
      <c r="P228">
        <v>1</v>
      </c>
      <c r="Q228">
        <v>0</v>
      </c>
      <c r="R228">
        <v>0</v>
      </c>
      <c r="S228" t="s">
        <v>51</v>
      </c>
      <c r="T228">
        <v>0</v>
      </c>
      <c r="U228">
        <v>1</v>
      </c>
      <c r="V228" t="s">
        <v>52</v>
      </c>
      <c r="W228">
        <v>1</v>
      </c>
      <c r="X228">
        <v>1</v>
      </c>
      <c r="Y228">
        <v>0</v>
      </c>
      <c r="Z228">
        <v>0</v>
      </c>
      <c r="AA228">
        <v>0</v>
      </c>
      <c r="AB228">
        <v>1</v>
      </c>
      <c r="AC228">
        <v>1</v>
      </c>
      <c r="AD228">
        <v>1</v>
      </c>
      <c r="AE228">
        <v>0</v>
      </c>
      <c r="AF228">
        <v>0</v>
      </c>
      <c r="AG228" t="s">
        <v>44</v>
      </c>
      <c r="AH228">
        <v>61</v>
      </c>
      <c r="AI228">
        <v>57</v>
      </c>
      <c r="AJ228">
        <v>34</v>
      </c>
      <c r="AK228">
        <v>41</v>
      </c>
      <c r="AL228">
        <v>50</v>
      </c>
      <c r="AM228">
        <v>80</v>
      </c>
      <c r="AN228">
        <v>1</v>
      </c>
    </row>
    <row r="229" spans="1:40" x14ac:dyDescent="0.3">
      <c r="A229" t="s">
        <v>45</v>
      </c>
      <c r="B229">
        <v>1</v>
      </c>
      <c r="C229">
        <v>0</v>
      </c>
      <c r="D229">
        <v>0</v>
      </c>
      <c r="E229">
        <v>0</v>
      </c>
      <c r="F229">
        <v>2.3658628246674844E-7</v>
      </c>
      <c r="G229">
        <v>-2.3658628246674844E-7</v>
      </c>
      <c r="H229">
        <v>0</v>
      </c>
      <c r="I229">
        <v>0</v>
      </c>
      <c r="J229">
        <v>53881.47</v>
      </c>
      <c r="K229">
        <v>10.894541913002909</v>
      </c>
      <c r="L229">
        <v>1.74</v>
      </c>
      <c r="M229" t="s">
        <v>39</v>
      </c>
      <c r="N229" t="s">
        <v>46</v>
      </c>
      <c r="O229" t="s">
        <v>13</v>
      </c>
      <c r="P229">
        <v>1</v>
      </c>
      <c r="Q229">
        <v>0</v>
      </c>
      <c r="R229">
        <v>0</v>
      </c>
      <c r="S229" t="s">
        <v>65</v>
      </c>
      <c r="T229">
        <v>1</v>
      </c>
      <c r="U229">
        <v>0</v>
      </c>
      <c r="V229" t="s">
        <v>57</v>
      </c>
      <c r="W229">
        <v>1</v>
      </c>
      <c r="X229">
        <v>1</v>
      </c>
      <c r="Y229">
        <v>1</v>
      </c>
      <c r="Z229">
        <v>0</v>
      </c>
      <c r="AA229">
        <v>0</v>
      </c>
      <c r="AB229">
        <v>1</v>
      </c>
      <c r="AC229">
        <v>1</v>
      </c>
      <c r="AD229">
        <v>1</v>
      </c>
      <c r="AE229">
        <v>0</v>
      </c>
      <c r="AF229">
        <v>0</v>
      </c>
      <c r="AG229" t="s">
        <v>44</v>
      </c>
      <c r="AH229">
        <v>61.4</v>
      </c>
      <c r="AI229">
        <v>57</v>
      </c>
      <c r="AJ229">
        <v>34</v>
      </c>
      <c r="AK229">
        <v>41</v>
      </c>
      <c r="AL229">
        <v>50</v>
      </c>
      <c r="AM229">
        <v>80</v>
      </c>
      <c r="AN229">
        <v>1</v>
      </c>
    </row>
    <row r="230" spans="1:40" x14ac:dyDescent="0.3">
      <c r="A230" t="s">
        <v>58</v>
      </c>
      <c r="B230">
        <v>0</v>
      </c>
      <c r="C230">
        <v>0</v>
      </c>
      <c r="D230">
        <v>0</v>
      </c>
      <c r="E230">
        <v>0</v>
      </c>
      <c r="F230">
        <v>0.12049897669298176</v>
      </c>
      <c r="G230">
        <v>-0.12049897669298176</v>
      </c>
      <c r="H230">
        <v>0</v>
      </c>
      <c r="I230">
        <v>1</v>
      </c>
      <c r="J230">
        <v>15218</v>
      </c>
      <c r="K230">
        <v>9.6302342167364685</v>
      </c>
      <c r="L230">
        <v>1.59</v>
      </c>
      <c r="M230" t="s">
        <v>39</v>
      </c>
      <c r="N230" t="s">
        <v>59</v>
      </c>
      <c r="O230" t="s">
        <v>47</v>
      </c>
      <c r="P230">
        <v>0</v>
      </c>
      <c r="Q230">
        <v>0</v>
      </c>
      <c r="R230">
        <v>1</v>
      </c>
      <c r="S230" t="s">
        <v>42</v>
      </c>
      <c r="T230">
        <v>0</v>
      </c>
      <c r="U230">
        <v>1</v>
      </c>
      <c r="V230" t="s">
        <v>52</v>
      </c>
      <c r="W230">
        <v>1</v>
      </c>
      <c r="X230">
        <v>1</v>
      </c>
      <c r="Y230">
        <v>0</v>
      </c>
      <c r="Z230">
        <v>1</v>
      </c>
      <c r="AA230">
        <v>1</v>
      </c>
      <c r="AB230">
        <v>1</v>
      </c>
      <c r="AC230">
        <v>1</v>
      </c>
      <c r="AD230">
        <v>1</v>
      </c>
      <c r="AE230">
        <v>1</v>
      </c>
      <c r="AF230">
        <v>0</v>
      </c>
      <c r="AG230" t="s">
        <v>53</v>
      </c>
      <c r="AH230">
        <v>61.8</v>
      </c>
      <c r="AI230">
        <v>55.9</v>
      </c>
      <c r="AJ230">
        <v>34.9</v>
      </c>
      <c r="AK230">
        <v>40.799999999999997</v>
      </c>
      <c r="AL230">
        <v>50</v>
      </c>
      <c r="AM230">
        <v>76</v>
      </c>
      <c r="AN230">
        <v>1</v>
      </c>
    </row>
    <row r="231" spans="1:40" x14ac:dyDescent="0.3">
      <c r="A231" t="s">
        <v>62</v>
      </c>
      <c r="B231">
        <v>0</v>
      </c>
      <c r="C231">
        <v>0</v>
      </c>
      <c r="D231">
        <v>1</v>
      </c>
      <c r="E231">
        <v>0</v>
      </c>
      <c r="F231">
        <v>4.1190924388014736E-6</v>
      </c>
      <c r="G231">
        <v>-4.1190924388014736E-6</v>
      </c>
      <c r="H231">
        <v>0</v>
      </c>
      <c r="I231">
        <v>0</v>
      </c>
      <c r="J231">
        <v>27841</v>
      </c>
      <c r="K231">
        <v>10.234265033343494</v>
      </c>
      <c r="L231">
        <v>1.84</v>
      </c>
      <c r="M231" t="s">
        <v>63</v>
      </c>
      <c r="N231" t="s">
        <v>59</v>
      </c>
      <c r="O231" t="s">
        <v>41</v>
      </c>
      <c r="P231">
        <v>0</v>
      </c>
      <c r="Q231">
        <v>0</v>
      </c>
      <c r="R231">
        <v>1</v>
      </c>
      <c r="S231" t="s">
        <v>42</v>
      </c>
      <c r="T231">
        <v>0</v>
      </c>
      <c r="U231">
        <v>1</v>
      </c>
      <c r="V231" t="s">
        <v>52</v>
      </c>
      <c r="W231">
        <v>1</v>
      </c>
      <c r="X231">
        <v>1</v>
      </c>
      <c r="Y231">
        <v>1</v>
      </c>
      <c r="Z231">
        <v>1</v>
      </c>
      <c r="AA231">
        <v>1</v>
      </c>
      <c r="AB231">
        <v>1</v>
      </c>
      <c r="AC231">
        <v>1</v>
      </c>
      <c r="AD231">
        <v>0</v>
      </c>
      <c r="AE231">
        <v>1</v>
      </c>
      <c r="AF231">
        <v>1</v>
      </c>
      <c r="AG231" t="s">
        <v>53</v>
      </c>
      <c r="AH231">
        <v>61.6</v>
      </c>
      <c r="AI231">
        <v>56.9</v>
      </c>
      <c r="AJ231">
        <v>34.5</v>
      </c>
      <c r="AK231">
        <v>40.9</v>
      </c>
      <c r="AL231">
        <v>52</v>
      </c>
      <c r="AM231">
        <v>77</v>
      </c>
      <c r="AN231">
        <v>1</v>
      </c>
    </row>
    <row r="232" spans="1:40" x14ac:dyDescent="0.3">
      <c r="A232" t="s">
        <v>54</v>
      </c>
      <c r="B232">
        <v>0</v>
      </c>
      <c r="C232">
        <v>0</v>
      </c>
      <c r="D232">
        <v>0</v>
      </c>
      <c r="E232">
        <v>0</v>
      </c>
      <c r="F232">
        <v>3.2409500942385517E-3</v>
      </c>
      <c r="G232">
        <v>-3.2409500942385517E-3</v>
      </c>
      <c r="H232">
        <v>1</v>
      </c>
      <c r="I232">
        <v>0</v>
      </c>
      <c r="J232">
        <v>19920</v>
      </c>
      <c r="K232">
        <v>9.8994795311385886</v>
      </c>
      <c r="L232">
        <v>1.9</v>
      </c>
      <c r="M232" t="s">
        <v>39</v>
      </c>
      <c r="N232" t="s">
        <v>55</v>
      </c>
      <c r="O232" t="s">
        <v>47</v>
      </c>
      <c r="P232">
        <v>0</v>
      </c>
      <c r="Q232">
        <v>0</v>
      </c>
      <c r="R232">
        <v>1</v>
      </c>
      <c r="S232" t="s">
        <v>42</v>
      </c>
      <c r="T232">
        <v>0</v>
      </c>
      <c r="U232">
        <v>1</v>
      </c>
      <c r="V232" t="s">
        <v>57</v>
      </c>
      <c r="W232">
        <v>1</v>
      </c>
      <c r="X232">
        <v>1</v>
      </c>
      <c r="Y232">
        <v>0</v>
      </c>
      <c r="Z232">
        <v>1</v>
      </c>
      <c r="AA232">
        <v>1</v>
      </c>
      <c r="AB232">
        <v>1</v>
      </c>
      <c r="AC232">
        <v>1</v>
      </c>
      <c r="AD232">
        <v>0</v>
      </c>
      <c r="AE232">
        <v>1</v>
      </c>
      <c r="AF232">
        <v>0</v>
      </c>
      <c r="AG232" t="s">
        <v>53</v>
      </c>
      <c r="AH232">
        <v>61.2</v>
      </c>
      <c r="AI232">
        <v>55.6</v>
      </c>
      <c r="AJ232">
        <v>34.200000000000003</v>
      </c>
      <c r="AK232">
        <v>40.799999999999997</v>
      </c>
      <c r="AL232">
        <v>51</v>
      </c>
      <c r="AM232">
        <v>76</v>
      </c>
      <c r="AN232">
        <v>1</v>
      </c>
    </row>
    <row r="233" spans="1:40" x14ac:dyDescent="0.3">
      <c r="A233" t="s">
        <v>45</v>
      </c>
      <c r="B233">
        <v>1</v>
      </c>
      <c r="C233">
        <v>0</v>
      </c>
      <c r="D233">
        <v>0</v>
      </c>
      <c r="E233">
        <v>0</v>
      </c>
      <c r="F233">
        <v>5.5108350006654043E-4</v>
      </c>
      <c r="G233">
        <v>-5.5108350006654043E-4</v>
      </c>
      <c r="H233">
        <v>0</v>
      </c>
      <c r="I233">
        <v>0</v>
      </c>
      <c r="J233">
        <v>9150.65</v>
      </c>
      <c r="K233">
        <v>9.1215801939978363</v>
      </c>
      <c r="L233">
        <v>1.03</v>
      </c>
      <c r="M233" t="s">
        <v>39</v>
      </c>
      <c r="N233" t="s">
        <v>46</v>
      </c>
      <c r="O233" t="s">
        <v>41</v>
      </c>
      <c r="P233">
        <v>0</v>
      </c>
      <c r="Q233">
        <v>0</v>
      </c>
      <c r="R233">
        <v>1</v>
      </c>
      <c r="S233" t="s">
        <v>60</v>
      </c>
      <c r="T233">
        <v>0</v>
      </c>
      <c r="U233">
        <v>1</v>
      </c>
      <c r="V233" t="s">
        <v>57</v>
      </c>
      <c r="W233">
        <v>1</v>
      </c>
      <c r="X233">
        <v>1</v>
      </c>
      <c r="Y233">
        <v>1</v>
      </c>
      <c r="Z233">
        <v>0</v>
      </c>
      <c r="AA233">
        <v>1</v>
      </c>
      <c r="AB233">
        <v>1</v>
      </c>
      <c r="AC233">
        <v>1</v>
      </c>
      <c r="AD233">
        <v>1</v>
      </c>
      <c r="AE233">
        <v>0</v>
      </c>
      <c r="AF233">
        <v>0</v>
      </c>
      <c r="AG233" t="s">
        <v>44</v>
      </c>
      <c r="AH233">
        <v>61.6</v>
      </c>
      <c r="AI233">
        <v>56</v>
      </c>
      <c r="AJ233">
        <v>35.5</v>
      </c>
      <c r="AK233">
        <v>40.799999999999997</v>
      </c>
      <c r="AL233">
        <v>50</v>
      </c>
      <c r="AM233">
        <v>80</v>
      </c>
      <c r="AN233">
        <v>1</v>
      </c>
    </row>
    <row r="234" spans="1:40" x14ac:dyDescent="0.3">
      <c r="A234" t="s">
        <v>38</v>
      </c>
      <c r="B234">
        <v>0</v>
      </c>
      <c r="C234">
        <v>0</v>
      </c>
      <c r="D234">
        <v>0</v>
      </c>
      <c r="E234">
        <v>1</v>
      </c>
      <c r="F234">
        <v>0.99768670264383563</v>
      </c>
      <c r="G234">
        <v>2.3132973561643677E-3</v>
      </c>
      <c r="H234">
        <v>0</v>
      </c>
      <c r="I234">
        <v>0</v>
      </c>
      <c r="J234">
        <v>8600</v>
      </c>
      <c r="K234">
        <v>9.0595174822415991</v>
      </c>
      <c r="L234">
        <v>1.1599999999999999</v>
      </c>
      <c r="M234" t="s">
        <v>39</v>
      </c>
      <c r="N234" t="s">
        <v>40</v>
      </c>
      <c r="O234" t="s">
        <v>56</v>
      </c>
      <c r="P234">
        <v>0</v>
      </c>
      <c r="Q234">
        <v>1</v>
      </c>
      <c r="R234">
        <v>0</v>
      </c>
      <c r="S234" t="s">
        <v>42</v>
      </c>
      <c r="T234">
        <v>0</v>
      </c>
      <c r="U234">
        <v>1</v>
      </c>
      <c r="V234" t="s">
        <v>43</v>
      </c>
      <c r="W234">
        <v>0</v>
      </c>
      <c r="X234">
        <v>0</v>
      </c>
      <c r="Y234">
        <v>0</v>
      </c>
      <c r="Z234">
        <v>0</v>
      </c>
      <c r="AA234">
        <v>1</v>
      </c>
      <c r="AB234">
        <v>1</v>
      </c>
      <c r="AC234">
        <v>0</v>
      </c>
      <c r="AD234">
        <v>1</v>
      </c>
      <c r="AE234">
        <v>0</v>
      </c>
      <c r="AF234">
        <v>0</v>
      </c>
      <c r="AG234" t="s">
        <v>44</v>
      </c>
      <c r="AH234">
        <v>61.5</v>
      </c>
      <c r="AI234">
        <v>59</v>
      </c>
      <c r="AJ234">
        <v>35</v>
      </c>
      <c r="AK234">
        <v>40.799999999999997</v>
      </c>
      <c r="AL234">
        <v>45</v>
      </c>
      <c r="AM234">
        <v>80</v>
      </c>
      <c r="AN234">
        <v>1</v>
      </c>
    </row>
    <row r="235" spans="1:40" x14ac:dyDescent="0.3">
      <c r="A235" t="s">
        <v>45</v>
      </c>
      <c r="B235">
        <v>1</v>
      </c>
      <c r="C235">
        <v>0</v>
      </c>
      <c r="D235">
        <v>0</v>
      </c>
      <c r="E235">
        <v>0</v>
      </c>
      <c r="F235">
        <v>7.4313666197754074E-4</v>
      </c>
      <c r="G235">
        <v>-7.4313666197754074E-4</v>
      </c>
      <c r="H235">
        <v>0</v>
      </c>
      <c r="I235">
        <v>0</v>
      </c>
      <c r="J235">
        <v>7987.3649999999998</v>
      </c>
      <c r="K235">
        <v>8.9856161971345099</v>
      </c>
      <c r="L235">
        <v>1</v>
      </c>
      <c r="M235" t="s">
        <v>39</v>
      </c>
      <c r="N235" t="s">
        <v>46</v>
      </c>
      <c r="O235" t="s">
        <v>41</v>
      </c>
      <c r="P235">
        <v>0</v>
      </c>
      <c r="Q235">
        <v>0</v>
      </c>
      <c r="R235">
        <v>1</v>
      </c>
      <c r="S235" t="s">
        <v>51</v>
      </c>
      <c r="T235">
        <v>0</v>
      </c>
      <c r="U235">
        <v>1</v>
      </c>
      <c r="V235" t="s">
        <v>43</v>
      </c>
      <c r="W235">
        <v>1</v>
      </c>
      <c r="X235">
        <v>1</v>
      </c>
      <c r="Y235">
        <v>0</v>
      </c>
      <c r="Z235">
        <v>0</v>
      </c>
      <c r="AA235">
        <v>0</v>
      </c>
      <c r="AB235">
        <v>1</v>
      </c>
      <c r="AC235">
        <v>1</v>
      </c>
      <c r="AD235">
        <v>1</v>
      </c>
      <c r="AE235">
        <v>0</v>
      </c>
      <c r="AF235">
        <v>0</v>
      </c>
      <c r="AG235" t="s">
        <v>44</v>
      </c>
      <c r="AH235">
        <v>61.9</v>
      </c>
      <c r="AI235">
        <v>57</v>
      </c>
      <c r="AJ235">
        <v>34</v>
      </c>
      <c r="AK235">
        <v>41.2</v>
      </c>
      <c r="AL235">
        <v>50</v>
      </c>
      <c r="AM235">
        <v>80</v>
      </c>
      <c r="AN235">
        <v>1</v>
      </c>
    </row>
    <row r="236" spans="1:40" x14ac:dyDescent="0.3">
      <c r="A236" t="s">
        <v>45</v>
      </c>
      <c r="B236">
        <v>1</v>
      </c>
      <c r="C236">
        <v>0</v>
      </c>
      <c r="D236">
        <v>0</v>
      </c>
      <c r="E236">
        <v>0</v>
      </c>
      <c r="F236">
        <v>1.4187192780827885E-3</v>
      </c>
      <c r="G236">
        <v>-1.4187192780827885E-3</v>
      </c>
      <c r="H236">
        <v>0</v>
      </c>
      <c r="I236">
        <v>0</v>
      </c>
      <c r="J236">
        <v>12149.975</v>
      </c>
      <c r="K236">
        <v>9.4050823911534085</v>
      </c>
      <c r="L236">
        <v>1.0900000000000001</v>
      </c>
      <c r="M236" t="s">
        <v>39</v>
      </c>
      <c r="N236" t="s">
        <v>46</v>
      </c>
      <c r="O236" t="s">
        <v>56</v>
      </c>
      <c r="P236">
        <v>0</v>
      </c>
      <c r="Q236">
        <v>1</v>
      </c>
      <c r="R236">
        <v>0</v>
      </c>
      <c r="S236" t="s">
        <v>60</v>
      </c>
      <c r="T236">
        <v>0</v>
      </c>
      <c r="U236">
        <v>1</v>
      </c>
      <c r="V236" t="s">
        <v>43</v>
      </c>
      <c r="W236">
        <v>1</v>
      </c>
      <c r="X236">
        <v>1</v>
      </c>
      <c r="Y236">
        <v>1</v>
      </c>
      <c r="Z236">
        <v>0</v>
      </c>
      <c r="AA236">
        <v>1</v>
      </c>
      <c r="AB236">
        <v>1</v>
      </c>
      <c r="AC236">
        <v>1</v>
      </c>
      <c r="AD236">
        <v>1</v>
      </c>
      <c r="AE236">
        <v>0</v>
      </c>
      <c r="AF236">
        <v>0</v>
      </c>
      <c r="AG236" t="s">
        <v>44</v>
      </c>
      <c r="AH236">
        <v>61.7</v>
      </c>
      <c r="AI236">
        <v>56</v>
      </c>
      <c r="AJ236">
        <v>35</v>
      </c>
      <c r="AK236">
        <v>40.6</v>
      </c>
      <c r="AL236">
        <v>50</v>
      </c>
      <c r="AM236">
        <v>75</v>
      </c>
      <c r="AN236">
        <v>1</v>
      </c>
    </row>
    <row r="237" spans="1:40" x14ac:dyDescent="0.3">
      <c r="A237" t="s">
        <v>62</v>
      </c>
      <c r="B237">
        <v>0</v>
      </c>
      <c r="C237">
        <v>0</v>
      </c>
      <c r="D237">
        <v>1</v>
      </c>
      <c r="E237">
        <v>0</v>
      </c>
      <c r="F237">
        <v>1.2850704263668168E-2</v>
      </c>
      <c r="G237">
        <v>-1.2850704263668168E-2</v>
      </c>
      <c r="H237">
        <v>0</v>
      </c>
      <c r="I237">
        <v>0</v>
      </c>
      <c r="J237">
        <v>17300</v>
      </c>
      <c r="K237">
        <v>9.7584617804858702</v>
      </c>
      <c r="L237">
        <v>1.54</v>
      </c>
      <c r="M237" t="s">
        <v>63</v>
      </c>
      <c r="N237" t="s">
        <v>59</v>
      </c>
      <c r="O237" t="s">
        <v>47</v>
      </c>
      <c r="P237">
        <v>0</v>
      </c>
      <c r="Q237">
        <v>0</v>
      </c>
      <c r="R237">
        <v>1</v>
      </c>
      <c r="S237" t="s">
        <v>51</v>
      </c>
      <c r="T237">
        <v>0</v>
      </c>
      <c r="U237">
        <v>1</v>
      </c>
      <c r="V237" t="s">
        <v>52</v>
      </c>
      <c r="W237">
        <v>1</v>
      </c>
      <c r="X237">
        <v>1</v>
      </c>
      <c r="Y237">
        <v>1</v>
      </c>
      <c r="Z237">
        <v>1</v>
      </c>
      <c r="AA237">
        <v>1</v>
      </c>
      <c r="AB237">
        <v>1</v>
      </c>
      <c r="AC237">
        <v>1</v>
      </c>
      <c r="AD237">
        <v>1</v>
      </c>
      <c r="AE237">
        <v>1</v>
      </c>
      <c r="AF237">
        <v>1</v>
      </c>
      <c r="AG237" t="s">
        <v>53</v>
      </c>
      <c r="AH237">
        <v>61.1</v>
      </c>
      <c r="AI237">
        <v>56.3</v>
      </c>
      <c r="AJ237">
        <v>34.299999999999997</v>
      </c>
      <c r="AK237">
        <v>40.799999999999997</v>
      </c>
      <c r="AL237">
        <v>50</v>
      </c>
      <c r="AM237">
        <v>77</v>
      </c>
      <c r="AN237">
        <v>1</v>
      </c>
    </row>
    <row r="238" spans="1:40" x14ac:dyDescent="0.3">
      <c r="A238" t="s">
        <v>49</v>
      </c>
      <c r="B238">
        <v>0</v>
      </c>
      <c r="C238">
        <v>1</v>
      </c>
      <c r="D238">
        <v>0</v>
      </c>
      <c r="E238">
        <v>0</v>
      </c>
      <c r="F238">
        <v>1.6809251546224892E-6</v>
      </c>
      <c r="G238">
        <v>-1.6809251546224892E-6</v>
      </c>
      <c r="H238">
        <v>0</v>
      </c>
      <c r="I238">
        <v>0</v>
      </c>
      <c r="J238">
        <v>16978</v>
      </c>
      <c r="K238">
        <v>9.7396736672979127</v>
      </c>
      <c r="L238">
        <v>1.006</v>
      </c>
      <c r="M238" t="s">
        <v>39</v>
      </c>
      <c r="N238" t="s">
        <v>50</v>
      </c>
      <c r="O238" t="s">
        <v>13</v>
      </c>
      <c r="P238">
        <v>1</v>
      </c>
      <c r="Q238">
        <v>0</v>
      </c>
      <c r="R238">
        <v>0</v>
      </c>
      <c r="S238" t="s">
        <v>48</v>
      </c>
      <c r="T238">
        <v>0</v>
      </c>
      <c r="U238">
        <v>1</v>
      </c>
      <c r="V238" t="s">
        <v>52</v>
      </c>
      <c r="W238">
        <v>1</v>
      </c>
      <c r="X238">
        <v>1</v>
      </c>
      <c r="Y238">
        <v>1</v>
      </c>
      <c r="Z238">
        <v>1</v>
      </c>
      <c r="AA238">
        <v>1</v>
      </c>
      <c r="AB238">
        <v>1</v>
      </c>
      <c r="AC238">
        <v>1</v>
      </c>
      <c r="AD238">
        <v>0</v>
      </c>
      <c r="AE238">
        <v>1</v>
      </c>
      <c r="AF238">
        <v>0</v>
      </c>
      <c r="AG238" t="s">
        <v>53</v>
      </c>
      <c r="AH238">
        <v>61.9</v>
      </c>
      <c r="AI238">
        <v>56.1</v>
      </c>
      <c r="AJ238">
        <v>34.9</v>
      </c>
      <c r="AK238">
        <v>40.799999999999997</v>
      </c>
      <c r="AL238">
        <v>51</v>
      </c>
      <c r="AM238">
        <v>77</v>
      </c>
      <c r="AN238">
        <v>1</v>
      </c>
    </row>
    <row r="239" spans="1:40" x14ac:dyDescent="0.3">
      <c r="A239" t="s">
        <v>45</v>
      </c>
      <c r="B239">
        <v>1</v>
      </c>
      <c r="C239">
        <v>0</v>
      </c>
      <c r="D239">
        <v>0</v>
      </c>
      <c r="E239">
        <v>0</v>
      </c>
      <c r="F239">
        <v>0.19146826062557012</v>
      </c>
      <c r="G239">
        <v>-0.19146826062557012</v>
      </c>
      <c r="H239">
        <v>0</v>
      </c>
      <c r="I239">
        <v>0</v>
      </c>
      <c r="J239">
        <v>17165.595000000001</v>
      </c>
      <c r="K239">
        <v>9.7506623688505947</v>
      </c>
      <c r="L239">
        <v>1.7</v>
      </c>
      <c r="M239" t="s">
        <v>39</v>
      </c>
      <c r="N239" t="s">
        <v>46</v>
      </c>
      <c r="O239" t="s">
        <v>47</v>
      </c>
      <c r="P239">
        <v>0</v>
      </c>
      <c r="Q239">
        <v>0</v>
      </c>
      <c r="R239">
        <v>1</v>
      </c>
      <c r="S239" t="s">
        <v>42</v>
      </c>
      <c r="T239">
        <v>0</v>
      </c>
      <c r="U239">
        <v>1</v>
      </c>
      <c r="V239" t="s">
        <v>43</v>
      </c>
      <c r="W239">
        <v>1</v>
      </c>
      <c r="X239">
        <v>1</v>
      </c>
      <c r="Y239">
        <v>0</v>
      </c>
      <c r="Z239">
        <v>1</v>
      </c>
      <c r="AA239">
        <v>1</v>
      </c>
      <c r="AB239">
        <v>1</v>
      </c>
      <c r="AC239">
        <v>1</v>
      </c>
      <c r="AD239">
        <v>1</v>
      </c>
      <c r="AE239">
        <v>1</v>
      </c>
      <c r="AF239">
        <v>0</v>
      </c>
      <c r="AG239" t="s">
        <v>44</v>
      </c>
      <c r="AH239">
        <v>61.5</v>
      </c>
      <c r="AI239">
        <v>57</v>
      </c>
      <c r="AJ239">
        <v>34.5</v>
      </c>
      <c r="AK239">
        <v>40.799999999999997</v>
      </c>
      <c r="AL239">
        <v>50</v>
      </c>
      <c r="AM239">
        <v>80</v>
      </c>
      <c r="AN239">
        <v>1</v>
      </c>
    </row>
    <row r="240" spans="1:40" x14ac:dyDescent="0.3">
      <c r="A240" t="s">
        <v>58</v>
      </c>
      <c r="B240">
        <v>0</v>
      </c>
      <c r="C240">
        <v>0</v>
      </c>
      <c r="D240">
        <v>0</v>
      </c>
      <c r="E240">
        <v>0</v>
      </c>
      <c r="F240">
        <v>1.3237215240020828E-5</v>
      </c>
      <c r="G240">
        <v>-1.3237215240020828E-5</v>
      </c>
      <c r="H240">
        <v>0</v>
      </c>
      <c r="I240">
        <v>1</v>
      </c>
      <c r="J240">
        <v>8349</v>
      </c>
      <c r="K240">
        <v>9.0298970501940001</v>
      </c>
      <c r="L240">
        <v>1.1180000000000001</v>
      </c>
      <c r="M240" t="s">
        <v>39</v>
      </c>
      <c r="N240" t="s">
        <v>59</v>
      </c>
      <c r="O240" t="s">
        <v>47</v>
      </c>
      <c r="P240">
        <v>0</v>
      </c>
      <c r="Q240">
        <v>0</v>
      </c>
      <c r="R240">
        <v>1</v>
      </c>
      <c r="S240" t="s">
        <v>42</v>
      </c>
      <c r="T240">
        <v>0</v>
      </c>
      <c r="U240">
        <v>1</v>
      </c>
      <c r="V240" t="s">
        <v>52</v>
      </c>
      <c r="W240">
        <v>1</v>
      </c>
      <c r="X240">
        <v>1</v>
      </c>
      <c r="Y240">
        <v>1</v>
      </c>
      <c r="Z240">
        <v>1</v>
      </c>
      <c r="AA240">
        <v>1</v>
      </c>
      <c r="AB240">
        <v>1</v>
      </c>
      <c r="AC240">
        <v>1</v>
      </c>
      <c r="AD240">
        <v>0</v>
      </c>
      <c r="AE240">
        <v>1</v>
      </c>
      <c r="AF240">
        <v>0</v>
      </c>
      <c r="AG240" t="s">
        <v>53</v>
      </c>
      <c r="AH240">
        <v>61.9</v>
      </c>
      <c r="AI240">
        <v>55.6</v>
      </c>
      <c r="AJ240">
        <v>34.700000000000003</v>
      </c>
      <c r="AK240">
        <v>40.799999999999997</v>
      </c>
      <c r="AL240">
        <v>53</v>
      </c>
      <c r="AM240">
        <v>76</v>
      </c>
      <c r="AN240">
        <v>1</v>
      </c>
    </row>
    <row r="241" spans="1:40" x14ac:dyDescent="0.3">
      <c r="A241" t="s">
        <v>62</v>
      </c>
      <c r="B241">
        <v>0</v>
      </c>
      <c r="C241">
        <v>0</v>
      </c>
      <c r="D241">
        <v>1</v>
      </c>
      <c r="E241">
        <v>0</v>
      </c>
      <c r="F241">
        <v>3.4091849306193324E-6</v>
      </c>
      <c r="G241">
        <v>-3.4091849306193324E-6</v>
      </c>
      <c r="H241">
        <v>0</v>
      </c>
      <c r="I241">
        <v>0</v>
      </c>
      <c r="J241">
        <v>9322</v>
      </c>
      <c r="K241">
        <v>9.1401324769326866</v>
      </c>
      <c r="L241">
        <v>1.08</v>
      </c>
      <c r="M241" t="s">
        <v>63</v>
      </c>
      <c r="N241" t="s">
        <v>59</v>
      </c>
      <c r="O241" t="s">
        <v>47</v>
      </c>
      <c r="P241">
        <v>0</v>
      </c>
      <c r="Q241">
        <v>0</v>
      </c>
      <c r="R241">
        <v>1</v>
      </c>
      <c r="S241" t="s">
        <v>51</v>
      </c>
      <c r="T241">
        <v>0</v>
      </c>
      <c r="U241">
        <v>1</v>
      </c>
      <c r="V241" t="s">
        <v>52</v>
      </c>
      <c r="W241">
        <v>1</v>
      </c>
      <c r="X241">
        <v>1</v>
      </c>
      <c r="Y241">
        <v>1</v>
      </c>
      <c r="Z241">
        <v>1</v>
      </c>
      <c r="AA241">
        <v>1</v>
      </c>
      <c r="AB241">
        <v>1</v>
      </c>
      <c r="AC241">
        <v>1</v>
      </c>
      <c r="AD241">
        <v>0</v>
      </c>
      <c r="AE241">
        <v>1</v>
      </c>
      <c r="AF241">
        <v>0</v>
      </c>
      <c r="AG241" t="s">
        <v>53</v>
      </c>
      <c r="AH241">
        <v>61.1</v>
      </c>
      <c r="AI241">
        <v>55.8</v>
      </c>
      <c r="AJ241">
        <v>34.1</v>
      </c>
      <c r="AK241">
        <v>40.799999999999997</v>
      </c>
      <c r="AL241">
        <v>51</v>
      </c>
      <c r="AM241">
        <v>76</v>
      </c>
      <c r="AN241">
        <v>1</v>
      </c>
    </row>
    <row r="242" spans="1:40" x14ac:dyDescent="0.3">
      <c r="A242" t="s">
        <v>45</v>
      </c>
      <c r="B242">
        <v>1</v>
      </c>
      <c r="C242">
        <v>0</v>
      </c>
      <c r="D242">
        <v>0</v>
      </c>
      <c r="E242">
        <v>0</v>
      </c>
      <c r="F242">
        <v>1.3703009178846404E-4</v>
      </c>
      <c r="G242">
        <v>-1.3703009178846404E-4</v>
      </c>
      <c r="H242">
        <v>0</v>
      </c>
      <c r="I242">
        <v>0</v>
      </c>
      <c r="J242">
        <v>14277.574999999999</v>
      </c>
      <c r="K242">
        <v>9.5664454035457069</v>
      </c>
      <c r="L242">
        <v>1.3</v>
      </c>
      <c r="M242" t="s">
        <v>39</v>
      </c>
      <c r="N242" t="s">
        <v>46</v>
      </c>
      <c r="O242" t="s">
        <v>41</v>
      </c>
      <c r="P242">
        <v>0</v>
      </c>
      <c r="Q242">
        <v>0</v>
      </c>
      <c r="R242">
        <v>1</v>
      </c>
      <c r="S242" t="s">
        <v>60</v>
      </c>
      <c r="T242">
        <v>0</v>
      </c>
      <c r="U242">
        <v>1</v>
      </c>
      <c r="V242" t="s">
        <v>52</v>
      </c>
      <c r="W242">
        <v>0</v>
      </c>
      <c r="X242">
        <v>1</v>
      </c>
      <c r="Y242">
        <v>1</v>
      </c>
      <c r="Z242">
        <v>0</v>
      </c>
      <c r="AA242">
        <v>0</v>
      </c>
      <c r="AB242">
        <v>1</v>
      </c>
      <c r="AC242">
        <v>1</v>
      </c>
      <c r="AD242">
        <v>0</v>
      </c>
      <c r="AE242">
        <v>0</v>
      </c>
      <c r="AF242">
        <v>0</v>
      </c>
      <c r="AG242" t="s">
        <v>44</v>
      </c>
      <c r="AH242">
        <v>61.9</v>
      </c>
      <c r="AI242">
        <v>57</v>
      </c>
      <c r="AJ242">
        <v>35</v>
      </c>
      <c r="AK242">
        <v>41</v>
      </c>
      <c r="AL242">
        <v>55</v>
      </c>
      <c r="AM242">
        <v>80</v>
      </c>
      <c r="AN242">
        <v>1</v>
      </c>
    </row>
    <row r="243" spans="1:40" x14ac:dyDescent="0.3">
      <c r="A243" t="s">
        <v>45</v>
      </c>
      <c r="B243">
        <v>1</v>
      </c>
      <c r="C243">
        <v>0</v>
      </c>
      <c r="D243">
        <v>0</v>
      </c>
      <c r="E243">
        <v>0</v>
      </c>
      <c r="F243">
        <v>4.7618874236254783E-5</v>
      </c>
      <c r="G243">
        <v>-4.7618874236254783E-5</v>
      </c>
      <c r="H243">
        <v>0</v>
      </c>
      <c r="I243">
        <v>0</v>
      </c>
      <c r="J243">
        <v>16218.025</v>
      </c>
      <c r="K243">
        <v>9.6938785570004171</v>
      </c>
      <c r="L243">
        <v>1.08</v>
      </c>
      <c r="M243" t="s">
        <v>39</v>
      </c>
      <c r="N243" t="s">
        <v>46</v>
      </c>
      <c r="O243" t="s">
        <v>61</v>
      </c>
      <c r="P243">
        <v>0</v>
      </c>
      <c r="Q243">
        <v>1</v>
      </c>
      <c r="R243">
        <v>0</v>
      </c>
      <c r="S243" t="s">
        <v>65</v>
      </c>
      <c r="T243">
        <v>1</v>
      </c>
      <c r="U243">
        <v>0</v>
      </c>
      <c r="V243" t="s">
        <v>43</v>
      </c>
      <c r="W243">
        <v>1</v>
      </c>
      <c r="X243">
        <v>1</v>
      </c>
      <c r="Y243">
        <v>1</v>
      </c>
      <c r="Z243">
        <v>0</v>
      </c>
      <c r="AA243">
        <v>1</v>
      </c>
      <c r="AB243">
        <v>1</v>
      </c>
      <c r="AC243">
        <v>1</v>
      </c>
      <c r="AD243">
        <v>0</v>
      </c>
      <c r="AE243">
        <v>0</v>
      </c>
      <c r="AF243">
        <v>0</v>
      </c>
      <c r="AG243" t="s">
        <v>44</v>
      </c>
      <c r="AH243">
        <v>61.9</v>
      </c>
      <c r="AI243">
        <v>57</v>
      </c>
      <c r="AJ243">
        <v>35.5</v>
      </c>
      <c r="AK243">
        <v>40.6</v>
      </c>
      <c r="AL243">
        <v>55</v>
      </c>
      <c r="AM243">
        <v>80</v>
      </c>
      <c r="AN243">
        <v>1</v>
      </c>
    </row>
    <row r="244" spans="1:40" x14ac:dyDescent="0.3">
      <c r="A244" t="s">
        <v>58</v>
      </c>
      <c r="B244">
        <v>0</v>
      </c>
      <c r="C244">
        <v>0</v>
      </c>
      <c r="D244">
        <v>0</v>
      </c>
      <c r="E244">
        <v>0</v>
      </c>
      <c r="F244">
        <v>2.2999364926201016E-3</v>
      </c>
      <c r="G244">
        <v>-2.2999364926201016E-3</v>
      </c>
      <c r="H244">
        <v>0</v>
      </c>
      <c r="I244">
        <v>1</v>
      </c>
      <c r="J244">
        <v>11616</v>
      </c>
      <c r="K244">
        <v>9.3601387370645774</v>
      </c>
      <c r="L244">
        <v>1.0960000000000001</v>
      </c>
      <c r="M244" t="s">
        <v>39</v>
      </c>
      <c r="N244" t="s">
        <v>59</v>
      </c>
      <c r="O244" t="s">
        <v>56</v>
      </c>
      <c r="P244">
        <v>0</v>
      </c>
      <c r="Q244">
        <v>1</v>
      </c>
      <c r="R244">
        <v>0</v>
      </c>
      <c r="S244" t="s">
        <v>48</v>
      </c>
      <c r="T244">
        <v>0</v>
      </c>
      <c r="U244">
        <v>1</v>
      </c>
      <c r="V244" t="s">
        <v>64</v>
      </c>
      <c r="W244">
        <v>1</v>
      </c>
      <c r="X244">
        <v>1</v>
      </c>
      <c r="Y244">
        <v>1</v>
      </c>
      <c r="Z244">
        <v>1</v>
      </c>
      <c r="AA244">
        <v>1</v>
      </c>
      <c r="AB244">
        <v>1</v>
      </c>
      <c r="AC244">
        <v>1</v>
      </c>
      <c r="AD244">
        <v>1</v>
      </c>
      <c r="AE244">
        <v>1</v>
      </c>
      <c r="AF244">
        <v>0</v>
      </c>
      <c r="AG244" t="s">
        <v>53</v>
      </c>
      <c r="AH244">
        <v>61.4</v>
      </c>
      <c r="AI244">
        <v>57</v>
      </c>
      <c r="AJ244">
        <v>34.6</v>
      </c>
      <c r="AK244">
        <v>40.700000000000003</v>
      </c>
      <c r="AL244">
        <v>50</v>
      </c>
      <c r="AM244">
        <v>77</v>
      </c>
      <c r="AN244">
        <v>1</v>
      </c>
    </row>
    <row r="245" spans="1:40" x14ac:dyDescent="0.3">
      <c r="A245" t="s">
        <v>58</v>
      </c>
      <c r="B245">
        <v>0</v>
      </c>
      <c r="C245">
        <v>0</v>
      </c>
      <c r="D245">
        <v>0</v>
      </c>
      <c r="E245">
        <v>0</v>
      </c>
      <c r="F245">
        <v>2.1053341736829369E-3</v>
      </c>
      <c r="G245">
        <v>-2.1053341736829369E-3</v>
      </c>
      <c r="H245">
        <v>0</v>
      </c>
      <c r="I245">
        <v>1</v>
      </c>
      <c r="J245">
        <v>10505</v>
      </c>
      <c r="K245">
        <v>9.2596066132791002</v>
      </c>
      <c r="L245">
        <v>1.046</v>
      </c>
      <c r="M245" t="s">
        <v>39</v>
      </c>
      <c r="N245" t="s">
        <v>59</v>
      </c>
      <c r="O245" t="s">
        <v>56</v>
      </c>
      <c r="P245">
        <v>0</v>
      </c>
      <c r="Q245">
        <v>1</v>
      </c>
      <c r="R245">
        <v>0</v>
      </c>
      <c r="S245" t="s">
        <v>51</v>
      </c>
      <c r="T245">
        <v>0</v>
      </c>
      <c r="U245">
        <v>1</v>
      </c>
      <c r="V245" t="s">
        <v>52</v>
      </c>
      <c r="W245">
        <v>1</v>
      </c>
      <c r="X245">
        <v>1</v>
      </c>
      <c r="Y245">
        <v>1</v>
      </c>
      <c r="Z245">
        <v>1</v>
      </c>
      <c r="AA245">
        <v>1</v>
      </c>
      <c r="AB245">
        <v>1</v>
      </c>
      <c r="AC245">
        <v>1</v>
      </c>
      <c r="AD245">
        <v>1</v>
      </c>
      <c r="AE245">
        <v>1</v>
      </c>
      <c r="AF245">
        <v>0</v>
      </c>
      <c r="AG245" t="s">
        <v>53</v>
      </c>
      <c r="AH245">
        <v>61.3</v>
      </c>
      <c r="AI245">
        <v>55.9</v>
      </c>
      <c r="AJ245">
        <v>34.5</v>
      </c>
      <c r="AK245">
        <v>40.700000000000003</v>
      </c>
      <c r="AL245">
        <v>48</v>
      </c>
      <c r="AM245">
        <v>76</v>
      </c>
      <c r="AN245">
        <v>1</v>
      </c>
    </row>
    <row r="246" spans="1:40" x14ac:dyDescent="0.3">
      <c r="A246" t="s">
        <v>62</v>
      </c>
      <c r="B246">
        <v>0</v>
      </c>
      <c r="C246">
        <v>0</v>
      </c>
      <c r="D246">
        <v>1</v>
      </c>
      <c r="E246">
        <v>0</v>
      </c>
      <c r="F246">
        <v>4.6948601235358915E-6</v>
      </c>
      <c r="G246">
        <v>-4.6948601235358915E-6</v>
      </c>
      <c r="H246">
        <v>0</v>
      </c>
      <c r="I246">
        <v>0</v>
      </c>
      <c r="J246">
        <v>19994</v>
      </c>
      <c r="K246">
        <v>9.9031875075271252</v>
      </c>
      <c r="L246">
        <v>1.53</v>
      </c>
      <c r="M246" t="s">
        <v>63</v>
      </c>
      <c r="N246" t="s">
        <v>59</v>
      </c>
      <c r="O246" t="s">
        <v>41</v>
      </c>
      <c r="P246">
        <v>0</v>
      </c>
      <c r="Q246">
        <v>0</v>
      </c>
      <c r="R246">
        <v>1</v>
      </c>
      <c r="S246" t="s">
        <v>51</v>
      </c>
      <c r="T246">
        <v>0</v>
      </c>
      <c r="U246">
        <v>1</v>
      </c>
      <c r="V246" t="s">
        <v>52</v>
      </c>
      <c r="W246">
        <v>1</v>
      </c>
      <c r="X246">
        <v>1</v>
      </c>
      <c r="Y246">
        <v>1</v>
      </c>
      <c r="Z246">
        <v>1</v>
      </c>
      <c r="AA246">
        <v>1</v>
      </c>
      <c r="AB246">
        <v>1</v>
      </c>
      <c r="AC246">
        <v>1</v>
      </c>
      <c r="AD246">
        <v>0</v>
      </c>
      <c r="AE246">
        <v>1</v>
      </c>
      <c r="AF246">
        <v>1</v>
      </c>
      <c r="AG246" t="s">
        <v>53</v>
      </c>
      <c r="AH246">
        <v>60.5</v>
      </c>
      <c r="AI246">
        <v>56.3</v>
      </c>
      <c r="AJ246">
        <v>34.200000000000003</v>
      </c>
      <c r="AK246">
        <v>40.700000000000003</v>
      </c>
      <c r="AL246">
        <v>51</v>
      </c>
      <c r="AM246">
        <v>77</v>
      </c>
      <c r="AN246">
        <v>1</v>
      </c>
    </row>
    <row r="247" spans="1:40" x14ac:dyDescent="0.3">
      <c r="A247" t="s">
        <v>45</v>
      </c>
      <c r="B247">
        <v>1</v>
      </c>
      <c r="C247">
        <v>0</v>
      </c>
      <c r="D247">
        <v>0</v>
      </c>
      <c r="E247">
        <v>0</v>
      </c>
      <c r="F247">
        <v>0.53546294915979686</v>
      </c>
      <c r="G247">
        <v>-0.53546294915979686</v>
      </c>
      <c r="H247">
        <v>0</v>
      </c>
      <c r="I247">
        <v>0</v>
      </c>
      <c r="J247">
        <v>13304.395</v>
      </c>
      <c r="K247">
        <v>9.4958497107507167</v>
      </c>
      <c r="L247">
        <v>1.32</v>
      </c>
      <c r="M247" t="s">
        <v>39</v>
      </c>
      <c r="N247" t="s">
        <v>46</v>
      </c>
      <c r="O247" t="s">
        <v>47</v>
      </c>
      <c r="P247">
        <v>0</v>
      </c>
      <c r="Q247">
        <v>0</v>
      </c>
      <c r="R247">
        <v>1</v>
      </c>
      <c r="S247" t="s">
        <v>65</v>
      </c>
      <c r="T247">
        <v>1</v>
      </c>
      <c r="U247">
        <v>0</v>
      </c>
      <c r="V247" t="s">
        <v>57</v>
      </c>
      <c r="W247">
        <v>1</v>
      </c>
      <c r="X247">
        <v>0</v>
      </c>
      <c r="Y247">
        <v>1</v>
      </c>
      <c r="Z247">
        <v>1</v>
      </c>
      <c r="AA247">
        <v>0</v>
      </c>
      <c r="AB247">
        <v>1</v>
      </c>
      <c r="AC247">
        <v>1</v>
      </c>
      <c r="AD247">
        <v>1</v>
      </c>
      <c r="AE247">
        <v>0</v>
      </c>
      <c r="AF247">
        <v>0</v>
      </c>
      <c r="AG247" t="s">
        <v>44</v>
      </c>
      <c r="AH247">
        <v>61.8</v>
      </c>
      <c r="AI247">
        <v>57</v>
      </c>
      <c r="AJ247">
        <v>34.5</v>
      </c>
      <c r="AK247">
        <v>41.2</v>
      </c>
      <c r="AL247">
        <v>50</v>
      </c>
      <c r="AM247">
        <v>80</v>
      </c>
      <c r="AN247">
        <v>1</v>
      </c>
    </row>
    <row r="248" spans="1:40" x14ac:dyDescent="0.3">
      <c r="A248" t="s">
        <v>54</v>
      </c>
      <c r="B248">
        <v>0</v>
      </c>
      <c r="C248">
        <v>0</v>
      </c>
      <c r="D248">
        <v>0</v>
      </c>
      <c r="E248">
        <v>0</v>
      </c>
      <c r="F248">
        <v>7.3045790274673078E-4</v>
      </c>
      <c r="G248">
        <v>-7.3045790274673078E-4</v>
      </c>
      <c r="H248">
        <v>1</v>
      </c>
      <c r="I248">
        <v>0</v>
      </c>
      <c r="J248">
        <v>15350</v>
      </c>
      <c r="K248">
        <v>9.6388707530153432</v>
      </c>
      <c r="L248">
        <v>1.63</v>
      </c>
      <c r="M248" t="s">
        <v>39</v>
      </c>
      <c r="N248" t="s">
        <v>55</v>
      </c>
      <c r="O248" t="s">
        <v>41</v>
      </c>
      <c r="P248">
        <v>0</v>
      </c>
      <c r="Q248">
        <v>0</v>
      </c>
      <c r="R248">
        <v>1</v>
      </c>
      <c r="S248" t="s">
        <v>42</v>
      </c>
      <c r="T248">
        <v>0</v>
      </c>
      <c r="U248">
        <v>1</v>
      </c>
      <c r="V248" t="s">
        <v>57</v>
      </c>
      <c r="W248">
        <v>1</v>
      </c>
      <c r="X248">
        <v>1</v>
      </c>
      <c r="Y248">
        <v>1</v>
      </c>
      <c r="Z248">
        <v>1</v>
      </c>
      <c r="AA248">
        <v>1</v>
      </c>
      <c r="AB248">
        <v>1</v>
      </c>
      <c r="AC248">
        <v>1</v>
      </c>
      <c r="AD248">
        <v>0</v>
      </c>
      <c r="AE248">
        <v>1</v>
      </c>
      <c r="AF248">
        <v>1</v>
      </c>
      <c r="AG248" t="s">
        <v>53</v>
      </c>
      <c r="AH248">
        <v>61.7</v>
      </c>
      <c r="AI248">
        <v>56.4</v>
      </c>
      <c r="AJ248">
        <v>34.6</v>
      </c>
      <c r="AK248">
        <v>40.799999999999997</v>
      </c>
      <c r="AL248">
        <v>51</v>
      </c>
      <c r="AM248">
        <v>77</v>
      </c>
      <c r="AN248">
        <v>1</v>
      </c>
    </row>
    <row r="249" spans="1:40" x14ac:dyDescent="0.3">
      <c r="A249" t="s">
        <v>45</v>
      </c>
      <c r="B249">
        <v>1</v>
      </c>
      <c r="C249">
        <v>0</v>
      </c>
      <c r="D249">
        <v>0</v>
      </c>
      <c r="E249">
        <v>0</v>
      </c>
      <c r="F249">
        <v>1.5995783559968772E-2</v>
      </c>
      <c r="G249">
        <v>-1.5995783559968772E-2</v>
      </c>
      <c r="H249">
        <v>0</v>
      </c>
      <c r="I249">
        <v>0</v>
      </c>
      <c r="J249">
        <v>9352.5750000000007</v>
      </c>
      <c r="K249">
        <v>9.1434069854363376</v>
      </c>
      <c r="L249">
        <v>1.04</v>
      </c>
      <c r="M249" t="s">
        <v>39</v>
      </c>
      <c r="N249" t="s">
        <v>46</v>
      </c>
      <c r="O249" t="s">
        <v>41</v>
      </c>
      <c r="P249">
        <v>0</v>
      </c>
      <c r="Q249">
        <v>0</v>
      </c>
      <c r="R249">
        <v>1</v>
      </c>
      <c r="S249" t="s">
        <v>48</v>
      </c>
      <c r="T249">
        <v>0</v>
      </c>
      <c r="U249">
        <v>1</v>
      </c>
      <c r="V249" t="s">
        <v>57</v>
      </c>
      <c r="W249">
        <v>0</v>
      </c>
      <c r="X249">
        <v>1</v>
      </c>
      <c r="Y249">
        <v>0</v>
      </c>
      <c r="Z249">
        <v>0</v>
      </c>
      <c r="AA249">
        <v>0</v>
      </c>
      <c r="AB249">
        <v>1</v>
      </c>
      <c r="AC249">
        <v>1</v>
      </c>
      <c r="AD249">
        <v>1</v>
      </c>
      <c r="AE249">
        <v>0</v>
      </c>
      <c r="AF249">
        <v>0</v>
      </c>
      <c r="AG249" t="s">
        <v>44</v>
      </c>
      <c r="AH249">
        <v>61.4</v>
      </c>
      <c r="AI249">
        <v>57</v>
      </c>
      <c r="AJ249">
        <v>35.5</v>
      </c>
      <c r="AK249">
        <v>41</v>
      </c>
      <c r="AL249">
        <v>50</v>
      </c>
      <c r="AM249">
        <v>80</v>
      </c>
      <c r="AN249">
        <v>1</v>
      </c>
    </row>
    <row r="250" spans="1:40" x14ac:dyDescent="0.3">
      <c r="A250" t="s">
        <v>45</v>
      </c>
      <c r="B250">
        <v>1</v>
      </c>
      <c r="C250">
        <v>0</v>
      </c>
      <c r="D250">
        <v>0</v>
      </c>
      <c r="E250">
        <v>0</v>
      </c>
      <c r="F250">
        <v>1.8989319148540334E-2</v>
      </c>
      <c r="G250">
        <v>-1.8989319148540334E-2</v>
      </c>
      <c r="H250">
        <v>0</v>
      </c>
      <c r="I250">
        <v>0</v>
      </c>
      <c r="J250">
        <v>11055.64</v>
      </c>
      <c r="K250">
        <v>9.3106959839722485</v>
      </c>
      <c r="L250">
        <v>1.31</v>
      </c>
      <c r="M250" t="s">
        <v>39</v>
      </c>
      <c r="N250" t="s">
        <v>46</v>
      </c>
      <c r="O250" t="s">
        <v>47</v>
      </c>
      <c r="P250">
        <v>0</v>
      </c>
      <c r="Q250">
        <v>0</v>
      </c>
      <c r="R250">
        <v>1</v>
      </c>
      <c r="S250" t="s">
        <v>51</v>
      </c>
      <c r="T250">
        <v>0</v>
      </c>
      <c r="U250">
        <v>1</v>
      </c>
      <c r="V250" t="s">
        <v>52</v>
      </c>
      <c r="W250">
        <v>1</v>
      </c>
      <c r="X250">
        <v>0</v>
      </c>
      <c r="Y250">
        <v>0</v>
      </c>
      <c r="Z250">
        <v>0</v>
      </c>
      <c r="AA250">
        <v>0</v>
      </c>
      <c r="AB250">
        <v>1</v>
      </c>
      <c r="AC250">
        <v>1</v>
      </c>
      <c r="AD250">
        <v>1</v>
      </c>
      <c r="AE250">
        <v>0</v>
      </c>
      <c r="AF250">
        <v>0</v>
      </c>
      <c r="AG250" t="s">
        <v>44</v>
      </c>
      <c r="AH250">
        <v>61.9</v>
      </c>
      <c r="AI250">
        <v>57</v>
      </c>
      <c r="AJ250">
        <v>35</v>
      </c>
      <c r="AK250">
        <v>41</v>
      </c>
      <c r="AL250">
        <v>50</v>
      </c>
      <c r="AM250">
        <v>80</v>
      </c>
      <c r="AN250">
        <v>1</v>
      </c>
    </row>
    <row r="251" spans="1:40" x14ac:dyDescent="0.3">
      <c r="A251" t="s">
        <v>38</v>
      </c>
      <c r="B251">
        <v>0</v>
      </c>
      <c r="C251">
        <v>0</v>
      </c>
      <c r="D251">
        <v>0</v>
      </c>
      <c r="E251">
        <v>1</v>
      </c>
      <c r="F251">
        <v>0.97093807277538091</v>
      </c>
      <c r="G251">
        <v>2.9061927224619089E-2</v>
      </c>
      <c r="H251">
        <v>0</v>
      </c>
      <c r="I251">
        <v>0</v>
      </c>
      <c r="J251">
        <v>10400</v>
      </c>
      <c r="K251">
        <v>9.2495610851294643</v>
      </c>
      <c r="L251">
        <v>1.05</v>
      </c>
      <c r="M251" t="s">
        <v>39</v>
      </c>
      <c r="N251" t="s">
        <v>40</v>
      </c>
      <c r="O251" t="s">
        <v>13</v>
      </c>
      <c r="P251">
        <v>1</v>
      </c>
      <c r="Q251">
        <v>0</v>
      </c>
      <c r="R251">
        <v>0</v>
      </c>
      <c r="S251" t="s">
        <v>51</v>
      </c>
      <c r="T251">
        <v>0</v>
      </c>
      <c r="U251">
        <v>1</v>
      </c>
      <c r="V251" t="s">
        <v>43</v>
      </c>
      <c r="W251">
        <v>1</v>
      </c>
      <c r="X251">
        <v>0</v>
      </c>
      <c r="Y251">
        <v>0</v>
      </c>
      <c r="Z251">
        <v>0</v>
      </c>
      <c r="AA251">
        <v>1</v>
      </c>
      <c r="AB251">
        <v>1</v>
      </c>
      <c r="AC251">
        <v>0</v>
      </c>
      <c r="AD251">
        <v>1</v>
      </c>
      <c r="AE251">
        <v>0</v>
      </c>
      <c r="AF251">
        <v>0</v>
      </c>
      <c r="AG251" t="s">
        <v>44</v>
      </c>
      <c r="AH251">
        <v>61.1</v>
      </c>
      <c r="AI251">
        <v>59</v>
      </c>
      <c r="AJ251">
        <v>35.5</v>
      </c>
      <c r="AK251">
        <v>40.799999999999997</v>
      </c>
      <c r="AL251">
        <v>50</v>
      </c>
      <c r="AM251">
        <v>80</v>
      </c>
      <c r="AN251">
        <v>1</v>
      </c>
    </row>
    <row r="252" spans="1:40" x14ac:dyDescent="0.3">
      <c r="A252" t="s">
        <v>58</v>
      </c>
      <c r="B252">
        <v>0</v>
      </c>
      <c r="C252">
        <v>0</v>
      </c>
      <c r="D252">
        <v>0</v>
      </c>
      <c r="E252">
        <v>0</v>
      </c>
      <c r="F252">
        <v>2.033179940881936E-4</v>
      </c>
      <c r="G252">
        <v>-2.033179940881936E-4</v>
      </c>
      <c r="H252">
        <v>0</v>
      </c>
      <c r="I252">
        <v>1</v>
      </c>
      <c r="J252">
        <v>11592</v>
      </c>
      <c r="K252">
        <v>9.3580704840005176</v>
      </c>
      <c r="L252">
        <v>1.405</v>
      </c>
      <c r="M252" t="s">
        <v>39</v>
      </c>
      <c r="N252" t="s">
        <v>59</v>
      </c>
      <c r="O252" t="s">
        <v>47</v>
      </c>
      <c r="P252">
        <v>0</v>
      </c>
      <c r="Q252">
        <v>0</v>
      </c>
      <c r="R252">
        <v>1</v>
      </c>
      <c r="S252" t="s">
        <v>42</v>
      </c>
      <c r="T252">
        <v>0</v>
      </c>
      <c r="U252">
        <v>1</v>
      </c>
      <c r="V252" t="s">
        <v>52</v>
      </c>
      <c r="W252">
        <v>1</v>
      </c>
      <c r="X252">
        <v>1</v>
      </c>
      <c r="Y252">
        <v>0</v>
      </c>
      <c r="Z252">
        <v>1</v>
      </c>
      <c r="AA252">
        <v>1</v>
      </c>
      <c r="AB252">
        <v>1</v>
      </c>
      <c r="AC252">
        <v>1</v>
      </c>
      <c r="AD252">
        <v>0</v>
      </c>
      <c r="AE252">
        <v>1</v>
      </c>
      <c r="AF252">
        <v>0</v>
      </c>
      <c r="AG252" t="s">
        <v>53</v>
      </c>
      <c r="AH252">
        <v>61.7</v>
      </c>
      <c r="AI252">
        <v>56.2</v>
      </c>
      <c r="AJ252">
        <v>34.6</v>
      </c>
      <c r="AK252">
        <v>40.799999999999997</v>
      </c>
      <c r="AL252">
        <v>51</v>
      </c>
      <c r="AM252">
        <v>78</v>
      </c>
      <c r="AN252">
        <v>1</v>
      </c>
    </row>
    <row r="253" spans="1:40" x14ac:dyDescent="0.3">
      <c r="A253" t="s">
        <v>58</v>
      </c>
      <c r="B253">
        <v>0</v>
      </c>
      <c r="C253">
        <v>0</v>
      </c>
      <c r="D253">
        <v>0</v>
      </c>
      <c r="E253">
        <v>0</v>
      </c>
      <c r="F253">
        <v>2.9800969452390671E-4</v>
      </c>
      <c r="G253">
        <v>-2.9800969452390671E-4</v>
      </c>
      <c r="H253">
        <v>0</v>
      </c>
      <c r="I253">
        <v>1</v>
      </c>
      <c r="J253">
        <v>17193</v>
      </c>
      <c r="K253">
        <v>9.7522576032198476</v>
      </c>
      <c r="L253">
        <v>1.31</v>
      </c>
      <c r="M253" t="s">
        <v>39</v>
      </c>
      <c r="N253" t="s">
        <v>59</v>
      </c>
      <c r="O253" t="s">
        <v>13</v>
      </c>
      <c r="P253">
        <v>1</v>
      </c>
      <c r="Q253">
        <v>0</v>
      </c>
      <c r="R253">
        <v>0</v>
      </c>
      <c r="S253" t="s">
        <v>51</v>
      </c>
      <c r="T253">
        <v>0</v>
      </c>
      <c r="U253">
        <v>1</v>
      </c>
      <c r="V253" t="s">
        <v>64</v>
      </c>
      <c r="W253">
        <v>1</v>
      </c>
      <c r="X253">
        <v>1</v>
      </c>
      <c r="Y253">
        <v>1</v>
      </c>
      <c r="Z253">
        <v>1</v>
      </c>
      <c r="AA253">
        <v>1</v>
      </c>
      <c r="AB253">
        <v>1</v>
      </c>
      <c r="AC253">
        <v>1</v>
      </c>
      <c r="AD253">
        <v>0</v>
      </c>
      <c r="AE253">
        <v>1</v>
      </c>
      <c r="AF253">
        <v>0</v>
      </c>
      <c r="AG253" t="s">
        <v>53</v>
      </c>
      <c r="AH253">
        <v>61.9</v>
      </c>
      <c r="AI253">
        <v>56.6</v>
      </c>
      <c r="AJ253">
        <v>34.799999999999997</v>
      </c>
      <c r="AK253">
        <v>40.700000000000003</v>
      </c>
      <c r="AL253">
        <v>52</v>
      </c>
      <c r="AM253">
        <v>77</v>
      </c>
      <c r="AN253">
        <v>1</v>
      </c>
    </row>
    <row r="254" spans="1:40" x14ac:dyDescent="0.3">
      <c r="A254" t="s">
        <v>49</v>
      </c>
      <c r="B254">
        <v>0</v>
      </c>
      <c r="C254">
        <v>1</v>
      </c>
      <c r="D254">
        <v>0</v>
      </c>
      <c r="E254">
        <v>0</v>
      </c>
      <c r="F254">
        <v>1.4825847906048387E-5</v>
      </c>
      <c r="G254">
        <v>-1.4825847906048387E-5</v>
      </c>
      <c r="H254">
        <v>0</v>
      </c>
      <c r="I254">
        <v>0</v>
      </c>
      <c r="J254">
        <v>13380</v>
      </c>
      <c r="K254">
        <v>9.5015163336822202</v>
      </c>
      <c r="L254">
        <v>1.3280000000000001</v>
      </c>
      <c r="M254" t="s">
        <v>39</v>
      </c>
      <c r="N254" t="s">
        <v>50</v>
      </c>
      <c r="O254" t="s">
        <v>41</v>
      </c>
      <c r="P254">
        <v>0</v>
      </c>
      <c r="Q254">
        <v>0</v>
      </c>
      <c r="R254">
        <v>1</v>
      </c>
      <c r="S254" t="s">
        <v>51</v>
      </c>
      <c r="T254">
        <v>0</v>
      </c>
      <c r="U254">
        <v>1</v>
      </c>
      <c r="V254" t="s">
        <v>52</v>
      </c>
      <c r="W254">
        <v>1</v>
      </c>
      <c r="X254">
        <v>1</v>
      </c>
      <c r="Y254">
        <v>1</v>
      </c>
      <c r="Z254">
        <v>1</v>
      </c>
      <c r="AA254">
        <v>1</v>
      </c>
      <c r="AB254">
        <v>1</v>
      </c>
      <c r="AC254">
        <v>1</v>
      </c>
      <c r="AD254">
        <v>0</v>
      </c>
      <c r="AE254">
        <v>1</v>
      </c>
      <c r="AF254">
        <v>0</v>
      </c>
      <c r="AG254" t="s">
        <v>53</v>
      </c>
      <c r="AH254">
        <v>61.5</v>
      </c>
      <c r="AI254">
        <v>56.8</v>
      </c>
      <c r="AJ254">
        <v>34.700000000000003</v>
      </c>
      <c r="AK254">
        <v>40.799999999999997</v>
      </c>
      <c r="AL254">
        <v>55</v>
      </c>
      <c r="AM254">
        <v>76</v>
      </c>
      <c r="AN254">
        <v>1</v>
      </c>
    </row>
    <row r="255" spans="1:40" x14ac:dyDescent="0.3">
      <c r="A255" t="s">
        <v>54</v>
      </c>
      <c r="B255">
        <v>0</v>
      </c>
      <c r="C255">
        <v>0</v>
      </c>
      <c r="D255">
        <v>0</v>
      </c>
      <c r="E255">
        <v>0</v>
      </c>
      <c r="F255">
        <v>8.3863223424989549E-4</v>
      </c>
      <c r="G255">
        <v>-8.3863223424989549E-4</v>
      </c>
      <c r="H255">
        <v>1</v>
      </c>
      <c r="I255">
        <v>0</v>
      </c>
      <c r="J255">
        <v>18500</v>
      </c>
      <c r="K255">
        <v>9.8255260110664153</v>
      </c>
      <c r="L255">
        <v>1.65</v>
      </c>
      <c r="M255" t="s">
        <v>39</v>
      </c>
      <c r="N255" t="s">
        <v>55</v>
      </c>
      <c r="O255" t="s">
        <v>61</v>
      </c>
      <c r="P255">
        <v>0</v>
      </c>
      <c r="Q255">
        <v>1</v>
      </c>
      <c r="R255">
        <v>0</v>
      </c>
      <c r="S255" t="s">
        <v>42</v>
      </c>
      <c r="T255">
        <v>0</v>
      </c>
      <c r="U255">
        <v>1</v>
      </c>
      <c r="V255" t="s">
        <v>64</v>
      </c>
      <c r="W255">
        <v>1</v>
      </c>
      <c r="X255">
        <v>1</v>
      </c>
      <c r="Y255">
        <v>1</v>
      </c>
      <c r="Z255">
        <v>1</v>
      </c>
      <c r="AA255">
        <v>1</v>
      </c>
      <c r="AB255">
        <v>1</v>
      </c>
      <c r="AC255">
        <v>1</v>
      </c>
      <c r="AD255">
        <v>0</v>
      </c>
      <c r="AE255">
        <v>1</v>
      </c>
      <c r="AF255">
        <v>0</v>
      </c>
      <c r="AG255" t="s">
        <v>53</v>
      </c>
      <c r="AH255">
        <v>61.9</v>
      </c>
      <c r="AI255">
        <v>57</v>
      </c>
      <c r="AJ255">
        <v>34.700000000000003</v>
      </c>
      <c r="AK255">
        <v>40.799999999999997</v>
      </c>
      <c r="AL255">
        <v>53</v>
      </c>
      <c r="AM255">
        <v>77</v>
      </c>
      <c r="AN255">
        <v>1</v>
      </c>
    </row>
    <row r="256" spans="1:40" x14ac:dyDescent="0.3">
      <c r="A256" t="s">
        <v>49</v>
      </c>
      <c r="B256">
        <v>0</v>
      </c>
      <c r="C256">
        <v>1</v>
      </c>
      <c r="D256">
        <v>0</v>
      </c>
      <c r="E256">
        <v>0</v>
      </c>
      <c r="F256">
        <v>9.0946796147096986E-4</v>
      </c>
      <c r="G256">
        <v>-9.0946796147096986E-4</v>
      </c>
      <c r="H256">
        <v>0</v>
      </c>
      <c r="I256">
        <v>0</v>
      </c>
      <c r="J256">
        <v>7826</v>
      </c>
      <c r="K256">
        <v>8.9652068027703571</v>
      </c>
      <c r="L256">
        <v>1.0049999999999999</v>
      </c>
      <c r="M256" t="s">
        <v>39</v>
      </c>
      <c r="N256" t="s">
        <v>50</v>
      </c>
      <c r="O256" t="s">
        <v>47</v>
      </c>
      <c r="P256">
        <v>0</v>
      </c>
      <c r="Q256">
        <v>0</v>
      </c>
      <c r="R256">
        <v>1</v>
      </c>
      <c r="S256" t="s">
        <v>42</v>
      </c>
      <c r="T256">
        <v>0</v>
      </c>
      <c r="U256">
        <v>1</v>
      </c>
      <c r="V256" t="s">
        <v>52</v>
      </c>
      <c r="W256">
        <v>1</v>
      </c>
      <c r="X256">
        <v>1</v>
      </c>
      <c r="Y256">
        <v>0</v>
      </c>
      <c r="Z256">
        <v>1</v>
      </c>
      <c r="AA256">
        <v>1</v>
      </c>
      <c r="AB256">
        <v>1</v>
      </c>
      <c r="AC256">
        <v>1</v>
      </c>
      <c r="AD256">
        <v>1</v>
      </c>
      <c r="AE256">
        <v>1</v>
      </c>
      <c r="AF256">
        <v>1</v>
      </c>
      <c r="AG256" t="s">
        <v>53</v>
      </c>
      <c r="AH256">
        <v>61.8</v>
      </c>
      <c r="AI256">
        <v>55.9</v>
      </c>
      <c r="AJ256">
        <v>34.799999999999997</v>
      </c>
      <c r="AK256">
        <v>40.799999999999997</v>
      </c>
      <c r="AL256">
        <v>50</v>
      </c>
      <c r="AM256">
        <v>77</v>
      </c>
      <c r="AN256">
        <v>1</v>
      </c>
    </row>
    <row r="257" spans="1:40" x14ac:dyDescent="0.3">
      <c r="A257" t="s">
        <v>45</v>
      </c>
      <c r="B257">
        <v>1</v>
      </c>
      <c r="C257">
        <v>0</v>
      </c>
      <c r="D257">
        <v>0</v>
      </c>
      <c r="E257">
        <v>0</v>
      </c>
      <c r="F257">
        <v>5.2009878672438357E-2</v>
      </c>
      <c r="G257">
        <v>-5.2009878672438357E-2</v>
      </c>
      <c r="H257">
        <v>0</v>
      </c>
      <c r="I257">
        <v>0</v>
      </c>
      <c r="J257">
        <v>9714.07</v>
      </c>
      <c r="K257">
        <v>9.181330628974024</v>
      </c>
      <c r="L257">
        <v>1</v>
      </c>
      <c r="M257" t="s">
        <v>39</v>
      </c>
      <c r="N257" t="s">
        <v>46</v>
      </c>
      <c r="O257" t="s">
        <v>41</v>
      </c>
      <c r="P257">
        <v>0</v>
      </c>
      <c r="Q257">
        <v>0</v>
      </c>
      <c r="R257">
        <v>1</v>
      </c>
      <c r="S257" t="s">
        <v>48</v>
      </c>
      <c r="T257">
        <v>0</v>
      </c>
      <c r="U257">
        <v>1</v>
      </c>
      <c r="V257" t="s">
        <v>43</v>
      </c>
      <c r="W257">
        <v>1</v>
      </c>
      <c r="X257">
        <v>0</v>
      </c>
      <c r="Y257">
        <v>1</v>
      </c>
      <c r="Z257">
        <v>0</v>
      </c>
      <c r="AA257">
        <v>0</v>
      </c>
      <c r="AB257">
        <v>1</v>
      </c>
      <c r="AC257">
        <v>0</v>
      </c>
      <c r="AD257">
        <v>1</v>
      </c>
      <c r="AE257">
        <v>0</v>
      </c>
      <c r="AF257">
        <v>0</v>
      </c>
      <c r="AG257" t="s">
        <v>44</v>
      </c>
      <c r="AH257">
        <v>61.5</v>
      </c>
      <c r="AI257">
        <v>58</v>
      </c>
      <c r="AJ257">
        <v>34</v>
      </c>
      <c r="AK257">
        <v>41.2</v>
      </c>
      <c r="AL257">
        <v>50</v>
      </c>
      <c r="AM257">
        <v>75</v>
      </c>
      <c r="AN257">
        <v>1</v>
      </c>
    </row>
    <row r="258" spans="1:40" x14ac:dyDescent="0.3">
      <c r="A258" t="s">
        <v>62</v>
      </c>
      <c r="B258">
        <v>0</v>
      </c>
      <c r="C258">
        <v>0</v>
      </c>
      <c r="D258">
        <v>1</v>
      </c>
      <c r="E258">
        <v>0</v>
      </c>
      <c r="F258">
        <v>1.8172265128496204E-6</v>
      </c>
      <c r="G258">
        <v>-1.8172265128496204E-6</v>
      </c>
      <c r="H258">
        <v>0</v>
      </c>
      <c r="I258">
        <v>0</v>
      </c>
      <c r="J258">
        <v>8973</v>
      </c>
      <c r="K258">
        <v>9.1019753472980582</v>
      </c>
      <c r="L258">
        <v>1.03</v>
      </c>
      <c r="M258" t="s">
        <v>63</v>
      </c>
      <c r="N258" t="s">
        <v>59</v>
      </c>
      <c r="O258" t="s">
        <v>47</v>
      </c>
      <c r="P258">
        <v>0</v>
      </c>
      <c r="Q258">
        <v>0</v>
      </c>
      <c r="R258">
        <v>1</v>
      </c>
      <c r="S258" t="s">
        <v>51</v>
      </c>
      <c r="T258">
        <v>0</v>
      </c>
      <c r="U258">
        <v>1</v>
      </c>
      <c r="V258" t="s">
        <v>52</v>
      </c>
      <c r="W258">
        <v>1</v>
      </c>
      <c r="X258">
        <v>1</v>
      </c>
      <c r="Y258">
        <v>0</v>
      </c>
      <c r="Z258">
        <v>1</v>
      </c>
      <c r="AA258">
        <v>1</v>
      </c>
      <c r="AB258">
        <v>1</v>
      </c>
      <c r="AC258">
        <v>1</v>
      </c>
      <c r="AD258">
        <v>0</v>
      </c>
      <c r="AE258">
        <v>1</v>
      </c>
      <c r="AF258">
        <v>1</v>
      </c>
      <c r="AG258" t="s">
        <v>53</v>
      </c>
      <c r="AH258">
        <v>61.4</v>
      </c>
      <c r="AI258">
        <v>56.4</v>
      </c>
      <c r="AJ258">
        <v>34.6</v>
      </c>
      <c r="AK258">
        <v>40.700000000000003</v>
      </c>
      <c r="AL258">
        <v>51</v>
      </c>
      <c r="AM258">
        <v>77</v>
      </c>
      <c r="AN258">
        <v>1</v>
      </c>
    </row>
    <row r="259" spans="1:40" x14ac:dyDescent="0.3">
      <c r="A259" t="s">
        <v>45</v>
      </c>
      <c r="B259">
        <v>1</v>
      </c>
      <c r="C259">
        <v>0</v>
      </c>
      <c r="D259">
        <v>0</v>
      </c>
      <c r="E259">
        <v>0</v>
      </c>
      <c r="F259">
        <v>2.3163086905785665E-3</v>
      </c>
      <c r="G259">
        <v>-2.3163086905785665E-3</v>
      </c>
      <c r="H259">
        <v>0</v>
      </c>
      <c r="I259">
        <v>0</v>
      </c>
      <c r="J259">
        <v>20670.224999999999</v>
      </c>
      <c r="K259">
        <v>9.9364495379576425</v>
      </c>
      <c r="L259">
        <v>1.72</v>
      </c>
      <c r="M259" t="s">
        <v>39</v>
      </c>
      <c r="N259" t="s">
        <v>46</v>
      </c>
      <c r="O259" t="s">
        <v>41</v>
      </c>
      <c r="P259">
        <v>0</v>
      </c>
      <c r="Q259">
        <v>0</v>
      </c>
      <c r="R259">
        <v>1</v>
      </c>
      <c r="S259" t="s">
        <v>51</v>
      </c>
      <c r="T259">
        <v>0</v>
      </c>
      <c r="U259">
        <v>1</v>
      </c>
      <c r="V259" t="s">
        <v>43</v>
      </c>
      <c r="W259">
        <v>0</v>
      </c>
      <c r="X259">
        <v>1</v>
      </c>
      <c r="Y259">
        <v>0</v>
      </c>
      <c r="Z259">
        <v>0</v>
      </c>
      <c r="AA259">
        <v>1</v>
      </c>
      <c r="AB259">
        <v>1</v>
      </c>
      <c r="AC259">
        <v>1</v>
      </c>
      <c r="AD259">
        <v>0</v>
      </c>
      <c r="AE259">
        <v>0</v>
      </c>
      <c r="AF259">
        <v>0</v>
      </c>
      <c r="AG259" t="s">
        <v>44</v>
      </c>
      <c r="AH259">
        <v>61.9</v>
      </c>
      <c r="AI259">
        <v>57</v>
      </c>
      <c r="AJ259">
        <v>35.5</v>
      </c>
      <c r="AK259">
        <v>40.6</v>
      </c>
      <c r="AL259">
        <v>55</v>
      </c>
      <c r="AM259">
        <v>80</v>
      </c>
      <c r="AN259">
        <v>1</v>
      </c>
    </row>
    <row r="260" spans="1:40" x14ac:dyDescent="0.3">
      <c r="A260" t="s">
        <v>58</v>
      </c>
      <c r="B260">
        <v>0</v>
      </c>
      <c r="C260">
        <v>0</v>
      </c>
      <c r="D260">
        <v>0</v>
      </c>
      <c r="E260">
        <v>0</v>
      </c>
      <c r="F260">
        <v>8.6154742281972842E-6</v>
      </c>
      <c r="G260">
        <v>-8.6154742281972842E-6</v>
      </c>
      <c r="H260">
        <v>0</v>
      </c>
      <c r="I260">
        <v>1</v>
      </c>
      <c r="J260">
        <v>8114</v>
      </c>
      <c r="K260">
        <v>9.0013462437663918</v>
      </c>
      <c r="L260">
        <v>1.0840000000000001</v>
      </c>
      <c r="M260" t="s">
        <v>39</v>
      </c>
      <c r="N260" t="s">
        <v>59</v>
      </c>
      <c r="O260" t="s">
        <v>47</v>
      </c>
      <c r="P260">
        <v>0</v>
      </c>
      <c r="Q260">
        <v>0</v>
      </c>
      <c r="R260">
        <v>1</v>
      </c>
      <c r="S260" t="s">
        <v>42</v>
      </c>
      <c r="T260">
        <v>0</v>
      </c>
      <c r="U260">
        <v>1</v>
      </c>
      <c r="V260" t="s">
        <v>52</v>
      </c>
      <c r="W260">
        <v>1</v>
      </c>
      <c r="X260">
        <v>1</v>
      </c>
      <c r="Y260">
        <v>0</v>
      </c>
      <c r="Z260">
        <v>1</v>
      </c>
      <c r="AA260">
        <v>1</v>
      </c>
      <c r="AB260">
        <v>1</v>
      </c>
      <c r="AC260">
        <v>1</v>
      </c>
      <c r="AD260">
        <v>0</v>
      </c>
      <c r="AE260">
        <v>1</v>
      </c>
      <c r="AF260">
        <v>0</v>
      </c>
      <c r="AG260" t="s">
        <v>53</v>
      </c>
      <c r="AH260">
        <v>61.1</v>
      </c>
      <c r="AI260">
        <v>56.4</v>
      </c>
      <c r="AJ260">
        <v>34.5</v>
      </c>
      <c r="AK260">
        <v>40.799999999999997</v>
      </c>
      <c r="AL260">
        <v>52</v>
      </c>
      <c r="AM260">
        <v>76</v>
      </c>
      <c r="AN260">
        <v>1</v>
      </c>
    </row>
    <row r="261" spans="1:40" x14ac:dyDescent="0.3">
      <c r="A261" t="s">
        <v>45</v>
      </c>
      <c r="B261">
        <v>1</v>
      </c>
      <c r="C261">
        <v>0</v>
      </c>
      <c r="D261">
        <v>0</v>
      </c>
      <c r="E261">
        <v>0</v>
      </c>
      <c r="F261">
        <v>1.2534311630165418E-3</v>
      </c>
      <c r="G261">
        <v>-1.2534311630165418E-3</v>
      </c>
      <c r="H261">
        <v>0</v>
      </c>
      <c r="I261">
        <v>0</v>
      </c>
      <c r="J261">
        <v>9919.9349999999995</v>
      </c>
      <c r="K261">
        <v>9.2023016478380963</v>
      </c>
      <c r="L261">
        <v>1.25</v>
      </c>
      <c r="M261" t="s">
        <v>39</v>
      </c>
      <c r="N261" t="s">
        <v>46</v>
      </c>
      <c r="O261" t="s">
        <v>47</v>
      </c>
      <c r="P261">
        <v>0</v>
      </c>
      <c r="Q261">
        <v>0</v>
      </c>
      <c r="R261">
        <v>1</v>
      </c>
      <c r="S261" t="s">
        <v>42</v>
      </c>
      <c r="T261">
        <v>0</v>
      </c>
      <c r="U261">
        <v>1</v>
      </c>
      <c r="V261" t="s">
        <v>52</v>
      </c>
      <c r="W261">
        <v>0</v>
      </c>
      <c r="X261">
        <v>0</v>
      </c>
      <c r="Y261">
        <v>0</v>
      </c>
      <c r="Z261">
        <v>1</v>
      </c>
      <c r="AA261">
        <v>0</v>
      </c>
      <c r="AB261">
        <v>1</v>
      </c>
      <c r="AC261">
        <v>1</v>
      </c>
      <c r="AD261">
        <v>0</v>
      </c>
      <c r="AE261">
        <v>0</v>
      </c>
      <c r="AF261">
        <v>0</v>
      </c>
      <c r="AG261" t="s">
        <v>44</v>
      </c>
      <c r="AH261">
        <v>61.4</v>
      </c>
      <c r="AI261">
        <v>57</v>
      </c>
      <c r="AJ261">
        <v>34.5</v>
      </c>
      <c r="AK261">
        <v>41</v>
      </c>
      <c r="AL261">
        <v>55</v>
      </c>
      <c r="AM261">
        <v>75</v>
      </c>
      <c r="AN261">
        <v>1</v>
      </c>
    </row>
    <row r="262" spans="1:40" x14ac:dyDescent="0.3">
      <c r="A262" t="s">
        <v>54</v>
      </c>
      <c r="B262">
        <v>0</v>
      </c>
      <c r="C262">
        <v>0</v>
      </c>
      <c r="D262">
        <v>0</v>
      </c>
      <c r="E262">
        <v>0</v>
      </c>
      <c r="F262">
        <v>1.7443269238401106E-3</v>
      </c>
      <c r="G262">
        <v>-1.7443269238401106E-3</v>
      </c>
      <c r="H262">
        <v>1</v>
      </c>
      <c r="I262">
        <v>0</v>
      </c>
      <c r="J262">
        <v>13380</v>
      </c>
      <c r="K262">
        <v>9.5015163336822202</v>
      </c>
      <c r="L262">
        <v>1.6</v>
      </c>
      <c r="M262" t="s">
        <v>39</v>
      </c>
      <c r="N262" t="s">
        <v>55</v>
      </c>
      <c r="O262" t="s">
        <v>47</v>
      </c>
      <c r="P262">
        <v>0</v>
      </c>
      <c r="Q262">
        <v>0</v>
      </c>
      <c r="R262">
        <v>1</v>
      </c>
      <c r="S262" t="s">
        <v>51</v>
      </c>
      <c r="T262">
        <v>0</v>
      </c>
      <c r="U262">
        <v>1</v>
      </c>
      <c r="V262" t="s">
        <v>57</v>
      </c>
      <c r="W262">
        <v>1</v>
      </c>
      <c r="X262">
        <v>1</v>
      </c>
      <c r="Y262">
        <v>1</v>
      </c>
      <c r="Z262">
        <v>1</v>
      </c>
      <c r="AA262">
        <v>1</v>
      </c>
      <c r="AB262">
        <v>1</v>
      </c>
      <c r="AC262">
        <v>1</v>
      </c>
      <c r="AD262">
        <v>0</v>
      </c>
      <c r="AE262">
        <v>1</v>
      </c>
      <c r="AF262">
        <v>1</v>
      </c>
      <c r="AG262" t="s">
        <v>53</v>
      </c>
      <c r="AH262">
        <v>61.9</v>
      </c>
      <c r="AI262">
        <v>57</v>
      </c>
      <c r="AJ262">
        <v>34.799999999999997</v>
      </c>
      <c r="AK262">
        <v>40.9</v>
      </c>
      <c r="AL262">
        <v>55</v>
      </c>
      <c r="AM262">
        <v>77</v>
      </c>
      <c r="AN262">
        <v>1</v>
      </c>
    </row>
    <row r="263" spans="1:40" x14ac:dyDescent="0.3">
      <c r="A263" t="s">
        <v>45</v>
      </c>
      <c r="B263">
        <v>1</v>
      </c>
      <c r="C263">
        <v>0</v>
      </c>
      <c r="D263">
        <v>0</v>
      </c>
      <c r="E263">
        <v>0</v>
      </c>
      <c r="F263">
        <v>0.31580565258827198</v>
      </c>
      <c r="G263">
        <v>-0.31580565258827198</v>
      </c>
      <c r="H263">
        <v>0</v>
      </c>
      <c r="I263">
        <v>0</v>
      </c>
      <c r="J263">
        <v>9156.56</v>
      </c>
      <c r="K263">
        <v>9.1222258412816437</v>
      </c>
      <c r="L263">
        <v>1.1000000000000001</v>
      </c>
      <c r="M263" t="s">
        <v>39</v>
      </c>
      <c r="N263" t="s">
        <v>46</v>
      </c>
      <c r="O263" t="s">
        <v>47</v>
      </c>
      <c r="P263">
        <v>0</v>
      </c>
      <c r="Q263">
        <v>0</v>
      </c>
      <c r="R263">
        <v>1</v>
      </c>
      <c r="S263" t="s">
        <v>65</v>
      </c>
      <c r="T263">
        <v>1</v>
      </c>
      <c r="U263">
        <v>0</v>
      </c>
      <c r="V263" t="s">
        <v>52</v>
      </c>
      <c r="W263">
        <v>1</v>
      </c>
      <c r="X263">
        <v>1</v>
      </c>
      <c r="Y263">
        <v>1</v>
      </c>
      <c r="Z263">
        <v>0</v>
      </c>
      <c r="AA263">
        <v>1</v>
      </c>
      <c r="AB263">
        <v>1</v>
      </c>
      <c r="AC263">
        <v>1</v>
      </c>
      <c r="AD263">
        <v>1</v>
      </c>
      <c r="AE263">
        <v>0</v>
      </c>
      <c r="AF263">
        <v>0</v>
      </c>
      <c r="AG263" t="s">
        <v>44</v>
      </c>
      <c r="AH263">
        <v>60.4</v>
      </c>
      <c r="AI263">
        <v>57</v>
      </c>
      <c r="AJ263">
        <v>33.5</v>
      </c>
      <c r="AK263">
        <v>40.799999999999997</v>
      </c>
      <c r="AL263">
        <v>50</v>
      </c>
      <c r="AM263">
        <v>75</v>
      </c>
      <c r="AN263">
        <v>1</v>
      </c>
    </row>
    <row r="264" spans="1:40" x14ac:dyDescent="0.3">
      <c r="A264" t="s">
        <v>58</v>
      </c>
      <c r="B264">
        <v>0</v>
      </c>
      <c r="C264">
        <v>0</v>
      </c>
      <c r="D264">
        <v>0</v>
      </c>
      <c r="E264">
        <v>0</v>
      </c>
      <c r="F264">
        <v>3.0553262754533646E-4</v>
      </c>
      <c r="G264">
        <v>-3.0553262754533646E-4</v>
      </c>
      <c r="H264">
        <v>0</v>
      </c>
      <c r="I264">
        <v>1</v>
      </c>
      <c r="J264">
        <v>17232</v>
      </c>
      <c r="K264">
        <v>9.7545233993961702</v>
      </c>
      <c r="L264">
        <v>1.3129999999999999</v>
      </c>
      <c r="M264" t="s">
        <v>39</v>
      </c>
      <c r="N264" t="s">
        <v>59</v>
      </c>
      <c r="O264" t="s">
        <v>13</v>
      </c>
      <c r="P264">
        <v>1</v>
      </c>
      <c r="Q264">
        <v>0</v>
      </c>
      <c r="R264">
        <v>0</v>
      </c>
      <c r="S264" t="s">
        <v>51</v>
      </c>
      <c r="T264">
        <v>0</v>
      </c>
      <c r="U264">
        <v>1</v>
      </c>
      <c r="V264" t="s">
        <v>52</v>
      </c>
      <c r="W264">
        <v>1</v>
      </c>
      <c r="X264">
        <v>1</v>
      </c>
      <c r="Y264">
        <v>0</v>
      </c>
      <c r="Z264">
        <v>1</v>
      </c>
      <c r="AA264">
        <v>1</v>
      </c>
      <c r="AB264">
        <v>1</v>
      </c>
      <c r="AC264">
        <v>1</v>
      </c>
      <c r="AD264">
        <v>0</v>
      </c>
      <c r="AE264">
        <v>1</v>
      </c>
      <c r="AF264">
        <v>1</v>
      </c>
      <c r="AG264" t="s">
        <v>53</v>
      </c>
      <c r="AH264">
        <v>61.7</v>
      </c>
      <c r="AI264">
        <v>55.8</v>
      </c>
      <c r="AJ264">
        <v>34.6</v>
      </c>
      <c r="AK264">
        <v>40.6</v>
      </c>
      <c r="AL264">
        <v>52</v>
      </c>
      <c r="AM264">
        <v>77</v>
      </c>
      <c r="AN264">
        <v>1</v>
      </c>
    </row>
    <row r="265" spans="1:40" x14ac:dyDescent="0.3">
      <c r="A265" t="s">
        <v>45</v>
      </c>
      <c r="B265">
        <v>1</v>
      </c>
      <c r="C265">
        <v>0</v>
      </c>
      <c r="D265">
        <v>0</v>
      </c>
      <c r="E265">
        <v>0</v>
      </c>
      <c r="F265">
        <v>3.6039188068737828E-2</v>
      </c>
      <c r="G265">
        <v>-3.6039188068737828E-2</v>
      </c>
      <c r="H265">
        <v>0</v>
      </c>
      <c r="I265">
        <v>0</v>
      </c>
      <c r="J265">
        <v>17324.18</v>
      </c>
      <c r="K265">
        <v>9.7598584924906522</v>
      </c>
      <c r="L265">
        <v>1.41</v>
      </c>
      <c r="M265" t="s">
        <v>39</v>
      </c>
      <c r="N265" t="s">
        <v>46</v>
      </c>
      <c r="O265" t="s">
        <v>41</v>
      </c>
      <c r="P265">
        <v>0</v>
      </c>
      <c r="Q265">
        <v>0</v>
      </c>
      <c r="R265">
        <v>1</v>
      </c>
      <c r="S265" t="s">
        <v>60</v>
      </c>
      <c r="T265">
        <v>0</v>
      </c>
      <c r="U265">
        <v>1</v>
      </c>
      <c r="V265" t="s">
        <v>43</v>
      </c>
      <c r="W265">
        <v>0</v>
      </c>
      <c r="X265">
        <v>1</v>
      </c>
      <c r="Y265">
        <v>1</v>
      </c>
      <c r="Z265">
        <v>0</v>
      </c>
      <c r="AA265">
        <v>1</v>
      </c>
      <c r="AB265">
        <v>1</v>
      </c>
      <c r="AC265">
        <v>1</v>
      </c>
      <c r="AD265">
        <v>1</v>
      </c>
      <c r="AE265">
        <v>0</v>
      </c>
      <c r="AF265">
        <v>0</v>
      </c>
      <c r="AG265" t="s">
        <v>44</v>
      </c>
      <c r="AH265">
        <v>61.7</v>
      </c>
      <c r="AI265">
        <v>55</v>
      </c>
      <c r="AJ265">
        <v>35</v>
      </c>
      <c r="AK265">
        <v>40.799999999999997</v>
      </c>
      <c r="AL265">
        <v>50</v>
      </c>
      <c r="AM265">
        <v>80</v>
      </c>
      <c r="AN265">
        <v>1</v>
      </c>
    </row>
    <row r="266" spans="1:40" x14ac:dyDescent="0.3">
      <c r="A266" t="s">
        <v>45</v>
      </c>
      <c r="B266">
        <v>1</v>
      </c>
      <c r="C266">
        <v>0</v>
      </c>
      <c r="D266">
        <v>0</v>
      </c>
      <c r="E266">
        <v>0</v>
      </c>
      <c r="F266">
        <v>0.57729483634441481</v>
      </c>
      <c r="G266">
        <v>-0.57729483634441481</v>
      </c>
      <c r="H266">
        <v>0</v>
      </c>
      <c r="I266">
        <v>0</v>
      </c>
      <c r="J266">
        <v>17527.09</v>
      </c>
      <c r="K266">
        <v>9.7715029629946653</v>
      </c>
      <c r="L266">
        <v>1.28</v>
      </c>
      <c r="M266" t="s">
        <v>39</v>
      </c>
      <c r="N266" t="s">
        <v>46</v>
      </c>
      <c r="O266" t="s">
        <v>13</v>
      </c>
      <c r="P266">
        <v>1</v>
      </c>
      <c r="Q266">
        <v>0</v>
      </c>
      <c r="R266">
        <v>0</v>
      </c>
      <c r="S266" t="s">
        <v>51</v>
      </c>
      <c r="T266">
        <v>0</v>
      </c>
      <c r="U266">
        <v>1</v>
      </c>
      <c r="V266" t="s">
        <v>52</v>
      </c>
      <c r="W266">
        <v>0</v>
      </c>
      <c r="X266">
        <v>0</v>
      </c>
      <c r="Y266">
        <v>1</v>
      </c>
      <c r="Z266">
        <v>0</v>
      </c>
      <c r="AA266">
        <v>1</v>
      </c>
      <c r="AB266">
        <v>1</v>
      </c>
      <c r="AC266">
        <v>1</v>
      </c>
      <c r="AD266">
        <v>1</v>
      </c>
      <c r="AE266">
        <v>0</v>
      </c>
      <c r="AF266">
        <v>0</v>
      </c>
      <c r="AG266" t="s">
        <v>44</v>
      </c>
      <c r="AH266">
        <v>61.5</v>
      </c>
      <c r="AI266">
        <v>56</v>
      </c>
      <c r="AJ266">
        <v>35</v>
      </c>
      <c r="AK266">
        <v>40.799999999999997</v>
      </c>
      <c r="AL266">
        <v>50</v>
      </c>
      <c r="AM266">
        <v>80</v>
      </c>
      <c r="AN266">
        <v>1</v>
      </c>
    </row>
    <row r="267" spans="1:40" x14ac:dyDescent="0.3">
      <c r="A267" t="s">
        <v>45</v>
      </c>
      <c r="B267">
        <v>1</v>
      </c>
      <c r="C267">
        <v>0</v>
      </c>
      <c r="D267">
        <v>0</v>
      </c>
      <c r="E267">
        <v>0</v>
      </c>
      <c r="F267">
        <v>1.4224796129026838E-4</v>
      </c>
      <c r="G267">
        <v>-1.4224796129026838E-4</v>
      </c>
      <c r="H267">
        <v>0</v>
      </c>
      <c r="I267">
        <v>0</v>
      </c>
      <c r="J267">
        <v>33313.684999999998</v>
      </c>
      <c r="K267">
        <v>10.413723552508168</v>
      </c>
      <c r="L267">
        <v>1.92</v>
      </c>
      <c r="M267" t="s">
        <v>39</v>
      </c>
      <c r="N267" t="s">
        <v>46</v>
      </c>
      <c r="O267" t="s">
        <v>13</v>
      </c>
      <c r="P267">
        <v>1</v>
      </c>
      <c r="Q267">
        <v>0</v>
      </c>
      <c r="R267">
        <v>0</v>
      </c>
      <c r="S267" t="s">
        <v>42</v>
      </c>
      <c r="T267">
        <v>0</v>
      </c>
      <c r="U267">
        <v>1</v>
      </c>
      <c r="V267" t="s">
        <v>43</v>
      </c>
      <c r="W267">
        <v>1</v>
      </c>
      <c r="X267">
        <v>1</v>
      </c>
      <c r="Y267">
        <v>0</v>
      </c>
      <c r="Z267">
        <v>0</v>
      </c>
      <c r="AA267">
        <v>1</v>
      </c>
      <c r="AB267">
        <v>1</v>
      </c>
      <c r="AC267">
        <v>1</v>
      </c>
      <c r="AD267">
        <v>0</v>
      </c>
      <c r="AE267">
        <v>0</v>
      </c>
      <c r="AF267">
        <v>0</v>
      </c>
      <c r="AG267" t="s">
        <v>44</v>
      </c>
      <c r="AH267">
        <v>61.9</v>
      </c>
      <c r="AI267">
        <v>57</v>
      </c>
      <c r="AJ267">
        <v>35.5</v>
      </c>
      <c r="AK267">
        <v>40.6</v>
      </c>
      <c r="AL267">
        <v>55</v>
      </c>
      <c r="AM267">
        <v>80</v>
      </c>
      <c r="AN267">
        <v>1</v>
      </c>
    </row>
    <row r="268" spans="1:40" x14ac:dyDescent="0.3">
      <c r="A268" t="s">
        <v>45</v>
      </c>
      <c r="B268">
        <v>1</v>
      </c>
      <c r="C268">
        <v>0</v>
      </c>
      <c r="D268">
        <v>0</v>
      </c>
      <c r="E268">
        <v>0</v>
      </c>
      <c r="F268">
        <v>5.879975325997016E-2</v>
      </c>
      <c r="G268">
        <v>-5.879975325997016E-2</v>
      </c>
      <c r="H268">
        <v>0</v>
      </c>
      <c r="I268">
        <v>0</v>
      </c>
      <c r="J268">
        <v>14594.744999999999</v>
      </c>
      <c r="K268">
        <v>9.5884168113986856</v>
      </c>
      <c r="L268">
        <v>1.52</v>
      </c>
      <c r="M268" t="s">
        <v>39</v>
      </c>
      <c r="N268" t="s">
        <v>46</v>
      </c>
      <c r="O268" t="s">
        <v>47</v>
      </c>
      <c r="P268">
        <v>0</v>
      </c>
      <c r="Q268">
        <v>0</v>
      </c>
      <c r="R268">
        <v>1</v>
      </c>
      <c r="S268" t="s">
        <v>51</v>
      </c>
      <c r="T268">
        <v>0</v>
      </c>
      <c r="U268">
        <v>1</v>
      </c>
      <c r="V268" t="s">
        <v>57</v>
      </c>
      <c r="W268">
        <v>1</v>
      </c>
      <c r="X268">
        <v>1</v>
      </c>
      <c r="Y268">
        <v>0</v>
      </c>
      <c r="Z268">
        <v>1</v>
      </c>
      <c r="AA268">
        <v>0</v>
      </c>
      <c r="AB268">
        <v>1</v>
      </c>
      <c r="AC268">
        <v>1</v>
      </c>
      <c r="AD268">
        <v>1</v>
      </c>
      <c r="AE268">
        <v>0</v>
      </c>
      <c r="AF268">
        <v>0</v>
      </c>
      <c r="AG268" t="s">
        <v>44</v>
      </c>
      <c r="AH268">
        <v>61.9</v>
      </c>
      <c r="AI268">
        <v>56</v>
      </c>
      <c r="AJ268">
        <v>34.5</v>
      </c>
      <c r="AK268">
        <v>41</v>
      </c>
      <c r="AL268">
        <v>50</v>
      </c>
      <c r="AM268">
        <v>80</v>
      </c>
      <c r="AN268">
        <v>1</v>
      </c>
    </row>
    <row r="269" spans="1:40" x14ac:dyDescent="0.3">
      <c r="A269" t="s">
        <v>58</v>
      </c>
      <c r="B269">
        <v>0</v>
      </c>
      <c r="C269">
        <v>0</v>
      </c>
      <c r="D269">
        <v>0</v>
      </c>
      <c r="E269">
        <v>0</v>
      </c>
      <c r="F269">
        <v>4.0623545234400788E-5</v>
      </c>
      <c r="G269">
        <v>-4.0623545234400788E-5</v>
      </c>
      <c r="H269">
        <v>0</v>
      </c>
      <c r="I269">
        <v>1</v>
      </c>
      <c r="J269">
        <v>18188</v>
      </c>
      <c r="K269">
        <v>9.8085173149449005</v>
      </c>
      <c r="L269">
        <v>1.58</v>
      </c>
      <c r="M269" t="s">
        <v>39</v>
      </c>
      <c r="N269" t="s">
        <v>59</v>
      </c>
      <c r="O269" t="s">
        <v>41</v>
      </c>
      <c r="P269">
        <v>0</v>
      </c>
      <c r="Q269">
        <v>0</v>
      </c>
      <c r="R269">
        <v>1</v>
      </c>
      <c r="S269" t="s">
        <v>51</v>
      </c>
      <c r="T269">
        <v>0</v>
      </c>
      <c r="U269">
        <v>1</v>
      </c>
      <c r="V269" t="s">
        <v>52</v>
      </c>
      <c r="W269">
        <v>1</v>
      </c>
      <c r="X269">
        <v>1</v>
      </c>
      <c r="Y269">
        <v>0</v>
      </c>
      <c r="Z269">
        <v>1</v>
      </c>
      <c r="AA269">
        <v>1</v>
      </c>
      <c r="AB269">
        <v>1</v>
      </c>
      <c r="AC269">
        <v>1</v>
      </c>
      <c r="AD269">
        <v>0</v>
      </c>
      <c r="AE269">
        <v>1</v>
      </c>
      <c r="AF269">
        <v>1</v>
      </c>
      <c r="AG269" t="s">
        <v>53</v>
      </c>
      <c r="AH269">
        <v>61.3</v>
      </c>
      <c r="AI269">
        <v>55.7</v>
      </c>
      <c r="AJ269">
        <v>34.200000000000003</v>
      </c>
      <c r="AK269">
        <v>40.700000000000003</v>
      </c>
      <c r="AL269">
        <v>51</v>
      </c>
      <c r="AM269">
        <v>77</v>
      </c>
      <c r="AN269">
        <v>1</v>
      </c>
    </row>
    <row r="270" spans="1:40" x14ac:dyDescent="0.3">
      <c r="A270" t="s">
        <v>49</v>
      </c>
      <c r="B270">
        <v>0</v>
      </c>
      <c r="C270">
        <v>1</v>
      </c>
      <c r="D270">
        <v>0</v>
      </c>
      <c r="E270">
        <v>0</v>
      </c>
      <c r="F270">
        <v>1.4922134824935066E-3</v>
      </c>
      <c r="G270">
        <v>-1.4922134824935066E-3</v>
      </c>
      <c r="H270">
        <v>0</v>
      </c>
      <c r="I270">
        <v>0</v>
      </c>
      <c r="J270">
        <v>10695</v>
      </c>
      <c r="K270">
        <v>9.2775316215165056</v>
      </c>
      <c r="L270">
        <v>1.052</v>
      </c>
      <c r="M270" t="s">
        <v>39</v>
      </c>
      <c r="N270" t="s">
        <v>50</v>
      </c>
      <c r="O270" t="s">
        <v>61</v>
      </c>
      <c r="P270">
        <v>0</v>
      </c>
      <c r="Q270">
        <v>1</v>
      </c>
      <c r="R270">
        <v>0</v>
      </c>
      <c r="S270" t="s">
        <v>42</v>
      </c>
      <c r="T270">
        <v>0</v>
      </c>
      <c r="U270">
        <v>1</v>
      </c>
      <c r="V270" t="s">
        <v>52</v>
      </c>
      <c r="W270">
        <v>1</v>
      </c>
      <c r="X270">
        <v>1</v>
      </c>
      <c r="Y270">
        <v>1</v>
      </c>
      <c r="Z270">
        <v>1</v>
      </c>
      <c r="AA270">
        <v>1</v>
      </c>
      <c r="AB270">
        <v>1</v>
      </c>
      <c r="AC270">
        <v>0</v>
      </c>
      <c r="AD270">
        <v>0</v>
      </c>
      <c r="AE270">
        <v>0</v>
      </c>
      <c r="AF270">
        <v>1</v>
      </c>
      <c r="AG270" t="s">
        <v>53</v>
      </c>
      <c r="AH270">
        <v>61.6</v>
      </c>
      <c r="AI270">
        <v>57.8</v>
      </c>
      <c r="AJ270">
        <v>34.700000000000003</v>
      </c>
      <c r="AK270">
        <v>40.799999999999997</v>
      </c>
      <c r="AL270">
        <v>54</v>
      </c>
      <c r="AM270">
        <v>77</v>
      </c>
      <c r="AN270">
        <v>1</v>
      </c>
    </row>
    <row r="271" spans="1:40" x14ac:dyDescent="0.3">
      <c r="A271" t="s">
        <v>62</v>
      </c>
      <c r="B271">
        <v>0</v>
      </c>
      <c r="C271">
        <v>0</v>
      </c>
      <c r="D271">
        <v>1</v>
      </c>
      <c r="E271">
        <v>0</v>
      </c>
      <c r="F271">
        <v>7.4750508261681398E-4</v>
      </c>
      <c r="G271">
        <v>-7.4750508261681398E-4</v>
      </c>
      <c r="H271">
        <v>0</v>
      </c>
      <c r="I271">
        <v>0</v>
      </c>
      <c r="J271">
        <v>12807</v>
      </c>
      <c r="K271">
        <v>9.4577471754260714</v>
      </c>
      <c r="L271">
        <v>1.08</v>
      </c>
      <c r="M271" t="s">
        <v>63</v>
      </c>
      <c r="N271" t="s">
        <v>59</v>
      </c>
      <c r="O271" t="s">
        <v>56</v>
      </c>
      <c r="P271">
        <v>0</v>
      </c>
      <c r="Q271">
        <v>1</v>
      </c>
      <c r="R271">
        <v>0</v>
      </c>
      <c r="S271" t="s">
        <v>51</v>
      </c>
      <c r="T271">
        <v>0</v>
      </c>
      <c r="U271">
        <v>1</v>
      </c>
      <c r="V271" t="s">
        <v>52</v>
      </c>
      <c r="W271">
        <v>1</v>
      </c>
      <c r="X271">
        <v>1</v>
      </c>
      <c r="Y271">
        <v>1</v>
      </c>
      <c r="Z271">
        <v>1</v>
      </c>
      <c r="AA271">
        <v>1</v>
      </c>
      <c r="AB271">
        <v>1</v>
      </c>
      <c r="AC271">
        <v>1</v>
      </c>
      <c r="AD271">
        <v>1</v>
      </c>
      <c r="AE271">
        <v>1</v>
      </c>
      <c r="AF271">
        <v>1</v>
      </c>
      <c r="AG271" t="s">
        <v>53</v>
      </c>
      <c r="AH271">
        <v>61</v>
      </c>
      <c r="AI271">
        <v>56.1</v>
      </c>
      <c r="AJ271">
        <v>34.200000000000003</v>
      </c>
      <c r="AK271">
        <v>40.700000000000003</v>
      </c>
      <c r="AL271">
        <v>50</v>
      </c>
      <c r="AM271">
        <v>77</v>
      </c>
      <c r="AN271">
        <v>1</v>
      </c>
    </row>
    <row r="272" spans="1:40" x14ac:dyDescent="0.3">
      <c r="A272" t="s">
        <v>45</v>
      </c>
      <c r="B272">
        <v>1</v>
      </c>
      <c r="C272">
        <v>0</v>
      </c>
      <c r="D272">
        <v>0</v>
      </c>
      <c r="E272">
        <v>0</v>
      </c>
      <c r="F272">
        <v>6.9324251613507321E-4</v>
      </c>
      <c r="G272">
        <v>-6.9324251613507321E-4</v>
      </c>
      <c r="H272">
        <v>0</v>
      </c>
      <c r="I272">
        <v>0</v>
      </c>
      <c r="J272">
        <v>12485.86</v>
      </c>
      <c r="K272">
        <v>9.4323520830007634</v>
      </c>
      <c r="L272">
        <v>1.32</v>
      </c>
      <c r="M272" t="s">
        <v>39</v>
      </c>
      <c r="N272" t="s">
        <v>46</v>
      </c>
      <c r="O272" t="s">
        <v>41</v>
      </c>
      <c r="P272">
        <v>0</v>
      </c>
      <c r="Q272">
        <v>0</v>
      </c>
      <c r="R272">
        <v>1</v>
      </c>
      <c r="S272" t="s">
        <v>42</v>
      </c>
      <c r="T272">
        <v>0</v>
      </c>
      <c r="U272">
        <v>1</v>
      </c>
      <c r="V272" t="s">
        <v>57</v>
      </c>
      <c r="W272">
        <v>0</v>
      </c>
      <c r="X272">
        <v>0</v>
      </c>
      <c r="Y272">
        <v>0</v>
      </c>
      <c r="Z272">
        <v>1</v>
      </c>
      <c r="AA272">
        <v>0</v>
      </c>
      <c r="AB272">
        <v>1</v>
      </c>
      <c r="AC272">
        <v>1</v>
      </c>
      <c r="AD272">
        <v>0</v>
      </c>
      <c r="AE272">
        <v>0</v>
      </c>
      <c r="AF272">
        <v>0</v>
      </c>
      <c r="AG272" t="s">
        <v>44</v>
      </c>
      <c r="AH272">
        <v>61.5</v>
      </c>
      <c r="AI272">
        <v>57</v>
      </c>
      <c r="AJ272">
        <v>34.5</v>
      </c>
      <c r="AK272">
        <v>41</v>
      </c>
      <c r="AL272">
        <v>55</v>
      </c>
      <c r="AM272">
        <v>75</v>
      </c>
      <c r="AN272">
        <v>1</v>
      </c>
    </row>
    <row r="273" spans="1:40" x14ac:dyDescent="0.3">
      <c r="A273" t="s">
        <v>49</v>
      </c>
      <c r="B273">
        <v>0</v>
      </c>
      <c r="C273">
        <v>1</v>
      </c>
      <c r="D273">
        <v>0</v>
      </c>
      <c r="E273">
        <v>0</v>
      </c>
      <c r="F273">
        <v>7.3405073027711353E-6</v>
      </c>
      <c r="G273">
        <v>-7.3405073027711353E-6</v>
      </c>
      <c r="H273">
        <v>0</v>
      </c>
      <c r="I273">
        <v>0</v>
      </c>
      <c r="J273">
        <v>22165</v>
      </c>
      <c r="K273">
        <v>10.006269747179154</v>
      </c>
      <c r="L273">
        <v>1.528</v>
      </c>
      <c r="M273" t="s">
        <v>39</v>
      </c>
      <c r="N273" t="s">
        <v>50</v>
      </c>
      <c r="O273" t="s">
        <v>61</v>
      </c>
      <c r="P273">
        <v>0</v>
      </c>
      <c r="Q273">
        <v>1</v>
      </c>
      <c r="R273">
        <v>0</v>
      </c>
      <c r="S273" t="s">
        <v>42</v>
      </c>
      <c r="T273">
        <v>0</v>
      </c>
      <c r="U273">
        <v>1</v>
      </c>
      <c r="V273" t="s">
        <v>52</v>
      </c>
      <c r="W273">
        <v>1</v>
      </c>
      <c r="X273">
        <v>1</v>
      </c>
      <c r="Y273">
        <v>1</v>
      </c>
      <c r="Z273">
        <v>1</v>
      </c>
      <c r="AA273">
        <v>1</v>
      </c>
      <c r="AB273">
        <v>1</v>
      </c>
      <c r="AC273">
        <v>1</v>
      </c>
      <c r="AD273">
        <v>0</v>
      </c>
      <c r="AE273">
        <v>1</v>
      </c>
      <c r="AF273">
        <v>1</v>
      </c>
      <c r="AG273" t="s">
        <v>53</v>
      </c>
      <c r="AH273">
        <v>61.9</v>
      </c>
      <c r="AI273">
        <v>56.5</v>
      </c>
      <c r="AJ273">
        <v>34.799999999999997</v>
      </c>
      <c r="AK273">
        <v>40.799999999999997</v>
      </c>
      <c r="AL273">
        <v>52</v>
      </c>
      <c r="AM273">
        <v>77</v>
      </c>
      <c r="AN273">
        <v>1</v>
      </c>
    </row>
    <row r="274" spans="1:40" x14ac:dyDescent="0.3">
      <c r="A274" t="s">
        <v>58</v>
      </c>
      <c r="B274">
        <v>0</v>
      </c>
      <c r="C274">
        <v>0</v>
      </c>
      <c r="D274">
        <v>0</v>
      </c>
      <c r="E274">
        <v>0</v>
      </c>
      <c r="F274">
        <v>1.0515856999088504E-5</v>
      </c>
      <c r="G274">
        <v>-1.0515856999088504E-5</v>
      </c>
      <c r="H274">
        <v>0</v>
      </c>
      <c r="I274">
        <v>1</v>
      </c>
      <c r="J274">
        <v>11252</v>
      </c>
      <c r="K274">
        <v>9.3283011696097482</v>
      </c>
      <c r="L274">
        <v>1.107</v>
      </c>
      <c r="M274" t="s">
        <v>39</v>
      </c>
      <c r="N274" t="s">
        <v>59</v>
      </c>
      <c r="O274" t="s">
        <v>56</v>
      </c>
      <c r="P274">
        <v>0</v>
      </c>
      <c r="Q274">
        <v>1</v>
      </c>
      <c r="R274">
        <v>0</v>
      </c>
      <c r="S274" t="s">
        <v>51</v>
      </c>
      <c r="T274">
        <v>0</v>
      </c>
      <c r="U274">
        <v>1</v>
      </c>
      <c r="V274" t="s">
        <v>64</v>
      </c>
      <c r="W274">
        <v>1</v>
      </c>
      <c r="X274">
        <v>1</v>
      </c>
      <c r="Y274">
        <v>0</v>
      </c>
      <c r="Z274">
        <v>1</v>
      </c>
      <c r="AA274">
        <v>1</v>
      </c>
      <c r="AB274">
        <v>1</v>
      </c>
      <c r="AC274">
        <v>1</v>
      </c>
      <c r="AD274">
        <v>0</v>
      </c>
      <c r="AE274">
        <v>1</v>
      </c>
      <c r="AF274">
        <v>0</v>
      </c>
      <c r="AG274" t="s">
        <v>53</v>
      </c>
      <c r="AH274">
        <v>61.3</v>
      </c>
      <c r="AI274">
        <v>56.5</v>
      </c>
      <c r="AJ274">
        <v>34.700000000000003</v>
      </c>
      <c r="AK274">
        <v>40.700000000000003</v>
      </c>
      <c r="AL274">
        <v>55</v>
      </c>
      <c r="AM274">
        <v>77</v>
      </c>
      <c r="AN274">
        <v>1</v>
      </c>
    </row>
    <row r="275" spans="1:40" x14ac:dyDescent="0.3">
      <c r="A275" t="s">
        <v>38</v>
      </c>
      <c r="B275">
        <v>0</v>
      </c>
      <c r="C275">
        <v>0</v>
      </c>
      <c r="D275">
        <v>0</v>
      </c>
      <c r="E275">
        <v>1</v>
      </c>
      <c r="F275">
        <v>0.46308215844931394</v>
      </c>
      <c r="G275">
        <v>0.53691784155068611</v>
      </c>
      <c r="H275">
        <v>0</v>
      </c>
      <c r="I275">
        <v>0</v>
      </c>
      <c r="J275">
        <v>12900</v>
      </c>
      <c r="K275">
        <v>9.4649825903497629</v>
      </c>
      <c r="L275">
        <v>1.41</v>
      </c>
      <c r="M275" t="s">
        <v>39</v>
      </c>
      <c r="N275" t="s">
        <v>40</v>
      </c>
      <c r="O275" t="s">
        <v>41</v>
      </c>
      <c r="P275">
        <v>0</v>
      </c>
      <c r="Q275">
        <v>0</v>
      </c>
      <c r="R275">
        <v>1</v>
      </c>
      <c r="S275" t="s">
        <v>60</v>
      </c>
      <c r="T275">
        <v>0</v>
      </c>
      <c r="U275">
        <v>1</v>
      </c>
      <c r="V275" t="s">
        <v>43</v>
      </c>
      <c r="W275">
        <v>0</v>
      </c>
      <c r="X275">
        <v>0</v>
      </c>
      <c r="Y275">
        <v>0</v>
      </c>
      <c r="Z275">
        <v>0</v>
      </c>
      <c r="AA275">
        <v>1</v>
      </c>
      <c r="AB275">
        <v>1</v>
      </c>
      <c r="AC275">
        <v>1</v>
      </c>
      <c r="AD275">
        <v>1</v>
      </c>
      <c r="AE275">
        <v>0</v>
      </c>
      <c r="AF275">
        <v>0</v>
      </c>
      <c r="AG275" t="s">
        <v>44</v>
      </c>
      <c r="AH275">
        <v>62.5</v>
      </c>
      <c r="AI275">
        <v>56</v>
      </c>
      <c r="AJ275">
        <v>35.5</v>
      </c>
      <c r="AK275">
        <v>40.799999999999997</v>
      </c>
      <c r="AL275">
        <v>50</v>
      </c>
      <c r="AM275">
        <v>80</v>
      </c>
      <c r="AN275">
        <v>1</v>
      </c>
    </row>
    <row r="276" spans="1:40" x14ac:dyDescent="0.3">
      <c r="A276" t="s">
        <v>62</v>
      </c>
      <c r="B276">
        <v>0</v>
      </c>
      <c r="C276">
        <v>0</v>
      </c>
      <c r="D276">
        <v>1</v>
      </c>
      <c r="E276">
        <v>0</v>
      </c>
      <c r="F276">
        <v>5.727902330672928E-5</v>
      </c>
      <c r="G276">
        <v>-5.727902330672928E-5</v>
      </c>
      <c r="H276">
        <v>0</v>
      </c>
      <c r="I276">
        <v>0</v>
      </c>
      <c r="J276">
        <v>18198</v>
      </c>
      <c r="K276">
        <v>9.8090669769166361</v>
      </c>
      <c r="L276">
        <v>1.6</v>
      </c>
      <c r="M276" t="s">
        <v>63</v>
      </c>
      <c r="N276" t="s">
        <v>59</v>
      </c>
      <c r="O276" t="s">
        <v>47</v>
      </c>
      <c r="P276">
        <v>0</v>
      </c>
      <c r="Q276">
        <v>0</v>
      </c>
      <c r="R276">
        <v>1</v>
      </c>
      <c r="S276" t="s">
        <v>42</v>
      </c>
      <c r="T276">
        <v>0</v>
      </c>
      <c r="U276">
        <v>1</v>
      </c>
      <c r="V276" t="s">
        <v>52</v>
      </c>
      <c r="W276">
        <v>1</v>
      </c>
      <c r="X276">
        <v>1</v>
      </c>
      <c r="Y276">
        <v>0</v>
      </c>
      <c r="Z276">
        <v>1</v>
      </c>
      <c r="AA276">
        <v>1</v>
      </c>
      <c r="AB276">
        <v>1</v>
      </c>
      <c r="AC276">
        <v>1</v>
      </c>
      <c r="AD276">
        <v>0</v>
      </c>
      <c r="AE276">
        <v>1</v>
      </c>
      <c r="AF276">
        <v>1</v>
      </c>
      <c r="AG276" t="s">
        <v>53</v>
      </c>
      <c r="AH276">
        <v>61.5</v>
      </c>
      <c r="AI276">
        <v>55.7</v>
      </c>
      <c r="AJ276">
        <v>34.6</v>
      </c>
      <c r="AK276">
        <v>40.700000000000003</v>
      </c>
      <c r="AL276">
        <v>51</v>
      </c>
      <c r="AM276">
        <v>77</v>
      </c>
      <c r="AN276">
        <v>1</v>
      </c>
    </row>
    <row r="277" spans="1:40" x14ac:dyDescent="0.3">
      <c r="A277" t="s">
        <v>38</v>
      </c>
      <c r="B277">
        <v>0</v>
      </c>
      <c r="C277">
        <v>0</v>
      </c>
      <c r="D277">
        <v>0</v>
      </c>
      <c r="E277">
        <v>1</v>
      </c>
      <c r="F277">
        <v>0.93145784194134362</v>
      </c>
      <c r="G277">
        <v>6.8542158058656377E-2</v>
      </c>
      <c r="H277">
        <v>0</v>
      </c>
      <c r="I277">
        <v>0</v>
      </c>
      <c r="J277">
        <v>7410</v>
      </c>
      <c r="K277">
        <v>8.9105857182901325</v>
      </c>
      <c r="L277">
        <v>1.03</v>
      </c>
      <c r="M277" t="s">
        <v>39</v>
      </c>
      <c r="N277" t="s">
        <v>40</v>
      </c>
      <c r="O277" t="s">
        <v>41</v>
      </c>
      <c r="P277">
        <v>0</v>
      </c>
      <c r="Q277">
        <v>0</v>
      </c>
      <c r="R277">
        <v>1</v>
      </c>
      <c r="S277" t="s">
        <v>51</v>
      </c>
      <c r="T277">
        <v>0</v>
      </c>
      <c r="U277">
        <v>1</v>
      </c>
      <c r="V277" t="s">
        <v>43</v>
      </c>
      <c r="W277">
        <v>0</v>
      </c>
      <c r="X277">
        <v>0</v>
      </c>
      <c r="Y277">
        <v>0</v>
      </c>
      <c r="Z277">
        <v>0</v>
      </c>
      <c r="AA277">
        <v>0</v>
      </c>
      <c r="AB277">
        <v>1</v>
      </c>
      <c r="AC277">
        <v>0</v>
      </c>
      <c r="AD277">
        <v>1</v>
      </c>
      <c r="AE277">
        <v>0</v>
      </c>
      <c r="AF277">
        <v>0</v>
      </c>
      <c r="AG277" t="s">
        <v>44</v>
      </c>
      <c r="AH277">
        <v>62.1</v>
      </c>
      <c r="AI277">
        <v>58</v>
      </c>
      <c r="AJ277">
        <v>35</v>
      </c>
      <c r="AK277">
        <v>41.2</v>
      </c>
      <c r="AL277">
        <v>50</v>
      </c>
      <c r="AM277">
        <v>80</v>
      </c>
      <c r="AN277">
        <v>1</v>
      </c>
    </row>
    <row r="278" spans="1:40" x14ac:dyDescent="0.3">
      <c r="A278" t="s">
        <v>45</v>
      </c>
      <c r="B278">
        <v>1</v>
      </c>
      <c r="C278">
        <v>0</v>
      </c>
      <c r="D278">
        <v>0</v>
      </c>
      <c r="E278">
        <v>0</v>
      </c>
      <c r="F278">
        <v>2.2570247753947826E-5</v>
      </c>
      <c r="G278">
        <v>-2.2570247753947826E-5</v>
      </c>
      <c r="H278">
        <v>0</v>
      </c>
      <c r="I278">
        <v>0</v>
      </c>
      <c r="J278">
        <v>10612.39</v>
      </c>
      <c r="K278">
        <v>9.2697774654304315</v>
      </c>
      <c r="L278">
        <v>1.24</v>
      </c>
      <c r="M278" t="s">
        <v>39</v>
      </c>
      <c r="N278" t="s">
        <v>46</v>
      </c>
      <c r="O278" t="s">
        <v>47</v>
      </c>
      <c r="P278">
        <v>0</v>
      </c>
      <c r="Q278">
        <v>0</v>
      </c>
      <c r="R278">
        <v>1</v>
      </c>
      <c r="S278" t="s">
        <v>42</v>
      </c>
      <c r="T278">
        <v>0</v>
      </c>
      <c r="U278">
        <v>1</v>
      </c>
      <c r="V278" t="s">
        <v>43</v>
      </c>
      <c r="W278">
        <v>1</v>
      </c>
      <c r="X278">
        <v>1</v>
      </c>
      <c r="Y278">
        <v>0</v>
      </c>
      <c r="Z278">
        <v>1</v>
      </c>
      <c r="AA278">
        <v>1</v>
      </c>
      <c r="AB278">
        <v>1</v>
      </c>
      <c r="AC278">
        <v>1</v>
      </c>
      <c r="AD278">
        <v>0</v>
      </c>
      <c r="AE278">
        <v>1</v>
      </c>
      <c r="AF278">
        <v>0</v>
      </c>
      <c r="AG278" t="s">
        <v>44</v>
      </c>
      <c r="AH278">
        <v>61.9</v>
      </c>
      <c r="AI278">
        <v>56</v>
      </c>
      <c r="AJ278">
        <v>34.5</v>
      </c>
      <c r="AK278">
        <v>40.6</v>
      </c>
      <c r="AL278">
        <v>55</v>
      </c>
      <c r="AM278">
        <v>80</v>
      </c>
      <c r="AN278">
        <v>1</v>
      </c>
    </row>
    <row r="279" spans="1:40" x14ac:dyDescent="0.3">
      <c r="A279" t="s">
        <v>62</v>
      </c>
      <c r="B279">
        <v>0</v>
      </c>
      <c r="C279">
        <v>0</v>
      </c>
      <c r="D279">
        <v>1</v>
      </c>
      <c r="E279">
        <v>0</v>
      </c>
      <c r="F279">
        <v>1.1217886073656494E-5</v>
      </c>
      <c r="G279">
        <v>-1.1217886073656494E-5</v>
      </c>
      <c r="H279">
        <v>0</v>
      </c>
      <c r="I279">
        <v>0</v>
      </c>
      <c r="J279">
        <v>13081</v>
      </c>
      <c r="K279">
        <v>9.4789160746882271</v>
      </c>
      <c r="L279">
        <v>1.3</v>
      </c>
      <c r="M279" t="s">
        <v>63</v>
      </c>
      <c r="N279" t="s">
        <v>59</v>
      </c>
      <c r="O279" t="s">
        <v>41</v>
      </c>
      <c r="P279">
        <v>0</v>
      </c>
      <c r="Q279">
        <v>0</v>
      </c>
      <c r="R279">
        <v>1</v>
      </c>
      <c r="S279" t="s">
        <v>42</v>
      </c>
      <c r="T279">
        <v>0</v>
      </c>
      <c r="U279">
        <v>1</v>
      </c>
      <c r="V279" t="s">
        <v>52</v>
      </c>
      <c r="W279">
        <v>1</v>
      </c>
      <c r="X279">
        <v>1</v>
      </c>
      <c r="Y279">
        <v>0</v>
      </c>
      <c r="Z279">
        <v>1</v>
      </c>
      <c r="AA279">
        <v>1</v>
      </c>
      <c r="AB279">
        <v>1</v>
      </c>
      <c r="AC279">
        <v>1</v>
      </c>
      <c r="AD279">
        <v>0</v>
      </c>
      <c r="AE279">
        <v>1</v>
      </c>
      <c r="AF279">
        <v>1</v>
      </c>
      <c r="AG279" t="s">
        <v>53</v>
      </c>
      <c r="AH279">
        <v>61.5</v>
      </c>
      <c r="AI279">
        <v>56.6</v>
      </c>
      <c r="AJ279">
        <v>34.4</v>
      </c>
      <c r="AK279">
        <v>40.799999999999997</v>
      </c>
      <c r="AL279">
        <v>52</v>
      </c>
      <c r="AM279">
        <v>77</v>
      </c>
      <c r="AN279">
        <v>1</v>
      </c>
    </row>
    <row r="280" spans="1:40" x14ac:dyDescent="0.3">
      <c r="A280" t="s">
        <v>45</v>
      </c>
      <c r="B280">
        <v>1</v>
      </c>
      <c r="C280">
        <v>0</v>
      </c>
      <c r="D280">
        <v>0</v>
      </c>
      <c r="E280">
        <v>0</v>
      </c>
      <c r="F280">
        <v>5.5297569626384406E-3</v>
      </c>
      <c r="G280">
        <v>-5.5297569626384406E-3</v>
      </c>
      <c r="H280">
        <v>0</v>
      </c>
      <c r="I280">
        <v>0</v>
      </c>
      <c r="J280">
        <v>11215.21</v>
      </c>
      <c r="K280">
        <v>9.3250261717009781</v>
      </c>
      <c r="L280">
        <v>1.1299999999999999</v>
      </c>
      <c r="M280" t="s">
        <v>39</v>
      </c>
      <c r="N280" t="s">
        <v>46</v>
      </c>
      <c r="O280" t="s">
        <v>56</v>
      </c>
      <c r="P280">
        <v>0</v>
      </c>
      <c r="Q280">
        <v>1</v>
      </c>
      <c r="R280">
        <v>0</v>
      </c>
      <c r="S280" t="s">
        <v>48</v>
      </c>
      <c r="T280">
        <v>0</v>
      </c>
      <c r="U280">
        <v>1</v>
      </c>
      <c r="V280" t="s">
        <v>57</v>
      </c>
      <c r="W280">
        <v>1</v>
      </c>
      <c r="X280">
        <v>1</v>
      </c>
      <c r="Y280">
        <v>0</v>
      </c>
      <c r="Z280">
        <v>0</v>
      </c>
      <c r="AA280">
        <v>1</v>
      </c>
      <c r="AB280">
        <v>1</v>
      </c>
      <c r="AC280">
        <v>1</v>
      </c>
      <c r="AD280">
        <v>1</v>
      </c>
      <c r="AE280">
        <v>0</v>
      </c>
      <c r="AF280">
        <v>0</v>
      </c>
      <c r="AG280" t="s">
        <v>44</v>
      </c>
      <c r="AH280">
        <v>61.3</v>
      </c>
      <c r="AI280">
        <v>57</v>
      </c>
      <c r="AJ280">
        <v>35</v>
      </c>
      <c r="AK280">
        <v>40.799999999999997</v>
      </c>
      <c r="AL280">
        <v>50</v>
      </c>
      <c r="AM280">
        <v>80</v>
      </c>
      <c r="AN280">
        <v>1</v>
      </c>
    </row>
    <row r="281" spans="1:40" x14ac:dyDescent="0.3">
      <c r="A281" t="s">
        <v>45</v>
      </c>
      <c r="B281">
        <v>1</v>
      </c>
      <c r="C281">
        <v>0</v>
      </c>
      <c r="D281">
        <v>0</v>
      </c>
      <c r="E281">
        <v>0</v>
      </c>
      <c r="F281">
        <v>3.7930146027108667E-4</v>
      </c>
      <c r="G281">
        <v>-3.7930146027108667E-4</v>
      </c>
      <c r="H281">
        <v>0</v>
      </c>
      <c r="I281">
        <v>0</v>
      </c>
      <c r="J281">
        <v>19124.759999999998</v>
      </c>
      <c r="K281">
        <v>9.8587391095963888</v>
      </c>
      <c r="L281">
        <v>1.63</v>
      </c>
      <c r="M281" t="s">
        <v>39</v>
      </c>
      <c r="N281" t="s">
        <v>46</v>
      </c>
      <c r="O281" t="s">
        <v>56</v>
      </c>
      <c r="P281">
        <v>0</v>
      </c>
      <c r="Q281">
        <v>1</v>
      </c>
      <c r="R281">
        <v>0</v>
      </c>
      <c r="S281" t="s">
        <v>48</v>
      </c>
      <c r="T281">
        <v>0</v>
      </c>
      <c r="U281">
        <v>1</v>
      </c>
      <c r="V281" t="s">
        <v>57</v>
      </c>
      <c r="W281">
        <v>1</v>
      </c>
      <c r="X281">
        <v>1</v>
      </c>
      <c r="Y281">
        <v>0</v>
      </c>
      <c r="Z281">
        <v>0</v>
      </c>
      <c r="AA281">
        <v>1</v>
      </c>
      <c r="AB281">
        <v>1</v>
      </c>
      <c r="AC281">
        <v>1</v>
      </c>
      <c r="AD281">
        <v>0</v>
      </c>
      <c r="AE281">
        <v>0</v>
      </c>
      <c r="AF281">
        <v>0</v>
      </c>
      <c r="AG281" t="s">
        <v>44</v>
      </c>
      <c r="AH281">
        <v>61.5</v>
      </c>
      <c r="AI281">
        <v>56</v>
      </c>
      <c r="AJ281">
        <v>34</v>
      </c>
      <c r="AK281">
        <v>40.799999999999997</v>
      </c>
      <c r="AL281">
        <v>55</v>
      </c>
      <c r="AM281">
        <v>80</v>
      </c>
      <c r="AN281">
        <v>1</v>
      </c>
    </row>
    <row r="282" spans="1:40" x14ac:dyDescent="0.3">
      <c r="A282" t="s">
        <v>49</v>
      </c>
      <c r="B282">
        <v>0</v>
      </c>
      <c r="C282">
        <v>1</v>
      </c>
      <c r="D282">
        <v>0</v>
      </c>
      <c r="E282">
        <v>0</v>
      </c>
      <c r="F282">
        <v>7.8954486606550112E-6</v>
      </c>
      <c r="G282">
        <v>-7.8954486606550112E-6</v>
      </c>
      <c r="H282">
        <v>0</v>
      </c>
      <c r="I282">
        <v>0</v>
      </c>
      <c r="J282">
        <v>8064</v>
      </c>
      <c r="K282">
        <v>8.9951649903111495</v>
      </c>
      <c r="L282">
        <v>1.077</v>
      </c>
      <c r="M282" t="s">
        <v>39</v>
      </c>
      <c r="N282" t="s">
        <v>50</v>
      </c>
      <c r="O282" t="s">
        <v>47</v>
      </c>
      <c r="P282">
        <v>0</v>
      </c>
      <c r="Q282">
        <v>0</v>
      </c>
      <c r="R282">
        <v>1</v>
      </c>
      <c r="S282" t="s">
        <v>42</v>
      </c>
      <c r="T282">
        <v>0</v>
      </c>
      <c r="U282">
        <v>1</v>
      </c>
      <c r="V282" t="s">
        <v>52</v>
      </c>
      <c r="W282">
        <v>1</v>
      </c>
      <c r="X282">
        <v>1</v>
      </c>
      <c r="Y282">
        <v>0</v>
      </c>
      <c r="Z282">
        <v>1</v>
      </c>
      <c r="AA282">
        <v>1</v>
      </c>
      <c r="AB282">
        <v>1</v>
      </c>
      <c r="AC282">
        <v>1</v>
      </c>
      <c r="AD282">
        <v>0</v>
      </c>
      <c r="AE282">
        <v>1</v>
      </c>
      <c r="AF282">
        <v>0</v>
      </c>
      <c r="AG282" t="s">
        <v>53</v>
      </c>
      <c r="AH282">
        <v>61</v>
      </c>
      <c r="AI282">
        <v>56.8</v>
      </c>
      <c r="AJ282">
        <v>34.9</v>
      </c>
      <c r="AK282">
        <v>40.799999999999997</v>
      </c>
      <c r="AL282">
        <v>54</v>
      </c>
      <c r="AM282">
        <v>76</v>
      </c>
      <c r="AN282">
        <v>1</v>
      </c>
    </row>
    <row r="283" spans="1:40" x14ac:dyDescent="0.3">
      <c r="A283" t="s">
        <v>54</v>
      </c>
      <c r="B283">
        <v>0</v>
      </c>
      <c r="C283">
        <v>0</v>
      </c>
      <c r="D283">
        <v>0</v>
      </c>
      <c r="E283">
        <v>0</v>
      </c>
      <c r="F283">
        <v>9.6696394756889134E-5</v>
      </c>
      <c r="G283">
        <v>-9.6696394756889134E-5</v>
      </c>
      <c r="H283">
        <v>1</v>
      </c>
      <c r="I283">
        <v>0</v>
      </c>
      <c r="J283">
        <v>8940</v>
      </c>
      <c r="K283">
        <v>9.0982908681675596</v>
      </c>
      <c r="L283">
        <v>1.1399999999999999</v>
      </c>
      <c r="M283" t="s">
        <v>39</v>
      </c>
      <c r="N283" t="s">
        <v>55</v>
      </c>
      <c r="O283" t="s">
        <v>56</v>
      </c>
      <c r="P283">
        <v>0</v>
      </c>
      <c r="Q283">
        <v>1</v>
      </c>
      <c r="R283">
        <v>0</v>
      </c>
      <c r="S283" t="s">
        <v>42</v>
      </c>
      <c r="T283">
        <v>0</v>
      </c>
      <c r="U283">
        <v>1</v>
      </c>
      <c r="V283" t="s">
        <v>57</v>
      </c>
      <c r="W283">
        <v>1</v>
      </c>
      <c r="X283">
        <v>1</v>
      </c>
      <c r="Y283">
        <v>1</v>
      </c>
      <c r="Z283">
        <v>1</v>
      </c>
      <c r="AA283">
        <v>1</v>
      </c>
      <c r="AB283">
        <v>1</v>
      </c>
      <c r="AC283">
        <v>1</v>
      </c>
      <c r="AD283">
        <v>0</v>
      </c>
      <c r="AE283">
        <v>1</v>
      </c>
      <c r="AF283">
        <v>0</v>
      </c>
      <c r="AG283" t="s">
        <v>53</v>
      </c>
      <c r="AH283">
        <v>62.1</v>
      </c>
      <c r="AI283">
        <v>55.3</v>
      </c>
      <c r="AJ283">
        <v>34.6</v>
      </c>
      <c r="AK283">
        <v>40.9</v>
      </c>
      <c r="AL283">
        <v>52</v>
      </c>
      <c r="AM283">
        <v>79</v>
      </c>
      <c r="AN283">
        <v>1</v>
      </c>
    </row>
    <row r="284" spans="1:40" x14ac:dyDescent="0.3">
      <c r="A284" t="s">
        <v>38</v>
      </c>
      <c r="B284">
        <v>0</v>
      </c>
      <c r="C284">
        <v>0</v>
      </c>
      <c r="D284">
        <v>0</v>
      </c>
      <c r="E284">
        <v>1</v>
      </c>
      <c r="F284">
        <v>0.98485610513553723</v>
      </c>
      <c r="G284">
        <v>1.514389486446277E-2</v>
      </c>
      <c r="H284">
        <v>0</v>
      </c>
      <c r="I284">
        <v>0</v>
      </c>
      <c r="J284">
        <v>13120</v>
      </c>
      <c r="K284">
        <v>9.4818930624980808</v>
      </c>
      <c r="L284">
        <v>1.34</v>
      </c>
      <c r="M284" t="s">
        <v>39</v>
      </c>
      <c r="N284" t="s">
        <v>40</v>
      </c>
      <c r="O284" t="s">
        <v>13</v>
      </c>
      <c r="P284">
        <v>1</v>
      </c>
      <c r="Q284">
        <v>0</v>
      </c>
      <c r="R284">
        <v>0</v>
      </c>
      <c r="S284" t="s">
        <v>42</v>
      </c>
      <c r="T284">
        <v>0</v>
      </c>
      <c r="U284">
        <v>1</v>
      </c>
      <c r="V284" t="s">
        <v>43</v>
      </c>
      <c r="W284">
        <v>0</v>
      </c>
      <c r="X284">
        <v>0</v>
      </c>
      <c r="Y284">
        <v>0</v>
      </c>
      <c r="Z284">
        <v>0</v>
      </c>
      <c r="AA284">
        <v>1</v>
      </c>
      <c r="AB284">
        <v>1</v>
      </c>
      <c r="AC284">
        <v>0</v>
      </c>
      <c r="AD284">
        <v>0</v>
      </c>
      <c r="AE284">
        <v>0</v>
      </c>
      <c r="AF284">
        <v>0</v>
      </c>
      <c r="AG284" t="s">
        <v>44</v>
      </c>
      <c r="AH284">
        <v>62.4</v>
      </c>
      <c r="AI284">
        <v>58</v>
      </c>
      <c r="AJ284">
        <v>36</v>
      </c>
      <c r="AK284">
        <v>40.799999999999997</v>
      </c>
      <c r="AL284">
        <v>55</v>
      </c>
      <c r="AM284">
        <v>80</v>
      </c>
      <c r="AN284">
        <v>1</v>
      </c>
    </row>
    <row r="285" spans="1:40" x14ac:dyDescent="0.3">
      <c r="A285" t="s">
        <v>45</v>
      </c>
      <c r="B285">
        <v>1</v>
      </c>
      <c r="C285">
        <v>0</v>
      </c>
      <c r="D285">
        <v>0</v>
      </c>
      <c r="E285">
        <v>0</v>
      </c>
      <c r="F285">
        <v>1.5604229816039434E-5</v>
      </c>
      <c r="G285">
        <v>-1.5604229816039434E-5</v>
      </c>
      <c r="H285">
        <v>0</v>
      </c>
      <c r="I285">
        <v>0</v>
      </c>
      <c r="J285">
        <v>13022.684999999999</v>
      </c>
      <c r="K285">
        <v>9.4744481157000493</v>
      </c>
      <c r="L285">
        <v>1.01</v>
      </c>
      <c r="M285" t="s">
        <v>39</v>
      </c>
      <c r="N285" t="s">
        <v>46</v>
      </c>
      <c r="O285" t="s">
        <v>61</v>
      </c>
      <c r="P285">
        <v>0</v>
      </c>
      <c r="Q285">
        <v>1</v>
      </c>
      <c r="R285">
        <v>0</v>
      </c>
      <c r="S285" t="s">
        <v>60</v>
      </c>
      <c r="T285">
        <v>0</v>
      </c>
      <c r="U285">
        <v>1</v>
      </c>
      <c r="V285" t="s">
        <v>43</v>
      </c>
      <c r="W285">
        <v>0</v>
      </c>
      <c r="X285">
        <v>1</v>
      </c>
      <c r="Y285">
        <v>1</v>
      </c>
      <c r="Z285">
        <v>0</v>
      </c>
      <c r="AA285">
        <v>1</v>
      </c>
      <c r="AB285">
        <v>1</v>
      </c>
      <c r="AC285">
        <v>1</v>
      </c>
      <c r="AD285">
        <v>0</v>
      </c>
      <c r="AE285">
        <v>0</v>
      </c>
      <c r="AF285">
        <v>0</v>
      </c>
      <c r="AG285" t="s">
        <v>44</v>
      </c>
      <c r="AH285">
        <v>61.9</v>
      </c>
      <c r="AI285">
        <v>57</v>
      </c>
      <c r="AJ285">
        <v>35.5</v>
      </c>
      <c r="AK285">
        <v>40.6</v>
      </c>
      <c r="AL285">
        <v>55</v>
      </c>
      <c r="AM285">
        <v>80</v>
      </c>
      <c r="AN285">
        <v>1</v>
      </c>
    </row>
    <row r="286" spans="1:40" x14ac:dyDescent="0.3">
      <c r="A286" t="s">
        <v>45</v>
      </c>
      <c r="B286">
        <v>1</v>
      </c>
      <c r="C286">
        <v>0</v>
      </c>
      <c r="D286">
        <v>0</v>
      </c>
      <c r="E286">
        <v>0</v>
      </c>
      <c r="F286">
        <v>3.5199860328194956E-5</v>
      </c>
      <c r="G286">
        <v>-3.5199860328194956E-5</v>
      </c>
      <c r="H286">
        <v>0</v>
      </c>
      <c r="I286">
        <v>0</v>
      </c>
      <c r="J286">
        <v>20993.305</v>
      </c>
      <c r="K286">
        <v>9.9519588563511903</v>
      </c>
      <c r="L286">
        <v>1.57</v>
      </c>
      <c r="M286" t="s">
        <v>39</v>
      </c>
      <c r="N286" t="s">
        <v>46</v>
      </c>
      <c r="O286" t="s">
        <v>56</v>
      </c>
      <c r="P286">
        <v>0</v>
      </c>
      <c r="Q286">
        <v>1</v>
      </c>
      <c r="R286">
        <v>0</v>
      </c>
      <c r="S286" t="s">
        <v>48</v>
      </c>
      <c r="T286">
        <v>0</v>
      </c>
      <c r="U286">
        <v>1</v>
      </c>
      <c r="V286" t="s">
        <v>52</v>
      </c>
      <c r="W286">
        <v>1</v>
      </c>
      <c r="X286">
        <v>1</v>
      </c>
      <c r="Y286">
        <v>1</v>
      </c>
      <c r="Z286">
        <v>0</v>
      </c>
      <c r="AA286">
        <v>1</v>
      </c>
      <c r="AB286">
        <v>1</v>
      </c>
      <c r="AC286">
        <v>1</v>
      </c>
      <c r="AD286">
        <v>0</v>
      </c>
      <c r="AE286">
        <v>0</v>
      </c>
      <c r="AF286">
        <v>0</v>
      </c>
      <c r="AG286" t="s">
        <v>44</v>
      </c>
      <c r="AH286">
        <v>61.7</v>
      </c>
      <c r="AI286">
        <v>55</v>
      </c>
      <c r="AJ286">
        <v>35</v>
      </c>
      <c r="AK286">
        <v>40.6</v>
      </c>
      <c r="AL286">
        <v>55</v>
      </c>
      <c r="AM286">
        <v>80</v>
      </c>
      <c r="AN286">
        <v>1</v>
      </c>
    </row>
    <row r="287" spans="1:40" x14ac:dyDescent="0.3">
      <c r="A287" t="s">
        <v>58</v>
      </c>
      <c r="B287">
        <v>0</v>
      </c>
      <c r="C287">
        <v>0</v>
      </c>
      <c r="D287">
        <v>0</v>
      </c>
      <c r="E287">
        <v>0</v>
      </c>
      <c r="F287">
        <v>1.4942316879105745E-4</v>
      </c>
      <c r="G287">
        <v>-1.4942316879105745E-4</v>
      </c>
      <c r="H287">
        <v>0</v>
      </c>
      <c r="I287">
        <v>1</v>
      </c>
      <c r="J287">
        <v>10469</v>
      </c>
      <c r="K287">
        <v>9.2561737883193551</v>
      </c>
      <c r="L287">
        <v>1.3420000000000001</v>
      </c>
      <c r="M287" t="s">
        <v>39</v>
      </c>
      <c r="N287" t="s">
        <v>59</v>
      </c>
      <c r="O287" t="s">
        <v>47</v>
      </c>
      <c r="P287">
        <v>0</v>
      </c>
      <c r="Q287">
        <v>0</v>
      </c>
      <c r="R287">
        <v>1</v>
      </c>
      <c r="S287" t="s">
        <v>42</v>
      </c>
      <c r="T287">
        <v>0</v>
      </c>
      <c r="U287">
        <v>1</v>
      </c>
      <c r="V287" t="s">
        <v>64</v>
      </c>
      <c r="W287">
        <v>1</v>
      </c>
      <c r="X287">
        <v>1</v>
      </c>
      <c r="Y287">
        <v>1</v>
      </c>
      <c r="Z287">
        <v>1</v>
      </c>
      <c r="AA287">
        <v>1</v>
      </c>
      <c r="AB287">
        <v>1</v>
      </c>
      <c r="AC287">
        <v>1</v>
      </c>
      <c r="AD287">
        <v>0</v>
      </c>
      <c r="AE287">
        <v>1</v>
      </c>
      <c r="AF287">
        <v>0</v>
      </c>
      <c r="AG287" t="s">
        <v>53</v>
      </c>
      <c r="AH287">
        <v>61.8</v>
      </c>
      <c r="AI287">
        <v>56.1</v>
      </c>
      <c r="AJ287">
        <v>34.200000000000003</v>
      </c>
      <c r="AK287">
        <v>40.700000000000003</v>
      </c>
      <c r="AL287">
        <v>52</v>
      </c>
      <c r="AM287">
        <v>76</v>
      </c>
      <c r="AN287">
        <v>1</v>
      </c>
    </row>
    <row r="288" spans="1:40" x14ac:dyDescent="0.3">
      <c r="A288" t="s">
        <v>62</v>
      </c>
      <c r="B288">
        <v>0</v>
      </c>
      <c r="C288">
        <v>0</v>
      </c>
      <c r="D288">
        <v>1</v>
      </c>
      <c r="E288">
        <v>0</v>
      </c>
      <c r="F288">
        <v>5.4077899949148431E-6</v>
      </c>
      <c r="G288">
        <v>-5.4077899949148431E-6</v>
      </c>
      <c r="H288">
        <v>0</v>
      </c>
      <c r="I288">
        <v>0</v>
      </c>
      <c r="J288">
        <v>28446</v>
      </c>
      <c r="K288">
        <v>10.255762832130173</v>
      </c>
      <c r="L288">
        <v>1.88</v>
      </c>
      <c r="M288" t="s">
        <v>63</v>
      </c>
      <c r="N288" t="s">
        <v>59</v>
      </c>
      <c r="O288" t="s">
        <v>41</v>
      </c>
      <c r="P288">
        <v>0</v>
      </c>
      <c r="Q288">
        <v>0</v>
      </c>
      <c r="R288">
        <v>1</v>
      </c>
      <c r="S288" t="s">
        <v>42</v>
      </c>
      <c r="T288">
        <v>0</v>
      </c>
      <c r="U288">
        <v>1</v>
      </c>
      <c r="V288" t="s">
        <v>52</v>
      </c>
      <c r="W288">
        <v>1</v>
      </c>
      <c r="X288">
        <v>1</v>
      </c>
      <c r="Y288">
        <v>0</v>
      </c>
      <c r="Z288">
        <v>1</v>
      </c>
      <c r="AA288">
        <v>1</v>
      </c>
      <c r="AB288">
        <v>1</v>
      </c>
      <c r="AC288">
        <v>1</v>
      </c>
      <c r="AD288">
        <v>0</v>
      </c>
      <c r="AE288">
        <v>1</v>
      </c>
      <c r="AF288">
        <v>0</v>
      </c>
      <c r="AG288" t="s">
        <v>53</v>
      </c>
      <c r="AH288">
        <v>61.7</v>
      </c>
      <c r="AI288">
        <v>56.3</v>
      </c>
      <c r="AJ288">
        <v>34.5</v>
      </c>
      <c r="AK288">
        <v>40.9</v>
      </c>
      <c r="AL288">
        <v>51</v>
      </c>
      <c r="AM288">
        <v>78</v>
      </c>
      <c r="AN288">
        <v>1</v>
      </c>
    </row>
    <row r="289" spans="1:40" x14ac:dyDescent="0.3">
      <c r="A289" t="s">
        <v>58</v>
      </c>
      <c r="B289">
        <v>0</v>
      </c>
      <c r="C289">
        <v>0</v>
      </c>
      <c r="D289">
        <v>0</v>
      </c>
      <c r="E289">
        <v>0</v>
      </c>
      <c r="F289">
        <v>3.3344399745997258E-3</v>
      </c>
      <c r="G289">
        <v>-3.3344399745997258E-3</v>
      </c>
      <c r="H289">
        <v>0</v>
      </c>
      <c r="I289">
        <v>1</v>
      </c>
      <c r="J289">
        <v>8068</v>
      </c>
      <c r="K289">
        <v>8.9956608990741032</v>
      </c>
      <c r="L289">
        <v>1.107</v>
      </c>
      <c r="M289" t="s">
        <v>39</v>
      </c>
      <c r="N289" t="s">
        <v>59</v>
      </c>
      <c r="O289" t="s">
        <v>47</v>
      </c>
      <c r="P289">
        <v>0</v>
      </c>
      <c r="Q289">
        <v>0</v>
      </c>
      <c r="R289">
        <v>1</v>
      </c>
      <c r="S289" t="s">
        <v>42</v>
      </c>
      <c r="T289">
        <v>0</v>
      </c>
      <c r="U289">
        <v>1</v>
      </c>
      <c r="V289" t="s">
        <v>52</v>
      </c>
      <c r="W289">
        <v>1</v>
      </c>
      <c r="X289">
        <v>1</v>
      </c>
      <c r="Y289">
        <v>0</v>
      </c>
      <c r="Z289">
        <v>1</v>
      </c>
      <c r="AA289">
        <v>1</v>
      </c>
      <c r="AB289">
        <v>1</v>
      </c>
      <c r="AC289">
        <v>0</v>
      </c>
      <c r="AD289">
        <v>0</v>
      </c>
      <c r="AE289">
        <v>0</v>
      </c>
      <c r="AF289">
        <v>0</v>
      </c>
      <c r="AG289" t="s">
        <v>53</v>
      </c>
      <c r="AH289">
        <v>61.5</v>
      </c>
      <c r="AI289">
        <v>57.1</v>
      </c>
      <c r="AJ289">
        <v>34.799999999999997</v>
      </c>
      <c r="AK289">
        <v>40.6</v>
      </c>
      <c r="AL289">
        <v>55</v>
      </c>
      <c r="AM289">
        <v>76</v>
      </c>
      <c r="AN289">
        <v>1</v>
      </c>
    </row>
    <row r="290" spans="1:40" x14ac:dyDescent="0.3">
      <c r="A290" t="s">
        <v>62</v>
      </c>
      <c r="B290">
        <v>0</v>
      </c>
      <c r="C290">
        <v>0</v>
      </c>
      <c r="D290">
        <v>1</v>
      </c>
      <c r="E290">
        <v>0</v>
      </c>
      <c r="F290">
        <v>6.6497408360471581E-6</v>
      </c>
      <c r="G290">
        <v>-6.6497408360471581E-6</v>
      </c>
      <c r="H290">
        <v>0</v>
      </c>
      <c r="I290">
        <v>0</v>
      </c>
      <c r="J290">
        <v>10852</v>
      </c>
      <c r="K290">
        <v>9.2921046737788231</v>
      </c>
      <c r="L290">
        <v>1.18</v>
      </c>
      <c r="M290" t="s">
        <v>63</v>
      </c>
      <c r="N290" t="s">
        <v>59</v>
      </c>
      <c r="O290" t="s">
        <v>47</v>
      </c>
      <c r="P290">
        <v>0</v>
      </c>
      <c r="Q290">
        <v>0</v>
      </c>
      <c r="R290">
        <v>1</v>
      </c>
      <c r="S290" t="s">
        <v>51</v>
      </c>
      <c r="T290">
        <v>0</v>
      </c>
      <c r="U290">
        <v>1</v>
      </c>
      <c r="V290" t="s">
        <v>52</v>
      </c>
      <c r="W290">
        <v>1</v>
      </c>
      <c r="X290">
        <v>1</v>
      </c>
      <c r="Y290">
        <v>1</v>
      </c>
      <c r="Z290">
        <v>1</v>
      </c>
      <c r="AA290">
        <v>1</v>
      </c>
      <c r="AB290">
        <v>1</v>
      </c>
      <c r="AC290">
        <v>1</v>
      </c>
      <c r="AD290">
        <v>0</v>
      </c>
      <c r="AE290">
        <v>1</v>
      </c>
      <c r="AF290">
        <v>0</v>
      </c>
      <c r="AG290" t="s">
        <v>53</v>
      </c>
      <c r="AH290">
        <v>61.6</v>
      </c>
      <c r="AI290">
        <v>55.5</v>
      </c>
      <c r="AJ290">
        <v>34.299999999999997</v>
      </c>
      <c r="AK290">
        <v>40.700000000000003</v>
      </c>
      <c r="AL290">
        <v>51</v>
      </c>
      <c r="AM290">
        <v>75</v>
      </c>
      <c r="AN290">
        <v>1</v>
      </c>
    </row>
    <row r="291" spans="1:40" x14ac:dyDescent="0.3">
      <c r="A291" t="s">
        <v>58</v>
      </c>
      <c r="B291">
        <v>0</v>
      </c>
      <c r="C291">
        <v>0</v>
      </c>
      <c r="D291">
        <v>0</v>
      </c>
      <c r="E291">
        <v>0</v>
      </c>
      <c r="F291">
        <v>3.4783423013372732E-5</v>
      </c>
      <c r="G291">
        <v>-3.4783423013372732E-5</v>
      </c>
      <c r="H291">
        <v>0</v>
      </c>
      <c r="I291">
        <v>1</v>
      </c>
      <c r="J291">
        <v>17863</v>
      </c>
      <c r="K291">
        <v>9.7904868134488847</v>
      </c>
      <c r="L291">
        <v>1.5580000000000001</v>
      </c>
      <c r="M291" t="s">
        <v>39</v>
      </c>
      <c r="N291" t="s">
        <v>59</v>
      </c>
      <c r="O291" t="s">
        <v>41</v>
      </c>
      <c r="P291">
        <v>0</v>
      </c>
      <c r="Q291">
        <v>0</v>
      </c>
      <c r="R291">
        <v>1</v>
      </c>
      <c r="S291" t="s">
        <v>51</v>
      </c>
      <c r="T291">
        <v>0</v>
      </c>
      <c r="U291">
        <v>1</v>
      </c>
      <c r="V291" t="s">
        <v>52</v>
      </c>
      <c r="W291">
        <v>1</v>
      </c>
      <c r="X291">
        <v>1</v>
      </c>
      <c r="Y291">
        <v>0</v>
      </c>
      <c r="Z291">
        <v>1</v>
      </c>
      <c r="AA291">
        <v>1</v>
      </c>
      <c r="AB291">
        <v>1</v>
      </c>
      <c r="AC291">
        <v>1</v>
      </c>
      <c r="AD291">
        <v>0</v>
      </c>
      <c r="AE291">
        <v>1</v>
      </c>
      <c r="AF291">
        <v>1</v>
      </c>
      <c r="AG291" t="s">
        <v>53</v>
      </c>
      <c r="AH291">
        <v>61.6</v>
      </c>
      <c r="AI291">
        <v>55.8</v>
      </c>
      <c r="AJ291">
        <v>34.5</v>
      </c>
      <c r="AK291">
        <v>40.700000000000003</v>
      </c>
      <c r="AL291">
        <v>54</v>
      </c>
      <c r="AM291">
        <v>77</v>
      </c>
      <c r="AN291">
        <v>1</v>
      </c>
    </row>
    <row r="292" spans="1:40" x14ac:dyDescent="0.3">
      <c r="A292" t="s">
        <v>45</v>
      </c>
      <c r="B292">
        <v>1</v>
      </c>
      <c r="C292">
        <v>0</v>
      </c>
      <c r="D292">
        <v>0</v>
      </c>
      <c r="E292">
        <v>0</v>
      </c>
      <c r="F292">
        <v>5.3904559323027929E-4</v>
      </c>
      <c r="G292">
        <v>-5.3904559323027929E-4</v>
      </c>
      <c r="H292">
        <v>0</v>
      </c>
      <c r="I292">
        <v>0</v>
      </c>
      <c r="J292">
        <v>39203</v>
      </c>
      <c r="K292">
        <v>10.576508553462482</v>
      </c>
      <c r="L292">
        <v>1.71</v>
      </c>
      <c r="M292" t="s">
        <v>39</v>
      </c>
      <c r="N292" t="s">
        <v>46</v>
      </c>
      <c r="O292" t="s">
        <v>13</v>
      </c>
      <c r="P292">
        <v>1</v>
      </c>
      <c r="Q292">
        <v>0</v>
      </c>
      <c r="R292">
        <v>0</v>
      </c>
      <c r="S292" t="s">
        <v>60</v>
      </c>
      <c r="T292">
        <v>0</v>
      </c>
      <c r="U292">
        <v>1</v>
      </c>
      <c r="V292" t="s">
        <v>43</v>
      </c>
      <c r="W292">
        <v>0</v>
      </c>
      <c r="X292">
        <v>1</v>
      </c>
      <c r="Y292">
        <v>1</v>
      </c>
      <c r="Z292">
        <v>0</v>
      </c>
      <c r="AA292">
        <v>1</v>
      </c>
      <c r="AB292">
        <v>1</v>
      </c>
      <c r="AC292">
        <v>1</v>
      </c>
      <c r="AD292">
        <v>1</v>
      </c>
      <c r="AE292">
        <v>0</v>
      </c>
      <c r="AF292">
        <v>0</v>
      </c>
      <c r="AG292" t="s">
        <v>44</v>
      </c>
      <c r="AH292">
        <v>61.9</v>
      </c>
      <c r="AI292">
        <v>55</v>
      </c>
      <c r="AJ292">
        <v>34</v>
      </c>
      <c r="AK292">
        <v>40.6</v>
      </c>
      <c r="AL292">
        <v>50</v>
      </c>
      <c r="AM292">
        <v>80</v>
      </c>
      <c r="AN292">
        <v>1</v>
      </c>
    </row>
    <row r="293" spans="1:40" x14ac:dyDescent="0.3">
      <c r="A293" t="s">
        <v>45</v>
      </c>
      <c r="B293">
        <v>1</v>
      </c>
      <c r="C293">
        <v>0</v>
      </c>
      <c r="D293">
        <v>0</v>
      </c>
      <c r="E293">
        <v>0</v>
      </c>
      <c r="F293">
        <v>9.7942659395289529E-5</v>
      </c>
      <c r="G293">
        <v>-9.7942659395289529E-5</v>
      </c>
      <c r="H293">
        <v>0</v>
      </c>
      <c r="I293">
        <v>0</v>
      </c>
      <c r="J293">
        <v>8818.7049999999999</v>
      </c>
      <c r="K293">
        <v>9.0846303128241086</v>
      </c>
      <c r="L293">
        <v>1.06</v>
      </c>
      <c r="M293" t="s">
        <v>39</v>
      </c>
      <c r="N293" t="s">
        <v>46</v>
      </c>
      <c r="O293" t="s">
        <v>47</v>
      </c>
      <c r="P293">
        <v>0</v>
      </c>
      <c r="Q293">
        <v>0</v>
      </c>
      <c r="R293">
        <v>1</v>
      </c>
      <c r="S293" t="s">
        <v>60</v>
      </c>
      <c r="T293">
        <v>0</v>
      </c>
      <c r="U293">
        <v>1</v>
      </c>
      <c r="V293" t="s">
        <v>57</v>
      </c>
      <c r="W293">
        <v>0</v>
      </c>
      <c r="X293">
        <v>1</v>
      </c>
      <c r="Y293">
        <v>1</v>
      </c>
      <c r="Z293">
        <v>0</v>
      </c>
      <c r="AA293">
        <v>1</v>
      </c>
      <c r="AB293">
        <v>1</v>
      </c>
      <c r="AC293">
        <v>1</v>
      </c>
      <c r="AD293">
        <v>0</v>
      </c>
      <c r="AE293">
        <v>0</v>
      </c>
      <c r="AF293">
        <v>0</v>
      </c>
      <c r="AG293" t="s">
        <v>44</v>
      </c>
      <c r="AH293">
        <v>61.8</v>
      </c>
      <c r="AI293">
        <v>56</v>
      </c>
      <c r="AJ293">
        <v>35.5</v>
      </c>
      <c r="AK293">
        <v>40.6</v>
      </c>
      <c r="AL293">
        <v>55</v>
      </c>
      <c r="AM293">
        <v>80</v>
      </c>
      <c r="AN293">
        <v>1</v>
      </c>
    </row>
    <row r="294" spans="1:40" x14ac:dyDescent="0.3">
      <c r="A294" t="s">
        <v>45</v>
      </c>
      <c r="B294">
        <v>1</v>
      </c>
      <c r="C294">
        <v>0</v>
      </c>
      <c r="D294">
        <v>0</v>
      </c>
      <c r="E294">
        <v>0</v>
      </c>
      <c r="F294">
        <v>2.3155544426009818E-6</v>
      </c>
      <c r="G294">
        <v>-2.3155544426009818E-6</v>
      </c>
      <c r="H294">
        <v>0</v>
      </c>
      <c r="I294">
        <v>0</v>
      </c>
      <c r="J294">
        <v>7889.8499999999995</v>
      </c>
      <c r="K294">
        <v>8.9733324022523568</v>
      </c>
      <c r="L294">
        <v>1</v>
      </c>
      <c r="M294" t="s">
        <v>39</v>
      </c>
      <c r="N294" t="s">
        <v>46</v>
      </c>
      <c r="O294" t="s">
        <v>41</v>
      </c>
      <c r="P294">
        <v>0</v>
      </c>
      <c r="Q294">
        <v>0</v>
      </c>
      <c r="R294">
        <v>1</v>
      </c>
      <c r="S294" t="s">
        <v>51</v>
      </c>
      <c r="T294">
        <v>0</v>
      </c>
      <c r="U294">
        <v>1</v>
      </c>
      <c r="V294" t="s">
        <v>57</v>
      </c>
      <c r="W294">
        <v>1</v>
      </c>
      <c r="X294">
        <v>1</v>
      </c>
      <c r="Y294">
        <v>0</v>
      </c>
      <c r="Z294">
        <v>0</v>
      </c>
      <c r="AA294">
        <v>1</v>
      </c>
      <c r="AB294">
        <v>1</v>
      </c>
      <c r="AC294">
        <v>1</v>
      </c>
      <c r="AD294">
        <v>0</v>
      </c>
      <c r="AE294">
        <v>0</v>
      </c>
      <c r="AF294">
        <v>0</v>
      </c>
      <c r="AG294" t="s">
        <v>44</v>
      </c>
      <c r="AH294">
        <v>61.9</v>
      </c>
      <c r="AI294">
        <v>56</v>
      </c>
      <c r="AJ294">
        <v>35.5</v>
      </c>
      <c r="AK294">
        <v>40.799999999999997</v>
      </c>
      <c r="AL294">
        <v>55</v>
      </c>
      <c r="AM294">
        <v>75</v>
      </c>
      <c r="AN294">
        <v>1</v>
      </c>
    </row>
    <row r="295" spans="1:40" x14ac:dyDescent="0.3">
      <c r="A295" t="s">
        <v>45</v>
      </c>
      <c r="B295">
        <v>1</v>
      </c>
      <c r="C295">
        <v>0</v>
      </c>
      <c r="D295">
        <v>0</v>
      </c>
      <c r="E295">
        <v>0</v>
      </c>
      <c r="F295">
        <v>3.640646885335657E-2</v>
      </c>
      <c r="G295">
        <v>-3.640646885335657E-2</v>
      </c>
      <c r="H295">
        <v>0</v>
      </c>
      <c r="I295">
        <v>0</v>
      </c>
      <c r="J295">
        <v>17062.169999999998</v>
      </c>
      <c r="K295">
        <v>9.7446190110809425</v>
      </c>
      <c r="L295">
        <v>1.4</v>
      </c>
      <c r="M295" t="s">
        <v>39</v>
      </c>
      <c r="N295" t="s">
        <v>46</v>
      </c>
      <c r="O295" t="s">
        <v>41</v>
      </c>
      <c r="P295">
        <v>0</v>
      </c>
      <c r="Q295">
        <v>0</v>
      </c>
      <c r="R295">
        <v>1</v>
      </c>
      <c r="S295" t="s">
        <v>60</v>
      </c>
      <c r="T295">
        <v>0</v>
      </c>
      <c r="U295">
        <v>1</v>
      </c>
      <c r="V295" t="s">
        <v>52</v>
      </c>
      <c r="W295">
        <v>0</v>
      </c>
      <c r="X295">
        <v>1</v>
      </c>
      <c r="Y295">
        <v>1</v>
      </c>
      <c r="Z295">
        <v>0</v>
      </c>
      <c r="AA295">
        <v>1</v>
      </c>
      <c r="AB295">
        <v>1</v>
      </c>
      <c r="AC295">
        <v>1</v>
      </c>
      <c r="AD295">
        <v>1</v>
      </c>
      <c r="AE295">
        <v>0</v>
      </c>
      <c r="AF295">
        <v>0</v>
      </c>
      <c r="AG295" t="s">
        <v>44</v>
      </c>
      <c r="AH295">
        <v>61.4</v>
      </c>
      <c r="AI295">
        <v>56</v>
      </c>
      <c r="AJ295">
        <v>35</v>
      </c>
      <c r="AK295">
        <v>40.799999999999997</v>
      </c>
      <c r="AL295">
        <v>50</v>
      </c>
      <c r="AM295">
        <v>80</v>
      </c>
      <c r="AN295">
        <v>1</v>
      </c>
    </row>
    <row r="296" spans="1:40" x14ac:dyDescent="0.3">
      <c r="A296" t="s">
        <v>62</v>
      </c>
      <c r="B296">
        <v>0</v>
      </c>
      <c r="C296">
        <v>0</v>
      </c>
      <c r="D296">
        <v>1</v>
      </c>
      <c r="E296">
        <v>0</v>
      </c>
      <c r="F296">
        <v>2.4945294376369615E-3</v>
      </c>
      <c r="G296">
        <v>-2.4945294376369615E-3</v>
      </c>
      <c r="H296">
        <v>0</v>
      </c>
      <c r="I296">
        <v>0</v>
      </c>
      <c r="J296">
        <v>9244</v>
      </c>
      <c r="K296">
        <v>9.1317299713942717</v>
      </c>
      <c r="L296">
        <v>1.1200000000000001</v>
      </c>
      <c r="M296" t="s">
        <v>63</v>
      </c>
      <c r="N296" t="s">
        <v>59</v>
      </c>
      <c r="O296" t="s">
        <v>47</v>
      </c>
      <c r="P296">
        <v>0</v>
      </c>
      <c r="Q296">
        <v>0</v>
      </c>
      <c r="R296">
        <v>1</v>
      </c>
      <c r="S296" t="s">
        <v>42</v>
      </c>
      <c r="T296">
        <v>0</v>
      </c>
      <c r="U296">
        <v>1</v>
      </c>
      <c r="V296" t="s">
        <v>52</v>
      </c>
      <c r="W296">
        <v>1</v>
      </c>
      <c r="X296">
        <v>1</v>
      </c>
      <c r="Y296">
        <v>1</v>
      </c>
      <c r="Z296">
        <v>1</v>
      </c>
      <c r="AA296">
        <v>1</v>
      </c>
      <c r="AB296">
        <v>1</v>
      </c>
      <c r="AC296">
        <v>1</v>
      </c>
      <c r="AD296">
        <v>1</v>
      </c>
      <c r="AE296">
        <v>1</v>
      </c>
      <c r="AF296">
        <v>0</v>
      </c>
      <c r="AG296" t="s">
        <v>53</v>
      </c>
      <c r="AH296">
        <v>61</v>
      </c>
      <c r="AI296">
        <v>55.1</v>
      </c>
      <c r="AJ296">
        <v>34.1</v>
      </c>
      <c r="AK296">
        <v>40.700000000000003</v>
      </c>
      <c r="AL296">
        <v>50</v>
      </c>
      <c r="AM296">
        <v>76</v>
      </c>
      <c r="AN296">
        <v>1</v>
      </c>
    </row>
    <row r="297" spans="1:40" x14ac:dyDescent="0.3">
      <c r="A297" t="s">
        <v>58</v>
      </c>
      <c r="B297">
        <v>0</v>
      </c>
      <c r="C297">
        <v>0</v>
      </c>
      <c r="D297">
        <v>0</v>
      </c>
      <c r="E297">
        <v>0</v>
      </c>
      <c r="F297">
        <v>6.5733340509543741E-4</v>
      </c>
      <c r="G297">
        <v>-6.5733340509543741E-4</v>
      </c>
      <c r="H297">
        <v>0</v>
      </c>
      <c r="I297">
        <v>1</v>
      </c>
      <c r="J297">
        <v>19775</v>
      </c>
      <c r="K297">
        <v>9.8921737926358553</v>
      </c>
      <c r="L297">
        <v>1.8029999999999999</v>
      </c>
      <c r="M297" t="s">
        <v>39</v>
      </c>
      <c r="N297" t="s">
        <v>59</v>
      </c>
      <c r="O297" t="s">
        <v>47</v>
      </c>
      <c r="P297">
        <v>0</v>
      </c>
      <c r="Q297">
        <v>0</v>
      </c>
      <c r="R297">
        <v>1</v>
      </c>
      <c r="S297" t="s">
        <v>42</v>
      </c>
      <c r="T297">
        <v>0</v>
      </c>
      <c r="U297">
        <v>1</v>
      </c>
      <c r="V297" t="s">
        <v>64</v>
      </c>
      <c r="W297">
        <v>1</v>
      </c>
      <c r="X297">
        <v>1</v>
      </c>
      <c r="Y297">
        <v>0</v>
      </c>
      <c r="Z297">
        <v>1</v>
      </c>
      <c r="AA297">
        <v>1</v>
      </c>
      <c r="AB297">
        <v>1</v>
      </c>
      <c r="AC297">
        <v>1</v>
      </c>
      <c r="AD297">
        <v>0</v>
      </c>
      <c r="AE297">
        <v>1</v>
      </c>
      <c r="AF297">
        <v>0</v>
      </c>
      <c r="AG297" t="s">
        <v>53</v>
      </c>
      <c r="AH297">
        <v>61.7</v>
      </c>
      <c r="AI297">
        <v>56.7</v>
      </c>
      <c r="AJ297">
        <v>34.799999999999997</v>
      </c>
      <c r="AK297">
        <v>40.6</v>
      </c>
      <c r="AL297">
        <v>53</v>
      </c>
      <c r="AM297">
        <v>77</v>
      </c>
      <c r="AN297">
        <v>1</v>
      </c>
    </row>
    <row r="298" spans="1:40" x14ac:dyDescent="0.3">
      <c r="A298" t="s">
        <v>38</v>
      </c>
      <c r="B298">
        <v>0</v>
      </c>
      <c r="C298">
        <v>0</v>
      </c>
      <c r="D298">
        <v>0</v>
      </c>
      <c r="E298">
        <v>1</v>
      </c>
      <c r="F298">
        <v>0.81015450643807729</v>
      </c>
      <c r="G298">
        <v>0.18984549356192271</v>
      </c>
      <c r="H298">
        <v>0</v>
      </c>
      <c r="I298">
        <v>0</v>
      </c>
      <c r="J298">
        <v>9000</v>
      </c>
      <c r="K298">
        <v>9.1049798563183568</v>
      </c>
      <c r="L298">
        <v>1</v>
      </c>
      <c r="M298" t="s">
        <v>39</v>
      </c>
      <c r="N298" t="s">
        <v>40</v>
      </c>
      <c r="O298" t="s">
        <v>13</v>
      </c>
      <c r="P298">
        <v>1</v>
      </c>
      <c r="Q298">
        <v>0</v>
      </c>
      <c r="R298">
        <v>0</v>
      </c>
      <c r="S298" t="s">
        <v>42</v>
      </c>
      <c r="T298">
        <v>0</v>
      </c>
      <c r="U298">
        <v>1</v>
      </c>
      <c r="V298" t="s">
        <v>43</v>
      </c>
      <c r="W298">
        <v>0</v>
      </c>
      <c r="X298">
        <v>0</v>
      </c>
      <c r="Y298">
        <v>0</v>
      </c>
      <c r="Z298">
        <v>0</v>
      </c>
      <c r="AA298">
        <v>1</v>
      </c>
      <c r="AB298">
        <v>1</v>
      </c>
      <c r="AC298">
        <v>1</v>
      </c>
      <c r="AD298">
        <v>1</v>
      </c>
      <c r="AE298">
        <v>0</v>
      </c>
      <c r="AF298">
        <v>0</v>
      </c>
      <c r="AG298" t="s">
        <v>44</v>
      </c>
      <c r="AH298">
        <v>62.9</v>
      </c>
      <c r="AI298">
        <v>56</v>
      </c>
      <c r="AJ298">
        <v>35.5</v>
      </c>
      <c r="AK298">
        <v>40.799999999999997</v>
      </c>
      <c r="AL298">
        <v>45</v>
      </c>
      <c r="AM298">
        <v>80</v>
      </c>
      <c r="AN298">
        <v>1</v>
      </c>
    </row>
    <row r="299" spans="1:40" x14ac:dyDescent="0.3">
      <c r="A299" t="s">
        <v>45</v>
      </c>
      <c r="B299">
        <v>1</v>
      </c>
      <c r="C299">
        <v>0</v>
      </c>
      <c r="D299">
        <v>0</v>
      </c>
      <c r="E299">
        <v>0</v>
      </c>
      <c r="F299">
        <v>2.4796741371224486E-6</v>
      </c>
      <c r="G299">
        <v>-2.4796741371224486E-6</v>
      </c>
      <c r="H299">
        <v>0</v>
      </c>
      <c r="I299">
        <v>0</v>
      </c>
      <c r="J299">
        <v>7793.32</v>
      </c>
      <c r="K299">
        <v>8.9610222354925</v>
      </c>
      <c r="L299">
        <v>1</v>
      </c>
      <c r="M299" t="s">
        <v>39</v>
      </c>
      <c r="N299" t="s">
        <v>46</v>
      </c>
      <c r="O299" t="s">
        <v>41</v>
      </c>
      <c r="P299">
        <v>0</v>
      </c>
      <c r="Q299">
        <v>0</v>
      </c>
      <c r="R299">
        <v>1</v>
      </c>
      <c r="S299" t="s">
        <v>51</v>
      </c>
      <c r="T299">
        <v>0</v>
      </c>
      <c r="U299">
        <v>1</v>
      </c>
      <c r="V299" t="s">
        <v>57</v>
      </c>
      <c r="W299">
        <v>1</v>
      </c>
      <c r="X299">
        <v>1</v>
      </c>
      <c r="Y299">
        <v>0</v>
      </c>
      <c r="Z299">
        <v>0</v>
      </c>
      <c r="AA299">
        <v>1</v>
      </c>
      <c r="AB299">
        <v>1</v>
      </c>
      <c r="AC299">
        <v>1</v>
      </c>
      <c r="AD299">
        <v>0</v>
      </c>
      <c r="AE299">
        <v>0</v>
      </c>
      <c r="AF299">
        <v>0</v>
      </c>
      <c r="AG299" t="s">
        <v>44</v>
      </c>
      <c r="AH299">
        <v>61.9</v>
      </c>
      <c r="AI299">
        <v>56</v>
      </c>
      <c r="AJ299">
        <v>35.5</v>
      </c>
      <c r="AK299">
        <v>40.6</v>
      </c>
      <c r="AL299">
        <v>55</v>
      </c>
      <c r="AM299">
        <v>80</v>
      </c>
      <c r="AN299">
        <v>1</v>
      </c>
    </row>
    <row r="300" spans="1:40" x14ac:dyDescent="0.3">
      <c r="A300" t="s">
        <v>45</v>
      </c>
      <c r="B300">
        <v>1</v>
      </c>
      <c r="C300">
        <v>0</v>
      </c>
      <c r="D300">
        <v>0</v>
      </c>
      <c r="E300">
        <v>0</v>
      </c>
      <c r="F300">
        <v>1.9033431472529718E-3</v>
      </c>
      <c r="G300">
        <v>-1.9033431472529718E-3</v>
      </c>
      <c r="H300">
        <v>0</v>
      </c>
      <c r="I300">
        <v>0</v>
      </c>
      <c r="J300">
        <v>8390.23</v>
      </c>
      <c r="K300">
        <v>9.0348232126731105</v>
      </c>
      <c r="L300">
        <v>1.07</v>
      </c>
      <c r="M300" t="s">
        <v>39</v>
      </c>
      <c r="N300" t="s">
        <v>46</v>
      </c>
      <c r="O300" t="s">
        <v>47</v>
      </c>
      <c r="P300">
        <v>0</v>
      </c>
      <c r="Q300">
        <v>0</v>
      </c>
      <c r="R300">
        <v>1</v>
      </c>
      <c r="S300" t="s">
        <v>42</v>
      </c>
      <c r="T300">
        <v>0</v>
      </c>
      <c r="U300">
        <v>1</v>
      </c>
      <c r="V300" t="s">
        <v>43</v>
      </c>
      <c r="W300">
        <v>1</v>
      </c>
      <c r="X300">
        <v>1</v>
      </c>
      <c r="Y300">
        <v>0</v>
      </c>
      <c r="Z300">
        <v>1</v>
      </c>
      <c r="AA300">
        <v>1</v>
      </c>
      <c r="AB300">
        <v>1</v>
      </c>
      <c r="AC300">
        <v>1</v>
      </c>
      <c r="AD300">
        <v>1</v>
      </c>
      <c r="AE300">
        <v>1</v>
      </c>
      <c r="AF300">
        <v>0</v>
      </c>
      <c r="AG300" t="s">
        <v>44</v>
      </c>
      <c r="AH300">
        <v>61.6</v>
      </c>
      <c r="AI300">
        <v>55</v>
      </c>
      <c r="AJ300">
        <v>34.5</v>
      </c>
      <c r="AK300">
        <v>40.6</v>
      </c>
      <c r="AL300">
        <v>50</v>
      </c>
      <c r="AM300">
        <v>75</v>
      </c>
      <c r="AN300">
        <v>1</v>
      </c>
    </row>
    <row r="301" spans="1:40" x14ac:dyDescent="0.3">
      <c r="A301" t="s">
        <v>45</v>
      </c>
      <c r="B301">
        <v>1</v>
      </c>
      <c r="C301">
        <v>0</v>
      </c>
      <c r="D301">
        <v>0</v>
      </c>
      <c r="E301">
        <v>0</v>
      </c>
      <c r="F301">
        <v>1.6931122543987868E-2</v>
      </c>
      <c r="G301">
        <v>-1.6931122543987868E-2</v>
      </c>
      <c r="H301">
        <v>0</v>
      </c>
      <c r="I301">
        <v>0</v>
      </c>
      <c r="J301">
        <v>16411.084999999999</v>
      </c>
      <c r="K301">
        <v>9.7057123001190213</v>
      </c>
      <c r="L301">
        <v>1.52</v>
      </c>
      <c r="M301" t="s">
        <v>39</v>
      </c>
      <c r="N301" t="s">
        <v>46</v>
      </c>
      <c r="O301" t="s">
        <v>41</v>
      </c>
      <c r="P301">
        <v>0</v>
      </c>
      <c r="Q301">
        <v>0</v>
      </c>
      <c r="R301">
        <v>1</v>
      </c>
      <c r="S301" t="s">
        <v>42</v>
      </c>
      <c r="T301">
        <v>0</v>
      </c>
      <c r="U301">
        <v>1</v>
      </c>
      <c r="V301" t="s">
        <v>43</v>
      </c>
      <c r="W301">
        <v>1</v>
      </c>
      <c r="X301">
        <v>1</v>
      </c>
      <c r="Y301">
        <v>0</v>
      </c>
      <c r="Z301">
        <v>1</v>
      </c>
      <c r="AA301">
        <v>1</v>
      </c>
      <c r="AB301">
        <v>1</v>
      </c>
      <c r="AC301">
        <v>1</v>
      </c>
      <c r="AD301">
        <v>1</v>
      </c>
      <c r="AE301">
        <v>1</v>
      </c>
      <c r="AF301">
        <v>0</v>
      </c>
      <c r="AG301" t="s">
        <v>44</v>
      </c>
      <c r="AH301">
        <v>61.9</v>
      </c>
      <c r="AI301">
        <v>56</v>
      </c>
      <c r="AJ301">
        <v>34.5</v>
      </c>
      <c r="AK301">
        <v>40.6</v>
      </c>
      <c r="AL301">
        <v>50</v>
      </c>
      <c r="AM301">
        <v>75</v>
      </c>
      <c r="AN301">
        <v>1</v>
      </c>
    </row>
    <row r="302" spans="1:40" x14ac:dyDescent="0.3">
      <c r="A302" t="s">
        <v>45</v>
      </c>
      <c r="B302">
        <v>1</v>
      </c>
      <c r="C302">
        <v>0</v>
      </c>
      <c r="D302">
        <v>0</v>
      </c>
      <c r="E302">
        <v>0</v>
      </c>
      <c r="F302">
        <v>1.7454057041113515E-3</v>
      </c>
      <c r="G302">
        <v>-1.7454057041113515E-3</v>
      </c>
      <c r="H302">
        <v>0</v>
      </c>
      <c r="I302">
        <v>0</v>
      </c>
      <c r="J302">
        <v>11429.94</v>
      </c>
      <c r="K302">
        <v>9.3439915074312463</v>
      </c>
      <c r="L302">
        <v>1.33</v>
      </c>
      <c r="M302" t="s">
        <v>39</v>
      </c>
      <c r="N302" t="s">
        <v>46</v>
      </c>
      <c r="O302" t="s">
        <v>47</v>
      </c>
      <c r="P302">
        <v>0</v>
      </c>
      <c r="Q302">
        <v>0</v>
      </c>
      <c r="R302">
        <v>1</v>
      </c>
      <c r="S302" t="s">
        <v>51</v>
      </c>
      <c r="T302">
        <v>0</v>
      </c>
      <c r="U302">
        <v>1</v>
      </c>
      <c r="V302" t="s">
        <v>52</v>
      </c>
      <c r="W302">
        <v>0</v>
      </c>
      <c r="X302">
        <v>1</v>
      </c>
      <c r="Y302">
        <v>0</v>
      </c>
      <c r="Z302">
        <v>0</v>
      </c>
      <c r="AA302">
        <v>1</v>
      </c>
      <c r="AB302">
        <v>1</v>
      </c>
      <c r="AC302">
        <v>1</v>
      </c>
      <c r="AD302">
        <v>0</v>
      </c>
      <c r="AE302">
        <v>0</v>
      </c>
      <c r="AF302">
        <v>0</v>
      </c>
      <c r="AG302" t="s">
        <v>44</v>
      </c>
      <c r="AH302">
        <v>60.4</v>
      </c>
      <c r="AI302">
        <v>57</v>
      </c>
      <c r="AJ302">
        <v>34</v>
      </c>
      <c r="AK302">
        <v>40.6</v>
      </c>
      <c r="AL302">
        <v>55</v>
      </c>
      <c r="AM302">
        <v>80</v>
      </c>
      <c r="AN302">
        <v>1</v>
      </c>
    </row>
    <row r="303" spans="1:40" x14ac:dyDescent="0.3">
      <c r="A303" t="s">
        <v>45</v>
      </c>
      <c r="B303">
        <v>1</v>
      </c>
      <c r="C303">
        <v>0</v>
      </c>
      <c r="D303">
        <v>0</v>
      </c>
      <c r="E303">
        <v>0</v>
      </c>
      <c r="F303">
        <v>0.20277393855531992</v>
      </c>
      <c r="G303">
        <v>-0.20277393855531992</v>
      </c>
      <c r="H303">
        <v>0</v>
      </c>
      <c r="I303">
        <v>0</v>
      </c>
      <c r="J303">
        <v>10172.094999999999</v>
      </c>
      <c r="K303">
        <v>9.2274034658613555</v>
      </c>
      <c r="L303">
        <v>1.23</v>
      </c>
      <c r="M303" t="s">
        <v>39</v>
      </c>
      <c r="N303" t="s">
        <v>46</v>
      </c>
      <c r="O303" t="s">
        <v>47</v>
      </c>
      <c r="P303">
        <v>0</v>
      </c>
      <c r="Q303">
        <v>0</v>
      </c>
      <c r="R303">
        <v>1</v>
      </c>
      <c r="S303" t="s">
        <v>51</v>
      </c>
      <c r="T303">
        <v>0</v>
      </c>
      <c r="U303">
        <v>1</v>
      </c>
      <c r="V303" t="s">
        <v>57</v>
      </c>
      <c r="W303">
        <v>0</v>
      </c>
      <c r="X303">
        <v>0</v>
      </c>
      <c r="Y303">
        <v>1</v>
      </c>
      <c r="Z303">
        <v>0</v>
      </c>
      <c r="AA303">
        <v>0</v>
      </c>
      <c r="AB303">
        <v>1</v>
      </c>
      <c r="AC303">
        <v>1</v>
      </c>
      <c r="AD303">
        <v>1</v>
      </c>
      <c r="AE303">
        <v>0</v>
      </c>
      <c r="AF303">
        <v>0</v>
      </c>
      <c r="AG303" t="s">
        <v>44</v>
      </c>
      <c r="AH303">
        <v>61.9</v>
      </c>
      <c r="AI303">
        <v>57</v>
      </c>
      <c r="AJ303">
        <v>35</v>
      </c>
      <c r="AK303">
        <v>41.2</v>
      </c>
      <c r="AL303">
        <v>50</v>
      </c>
      <c r="AM303">
        <v>80</v>
      </c>
      <c r="AN303">
        <v>1</v>
      </c>
    </row>
    <row r="304" spans="1:40" x14ac:dyDescent="0.3">
      <c r="A304" t="s">
        <v>58</v>
      </c>
      <c r="B304">
        <v>0</v>
      </c>
      <c r="C304">
        <v>0</v>
      </c>
      <c r="D304">
        <v>0</v>
      </c>
      <c r="E304">
        <v>0</v>
      </c>
      <c r="F304">
        <v>8.0182253903014079E-3</v>
      </c>
      <c r="G304">
        <v>-8.0182253903014079E-3</v>
      </c>
      <c r="H304">
        <v>0</v>
      </c>
      <c r="I304">
        <v>1</v>
      </c>
      <c r="J304">
        <v>24876</v>
      </c>
      <c r="K304">
        <v>10.121658762223779</v>
      </c>
      <c r="L304">
        <v>1.704</v>
      </c>
      <c r="M304" t="s">
        <v>39</v>
      </c>
      <c r="N304" t="s">
        <v>59</v>
      </c>
      <c r="O304" t="s">
        <v>56</v>
      </c>
      <c r="P304">
        <v>0</v>
      </c>
      <c r="Q304">
        <v>1</v>
      </c>
      <c r="R304">
        <v>0</v>
      </c>
      <c r="S304" t="s">
        <v>51</v>
      </c>
      <c r="T304">
        <v>0</v>
      </c>
      <c r="U304">
        <v>1</v>
      </c>
      <c r="V304" t="s">
        <v>52</v>
      </c>
      <c r="W304">
        <v>1</v>
      </c>
      <c r="X304">
        <v>1</v>
      </c>
      <c r="Y304">
        <v>0</v>
      </c>
      <c r="Z304">
        <v>1</v>
      </c>
      <c r="AA304">
        <v>1</v>
      </c>
      <c r="AB304">
        <v>1</v>
      </c>
      <c r="AC304">
        <v>1</v>
      </c>
      <c r="AD304">
        <v>1</v>
      </c>
      <c r="AE304">
        <v>1</v>
      </c>
      <c r="AF304">
        <v>0</v>
      </c>
      <c r="AG304" t="s">
        <v>53</v>
      </c>
      <c r="AH304">
        <v>61.9</v>
      </c>
      <c r="AI304">
        <v>55.9</v>
      </c>
      <c r="AJ304">
        <v>34.700000000000003</v>
      </c>
      <c r="AK304">
        <v>40.799999999999997</v>
      </c>
      <c r="AL304">
        <v>50</v>
      </c>
      <c r="AM304">
        <v>76</v>
      </c>
      <c r="AN304">
        <v>1</v>
      </c>
    </row>
    <row r="305" spans="1:40" x14ac:dyDescent="0.3">
      <c r="A305" t="s">
        <v>62</v>
      </c>
      <c r="B305">
        <v>0</v>
      </c>
      <c r="C305">
        <v>0</v>
      </c>
      <c r="D305">
        <v>1</v>
      </c>
      <c r="E305">
        <v>0</v>
      </c>
      <c r="F305">
        <v>7.0741473569004031E-5</v>
      </c>
      <c r="G305">
        <v>-7.0741473569004031E-5</v>
      </c>
      <c r="H305">
        <v>0</v>
      </c>
      <c r="I305">
        <v>0</v>
      </c>
      <c r="J305">
        <v>22844</v>
      </c>
      <c r="K305">
        <v>10.036443779784754</v>
      </c>
      <c r="L305">
        <v>1.8</v>
      </c>
      <c r="M305" t="s">
        <v>63</v>
      </c>
      <c r="N305" t="s">
        <v>59</v>
      </c>
      <c r="O305" t="s">
        <v>47</v>
      </c>
      <c r="P305">
        <v>0</v>
      </c>
      <c r="Q305">
        <v>0</v>
      </c>
      <c r="R305">
        <v>1</v>
      </c>
      <c r="S305" t="s">
        <v>42</v>
      </c>
      <c r="T305">
        <v>0</v>
      </c>
      <c r="U305">
        <v>1</v>
      </c>
      <c r="V305" t="s">
        <v>52</v>
      </c>
      <c r="W305">
        <v>1</v>
      </c>
      <c r="X305">
        <v>1</v>
      </c>
      <c r="Y305">
        <v>0</v>
      </c>
      <c r="Z305">
        <v>1</v>
      </c>
      <c r="AA305">
        <v>1</v>
      </c>
      <c r="AB305">
        <v>1</v>
      </c>
      <c r="AC305">
        <v>1</v>
      </c>
      <c r="AD305">
        <v>0</v>
      </c>
      <c r="AE305">
        <v>1</v>
      </c>
      <c r="AF305">
        <v>1</v>
      </c>
      <c r="AG305" t="s">
        <v>53</v>
      </c>
      <c r="AH305">
        <v>61.2</v>
      </c>
      <c r="AI305">
        <v>56.8</v>
      </c>
      <c r="AJ305">
        <v>34.4</v>
      </c>
      <c r="AK305">
        <v>40.799999999999997</v>
      </c>
      <c r="AL305">
        <v>51</v>
      </c>
      <c r="AM305">
        <v>77</v>
      </c>
      <c r="AN305">
        <v>1</v>
      </c>
    </row>
    <row r="306" spans="1:40" x14ac:dyDescent="0.3">
      <c r="A306" t="s">
        <v>54</v>
      </c>
      <c r="B306">
        <v>0</v>
      </c>
      <c r="C306">
        <v>0</v>
      </c>
      <c r="D306">
        <v>0</v>
      </c>
      <c r="E306">
        <v>0</v>
      </c>
      <c r="F306">
        <v>1.2657956759104406E-3</v>
      </c>
      <c r="G306">
        <v>-1.2657956759104406E-3</v>
      </c>
      <c r="H306">
        <v>1</v>
      </c>
      <c r="I306">
        <v>0</v>
      </c>
      <c r="J306">
        <v>15400</v>
      </c>
      <c r="K306">
        <v>9.6421227884017213</v>
      </c>
      <c r="L306">
        <v>1.32</v>
      </c>
      <c r="M306" t="s">
        <v>39</v>
      </c>
      <c r="N306" t="s">
        <v>55</v>
      </c>
      <c r="O306" t="s">
        <v>13</v>
      </c>
      <c r="P306">
        <v>1</v>
      </c>
      <c r="Q306">
        <v>0</v>
      </c>
      <c r="R306">
        <v>0</v>
      </c>
      <c r="S306" t="s">
        <v>51</v>
      </c>
      <c r="T306">
        <v>0</v>
      </c>
      <c r="U306">
        <v>1</v>
      </c>
      <c r="V306" t="s">
        <v>57</v>
      </c>
      <c r="W306">
        <v>1</v>
      </c>
      <c r="X306">
        <v>1</v>
      </c>
      <c r="Y306">
        <v>0</v>
      </c>
      <c r="Z306">
        <v>1</v>
      </c>
      <c r="AA306">
        <v>0</v>
      </c>
      <c r="AB306">
        <v>1</v>
      </c>
      <c r="AC306">
        <v>1</v>
      </c>
      <c r="AD306">
        <v>0</v>
      </c>
      <c r="AE306">
        <v>0</v>
      </c>
      <c r="AF306">
        <v>0</v>
      </c>
      <c r="AG306" t="s">
        <v>53</v>
      </c>
      <c r="AH306">
        <v>61.5</v>
      </c>
      <c r="AI306">
        <v>56</v>
      </c>
      <c r="AJ306">
        <v>34.700000000000003</v>
      </c>
      <c r="AK306">
        <v>40.5</v>
      </c>
      <c r="AL306">
        <v>53</v>
      </c>
      <c r="AM306">
        <v>77</v>
      </c>
      <c r="AN306">
        <v>1</v>
      </c>
    </row>
    <row r="307" spans="1:40" x14ac:dyDescent="0.3">
      <c r="A307" t="s">
        <v>58</v>
      </c>
      <c r="B307">
        <v>0</v>
      </c>
      <c r="C307">
        <v>0</v>
      </c>
      <c r="D307">
        <v>0</v>
      </c>
      <c r="E307">
        <v>0</v>
      </c>
      <c r="F307">
        <v>7.1434896222846598E-3</v>
      </c>
      <c r="G307">
        <v>-7.1434896222846598E-3</v>
      </c>
      <c r="H307">
        <v>0</v>
      </c>
      <c r="I307">
        <v>1</v>
      </c>
      <c r="J307">
        <v>20665</v>
      </c>
      <c r="K307">
        <v>9.9361967269458322</v>
      </c>
      <c r="L307">
        <v>1.5269999999999999</v>
      </c>
      <c r="M307" t="s">
        <v>39</v>
      </c>
      <c r="N307" t="s">
        <v>59</v>
      </c>
      <c r="O307" t="s">
        <v>61</v>
      </c>
      <c r="P307">
        <v>0</v>
      </c>
      <c r="Q307">
        <v>1</v>
      </c>
      <c r="R307">
        <v>0</v>
      </c>
      <c r="S307" t="s">
        <v>42</v>
      </c>
      <c r="T307">
        <v>0</v>
      </c>
      <c r="U307">
        <v>1</v>
      </c>
      <c r="V307" t="s">
        <v>64</v>
      </c>
      <c r="W307">
        <v>1</v>
      </c>
      <c r="X307">
        <v>1</v>
      </c>
      <c r="Y307">
        <v>0</v>
      </c>
      <c r="Z307">
        <v>1</v>
      </c>
      <c r="AA307">
        <v>0</v>
      </c>
      <c r="AB307">
        <v>1</v>
      </c>
      <c r="AC307">
        <v>1</v>
      </c>
      <c r="AD307">
        <v>1</v>
      </c>
      <c r="AE307">
        <v>0</v>
      </c>
      <c r="AF307">
        <v>0</v>
      </c>
      <c r="AG307" t="s">
        <v>53</v>
      </c>
      <c r="AH307">
        <v>61.9</v>
      </c>
      <c r="AI307">
        <v>56.7</v>
      </c>
      <c r="AJ307">
        <v>34.799999999999997</v>
      </c>
      <c r="AK307">
        <v>34.799999999999997</v>
      </c>
      <c r="AL307">
        <v>50</v>
      </c>
      <c r="AM307">
        <v>76</v>
      </c>
      <c r="AN307">
        <v>1</v>
      </c>
    </row>
    <row r="308" spans="1:40" x14ac:dyDescent="0.3">
      <c r="A308" t="s">
        <v>45</v>
      </c>
      <c r="B308">
        <v>1</v>
      </c>
      <c r="C308">
        <v>0</v>
      </c>
      <c r="D308">
        <v>0</v>
      </c>
      <c r="E308">
        <v>0</v>
      </c>
      <c r="F308">
        <v>6.9733109522962533E-4</v>
      </c>
      <c r="G308">
        <v>-6.9733109522962533E-4</v>
      </c>
      <c r="H308">
        <v>0</v>
      </c>
      <c r="I308">
        <v>0</v>
      </c>
      <c r="J308">
        <v>8571.4699999999993</v>
      </c>
      <c r="K308">
        <v>9.0561945254705769</v>
      </c>
      <c r="L308">
        <v>1.02</v>
      </c>
      <c r="M308" t="s">
        <v>39</v>
      </c>
      <c r="N308" t="s">
        <v>46</v>
      </c>
      <c r="O308" t="s">
        <v>47</v>
      </c>
      <c r="P308">
        <v>0</v>
      </c>
      <c r="Q308">
        <v>0</v>
      </c>
      <c r="R308">
        <v>1</v>
      </c>
      <c r="S308" t="s">
        <v>60</v>
      </c>
      <c r="T308">
        <v>0</v>
      </c>
      <c r="U308">
        <v>1</v>
      </c>
      <c r="V308" t="s">
        <v>52</v>
      </c>
      <c r="W308">
        <v>1</v>
      </c>
      <c r="X308">
        <v>0</v>
      </c>
      <c r="Y308">
        <v>1</v>
      </c>
      <c r="Z308">
        <v>0</v>
      </c>
      <c r="AA308">
        <v>1</v>
      </c>
      <c r="AB308">
        <v>1</v>
      </c>
      <c r="AC308">
        <v>1</v>
      </c>
      <c r="AD308">
        <v>1</v>
      </c>
      <c r="AE308">
        <v>0</v>
      </c>
      <c r="AF308">
        <v>0</v>
      </c>
      <c r="AG308" t="s">
        <v>44</v>
      </c>
      <c r="AH308">
        <v>61.7</v>
      </c>
      <c r="AI308">
        <v>55</v>
      </c>
      <c r="AJ308">
        <v>35</v>
      </c>
      <c r="AK308">
        <v>40.799999999999997</v>
      </c>
      <c r="AL308">
        <v>45</v>
      </c>
      <c r="AM308">
        <v>80</v>
      </c>
      <c r="AN308">
        <v>1</v>
      </c>
    </row>
    <row r="309" spans="1:40" x14ac:dyDescent="0.3">
      <c r="A309" t="s">
        <v>45</v>
      </c>
      <c r="B309">
        <v>1</v>
      </c>
      <c r="C309">
        <v>0</v>
      </c>
      <c r="D309">
        <v>0</v>
      </c>
      <c r="E309">
        <v>0</v>
      </c>
      <c r="F309">
        <v>6.1378186248421986E-2</v>
      </c>
      <c r="G309">
        <v>-6.1378186248421986E-2</v>
      </c>
      <c r="H309">
        <v>0</v>
      </c>
      <c r="I309">
        <v>0</v>
      </c>
      <c r="J309">
        <v>10906.905000000001</v>
      </c>
      <c r="K309">
        <v>9.2971513538880597</v>
      </c>
      <c r="L309">
        <v>1.03</v>
      </c>
      <c r="M309" t="s">
        <v>39</v>
      </c>
      <c r="N309" t="s">
        <v>46</v>
      </c>
      <c r="O309" t="s">
        <v>13</v>
      </c>
      <c r="P309">
        <v>1</v>
      </c>
      <c r="Q309">
        <v>0</v>
      </c>
      <c r="R309">
        <v>0</v>
      </c>
      <c r="S309" t="s">
        <v>42</v>
      </c>
      <c r="T309">
        <v>0</v>
      </c>
      <c r="U309">
        <v>1</v>
      </c>
      <c r="V309" t="s">
        <v>57</v>
      </c>
      <c r="W309">
        <v>1</v>
      </c>
      <c r="X309">
        <v>1</v>
      </c>
      <c r="Y309">
        <v>0</v>
      </c>
      <c r="Z309">
        <v>0</v>
      </c>
      <c r="AA309">
        <v>1</v>
      </c>
      <c r="AB309">
        <v>1</v>
      </c>
      <c r="AC309">
        <v>1</v>
      </c>
      <c r="AD309">
        <v>1</v>
      </c>
      <c r="AE309">
        <v>0</v>
      </c>
      <c r="AF309">
        <v>0</v>
      </c>
      <c r="AG309" t="s">
        <v>44</v>
      </c>
      <c r="AH309">
        <v>61</v>
      </c>
      <c r="AI309">
        <v>57</v>
      </c>
      <c r="AJ309">
        <v>35</v>
      </c>
      <c r="AK309">
        <v>40.6</v>
      </c>
      <c r="AL309">
        <v>50</v>
      </c>
      <c r="AM309">
        <v>80</v>
      </c>
      <c r="AN309">
        <v>1</v>
      </c>
    </row>
    <row r="310" spans="1:40" x14ac:dyDescent="0.3">
      <c r="A310" t="s">
        <v>45</v>
      </c>
      <c r="B310">
        <v>1</v>
      </c>
      <c r="C310">
        <v>0</v>
      </c>
      <c r="D310">
        <v>0</v>
      </c>
      <c r="E310">
        <v>0</v>
      </c>
      <c r="F310">
        <v>2.5492086118138932E-3</v>
      </c>
      <c r="G310">
        <v>-2.5492086118138932E-3</v>
      </c>
      <c r="H310">
        <v>0</v>
      </c>
      <c r="I310">
        <v>0</v>
      </c>
      <c r="J310">
        <v>7730.28</v>
      </c>
      <c r="K310">
        <v>8.9529003634351501</v>
      </c>
      <c r="L310">
        <v>1.06</v>
      </c>
      <c r="M310" t="s">
        <v>39</v>
      </c>
      <c r="N310" t="s">
        <v>46</v>
      </c>
      <c r="O310" t="s">
        <v>47</v>
      </c>
      <c r="P310">
        <v>0</v>
      </c>
      <c r="Q310">
        <v>0</v>
      </c>
      <c r="R310">
        <v>1</v>
      </c>
      <c r="S310" t="s">
        <v>51</v>
      </c>
      <c r="T310">
        <v>0</v>
      </c>
      <c r="U310">
        <v>1</v>
      </c>
      <c r="V310" t="s">
        <v>57</v>
      </c>
      <c r="W310">
        <v>1</v>
      </c>
      <c r="X310">
        <v>1</v>
      </c>
      <c r="Y310">
        <v>0</v>
      </c>
      <c r="Z310">
        <v>0</v>
      </c>
      <c r="AA310">
        <v>1</v>
      </c>
      <c r="AB310">
        <v>1</v>
      </c>
      <c r="AC310">
        <v>1</v>
      </c>
      <c r="AD310">
        <v>1</v>
      </c>
      <c r="AE310">
        <v>0</v>
      </c>
      <c r="AF310">
        <v>0</v>
      </c>
      <c r="AG310" t="s">
        <v>44</v>
      </c>
      <c r="AH310">
        <v>61.8</v>
      </c>
      <c r="AI310">
        <v>55</v>
      </c>
      <c r="AJ310">
        <v>35</v>
      </c>
      <c r="AK310">
        <v>40.6</v>
      </c>
      <c r="AL310">
        <v>50</v>
      </c>
      <c r="AM310">
        <v>80</v>
      </c>
      <c r="AN310">
        <v>1</v>
      </c>
    </row>
    <row r="311" spans="1:40" x14ac:dyDescent="0.3">
      <c r="A311" t="s">
        <v>45</v>
      </c>
      <c r="B311">
        <v>1</v>
      </c>
      <c r="C311">
        <v>0</v>
      </c>
      <c r="D311">
        <v>0</v>
      </c>
      <c r="E311">
        <v>0</v>
      </c>
      <c r="F311">
        <v>1.8130789620133425E-2</v>
      </c>
      <c r="G311">
        <v>-1.8130789620133425E-2</v>
      </c>
      <c r="H311">
        <v>0</v>
      </c>
      <c r="I311">
        <v>0</v>
      </c>
      <c r="J311">
        <v>17548.759999999998</v>
      </c>
      <c r="K311">
        <v>9.7727385711271548</v>
      </c>
      <c r="L311">
        <v>1.57</v>
      </c>
      <c r="M311" t="s">
        <v>39</v>
      </c>
      <c r="N311" t="s">
        <v>46</v>
      </c>
      <c r="O311" t="s">
        <v>47</v>
      </c>
      <c r="P311">
        <v>0</v>
      </c>
      <c r="Q311">
        <v>0</v>
      </c>
      <c r="R311">
        <v>1</v>
      </c>
      <c r="S311" t="s">
        <v>60</v>
      </c>
      <c r="T311">
        <v>0</v>
      </c>
      <c r="U311">
        <v>1</v>
      </c>
      <c r="V311" t="s">
        <v>43</v>
      </c>
      <c r="W311">
        <v>1</v>
      </c>
      <c r="X311">
        <v>1</v>
      </c>
      <c r="Y311">
        <v>1</v>
      </c>
      <c r="Z311">
        <v>0</v>
      </c>
      <c r="AA311">
        <v>1</v>
      </c>
      <c r="AB311">
        <v>1</v>
      </c>
      <c r="AC311">
        <v>1</v>
      </c>
      <c r="AD311">
        <v>1</v>
      </c>
      <c r="AE311">
        <v>0</v>
      </c>
      <c r="AF311">
        <v>0</v>
      </c>
      <c r="AG311" t="s">
        <v>44</v>
      </c>
      <c r="AH311">
        <v>61.7</v>
      </c>
      <c r="AI311">
        <v>56</v>
      </c>
      <c r="AJ311">
        <v>35</v>
      </c>
      <c r="AK311">
        <v>40.799999999999997</v>
      </c>
      <c r="AL311">
        <v>50</v>
      </c>
      <c r="AM311">
        <v>80</v>
      </c>
      <c r="AN311">
        <v>1</v>
      </c>
    </row>
    <row r="312" spans="1:40" x14ac:dyDescent="0.3">
      <c r="A312" t="s">
        <v>45</v>
      </c>
      <c r="B312">
        <v>1</v>
      </c>
      <c r="C312">
        <v>0</v>
      </c>
      <c r="D312">
        <v>0</v>
      </c>
      <c r="E312">
        <v>0</v>
      </c>
      <c r="F312">
        <v>3.5124622307053277E-3</v>
      </c>
      <c r="G312">
        <v>-3.5124622307053277E-3</v>
      </c>
      <c r="H312">
        <v>0</v>
      </c>
      <c r="I312">
        <v>0</v>
      </c>
      <c r="J312">
        <v>22059.075000000001</v>
      </c>
      <c r="K312">
        <v>10.001479360831352</v>
      </c>
      <c r="L312">
        <v>1.8</v>
      </c>
      <c r="M312" t="s">
        <v>39</v>
      </c>
      <c r="N312" t="s">
        <v>46</v>
      </c>
      <c r="O312" t="s">
        <v>41</v>
      </c>
      <c r="P312">
        <v>0</v>
      </c>
      <c r="Q312">
        <v>0</v>
      </c>
      <c r="R312">
        <v>1</v>
      </c>
      <c r="S312" t="s">
        <v>42</v>
      </c>
      <c r="T312">
        <v>0</v>
      </c>
      <c r="U312">
        <v>1</v>
      </c>
      <c r="V312" t="s">
        <v>43</v>
      </c>
      <c r="W312">
        <v>0</v>
      </c>
      <c r="X312">
        <v>1</v>
      </c>
      <c r="Y312">
        <v>0</v>
      </c>
      <c r="Z312">
        <v>1</v>
      </c>
      <c r="AA312">
        <v>1</v>
      </c>
      <c r="AB312">
        <v>1</v>
      </c>
      <c r="AC312">
        <v>1</v>
      </c>
      <c r="AD312">
        <v>0</v>
      </c>
      <c r="AE312">
        <v>1</v>
      </c>
      <c r="AF312">
        <v>0</v>
      </c>
      <c r="AG312" t="s">
        <v>44</v>
      </c>
      <c r="AH312">
        <v>61.7</v>
      </c>
      <c r="AI312">
        <v>56</v>
      </c>
      <c r="AJ312">
        <v>34.5</v>
      </c>
      <c r="AK312">
        <v>40.6</v>
      </c>
      <c r="AL312">
        <v>55</v>
      </c>
      <c r="AM312">
        <v>80</v>
      </c>
      <c r="AN312">
        <v>1</v>
      </c>
    </row>
    <row r="313" spans="1:40" x14ac:dyDescent="0.3">
      <c r="A313" t="s">
        <v>62</v>
      </c>
      <c r="B313">
        <v>0</v>
      </c>
      <c r="C313">
        <v>0</v>
      </c>
      <c r="D313">
        <v>1</v>
      </c>
      <c r="E313">
        <v>0</v>
      </c>
      <c r="F313">
        <v>0.61119922678444727</v>
      </c>
      <c r="G313">
        <v>-0.61119922678444727</v>
      </c>
      <c r="H313">
        <v>0</v>
      </c>
      <c r="I313">
        <v>0</v>
      </c>
      <c r="J313">
        <v>11411</v>
      </c>
      <c r="K313">
        <v>9.3423330814346794</v>
      </c>
      <c r="L313">
        <v>1.26</v>
      </c>
      <c r="M313" t="s">
        <v>63</v>
      </c>
      <c r="N313" t="s">
        <v>59</v>
      </c>
      <c r="O313" t="s">
        <v>41</v>
      </c>
      <c r="P313">
        <v>0</v>
      </c>
      <c r="Q313">
        <v>0</v>
      </c>
      <c r="R313">
        <v>1</v>
      </c>
      <c r="S313" t="s">
        <v>42</v>
      </c>
      <c r="T313">
        <v>0</v>
      </c>
      <c r="U313">
        <v>1</v>
      </c>
      <c r="V313" t="s">
        <v>64</v>
      </c>
      <c r="W313">
        <v>1</v>
      </c>
      <c r="X313">
        <v>1</v>
      </c>
      <c r="Y313">
        <v>1</v>
      </c>
      <c r="Z313">
        <v>1</v>
      </c>
      <c r="AA313">
        <v>1</v>
      </c>
      <c r="AB313">
        <v>1</v>
      </c>
      <c r="AC313">
        <v>0</v>
      </c>
      <c r="AD313">
        <v>1</v>
      </c>
      <c r="AE313">
        <v>0</v>
      </c>
      <c r="AF313">
        <v>0</v>
      </c>
      <c r="AG313" t="s">
        <v>53</v>
      </c>
      <c r="AH313">
        <v>61.4</v>
      </c>
      <c r="AI313">
        <v>57.3</v>
      </c>
      <c r="AJ313">
        <v>34.4</v>
      </c>
      <c r="AK313">
        <v>40.799999999999997</v>
      </c>
      <c r="AL313">
        <v>48</v>
      </c>
      <c r="AM313">
        <v>76</v>
      </c>
      <c r="AN313">
        <v>1</v>
      </c>
    </row>
    <row r="314" spans="1:40" x14ac:dyDescent="0.3">
      <c r="A314" t="s">
        <v>62</v>
      </c>
      <c r="B314">
        <v>0</v>
      </c>
      <c r="C314">
        <v>0</v>
      </c>
      <c r="D314">
        <v>1</v>
      </c>
      <c r="E314">
        <v>0</v>
      </c>
      <c r="F314">
        <v>4.4439935281129818E-7</v>
      </c>
      <c r="G314">
        <v>-4.4439935281129818E-7</v>
      </c>
      <c r="H314">
        <v>0</v>
      </c>
      <c r="I314">
        <v>0</v>
      </c>
      <c r="J314">
        <v>34819</v>
      </c>
      <c r="K314">
        <v>10.45791849378284</v>
      </c>
      <c r="L314">
        <v>1.88</v>
      </c>
      <c r="M314" t="s">
        <v>63</v>
      </c>
      <c r="N314" t="s">
        <v>59</v>
      </c>
      <c r="O314" t="s">
        <v>61</v>
      </c>
      <c r="P314">
        <v>0</v>
      </c>
      <c r="Q314">
        <v>1</v>
      </c>
      <c r="R314">
        <v>0</v>
      </c>
      <c r="S314" t="s">
        <v>42</v>
      </c>
      <c r="T314">
        <v>0</v>
      </c>
      <c r="U314">
        <v>1</v>
      </c>
      <c r="V314" t="s">
        <v>64</v>
      </c>
      <c r="W314">
        <v>1</v>
      </c>
      <c r="X314">
        <v>1</v>
      </c>
      <c r="Y314">
        <v>1</v>
      </c>
      <c r="Z314">
        <v>1</v>
      </c>
      <c r="AA314">
        <v>1</v>
      </c>
      <c r="AB314">
        <v>1</v>
      </c>
      <c r="AC314">
        <v>1</v>
      </c>
      <c r="AD314">
        <v>0</v>
      </c>
      <c r="AE314">
        <v>1</v>
      </c>
      <c r="AF314">
        <v>0</v>
      </c>
      <c r="AG314" t="s">
        <v>53</v>
      </c>
      <c r="AH314">
        <v>61.5</v>
      </c>
      <c r="AI314">
        <v>56.9</v>
      </c>
      <c r="AJ314">
        <v>34.4</v>
      </c>
      <c r="AK314">
        <v>40.799999999999997</v>
      </c>
      <c r="AL314">
        <v>51</v>
      </c>
      <c r="AM314">
        <v>77</v>
      </c>
      <c r="AN314">
        <v>1</v>
      </c>
    </row>
    <row r="315" spans="1:40" x14ac:dyDescent="0.3">
      <c r="A315" t="s">
        <v>49</v>
      </c>
      <c r="B315">
        <v>0</v>
      </c>
      <c r="C315">
        <v>1</v>
      </c>
      <c r="D315">
        <v>0</v>
      </c>
      <c r="E315">
        <v>0</v>
      </c>
      <c r="F315">
        <v>5.0127632678715185E-6</v>
      </c>
      <c r="G315">
        <v>-5.0127632678715185E-6</v>
      </c>
      <c r="H315">
        <v>0</v>
      </c>
      <c r="I315">
        <v>0</v>
      </c>
      <c r="J315">
        <v>11456</v>
      </c>
      <c r="K315">
        <v>9.3462688892004273</v>
      </c>
      <c r="L315">
        <v>1.073</v>
      </c>
      <c r="M315" t="s">
        <v>39</v>
      </c>
      <c r="N315" t="s">
        <v>50</v>
      </c>
      <c r="O315" t="s">
        <v>61</v>
      </c>
      <c r="P315">
        <v>0</v>
      </c>
      <c r="Q315">
        <v>1</v>
      </c>
      <c r="R315">
        <v>0</v>
      </c>
      <c r="S315" t="s">
        <v>42</v>
      </c>
      <c r="T315">
        <v>0</v>
      </c>
      <c r="U315">
        <v>1</v>
      </c>
      <c r="V315" t="s">
        <v>52</v>
      </c>
      <c r="W315">
        <v>1</v>
      </c>
      <c r="X315">
        <v>1</v>
      </c>
      <c r="Y315">
        <v>0</v>
      </c>
      <c r="Z315">
        <v>1</v>
      </c>
      <c r="AA315">
        <v>1</v>
      </c>
      <c r="AB315">
        <v>1</v>
      </c>
      <c r="AC315">
        <v>1</v>
      </c>
      <c r="AD315">
        <v>0</v>
      </c>
      <c r="AE315">
        <v>1</v>
      </c>
      <c r="AF315">
        <v>0</v>
      </c>
      <c r="AG315" t="s">
        <v>53</v>
      </c>
      <c r="AH315">
        <v>61.9</v>
      </c>
      <c r="AI315">
        <v>55.5</v>
      </c>
      <c r="AJ315">
        <v>34.299999999999997</v>
      </c>
      <c r="AK315">
        <v>40.9</v>
      </c>
      <c r="AL315">
        <v>55</v>
      </c>
      <c r="AM315">
        <v>76</v>
      </c>
      <c r="AN315">
        <v>1</v>
      </c>
    </row>
    <row r="316" spans="1:40" x14ac:dyDescent="0.3">
      <c r="A316" t="s">
        <v>49</v>
      </c>
      <c r="B316">
        <v>0</v>
      </c>
      <c r="C316">
        <v>1</v>
      </c>
      <c r="D316">
        <v>0</v>
      </c>
      <c r="E316">
        <v>0</v>
      </c>
      <c r="F316">
        <v>8.0748343088201725E-4</v>
      </c>
      <c r="G316">
        <v>-8.0748343088201725E-4</v>
      </c>
      <c r="H316">
        <v>0</v>
      </c>
      <c r="I316">
        <v>0</v>
      </c>
      <c r="J316">
        <v>7673</v>
      </c>
      <c r="K316">
        <v>8.9454629521776656</v>
      </c>
      <c r="L316">
        <v>1.01</v>
      </c>
      <c r="M316" t="s">
        <v>39</v>
      </c>
      <c r="N316" t="s">
        <v>50</v>
      </c>
      <c r="O316" t="s">
        <v>47</v>
      </c>
      <c r="P316">
        <v>0</v>
      </c>
      <c r="Q316">
        <v>0</v>
      </c>
      <c r="R316">
        <v>1</v>
      </c>
      <c r="S316" t="s">
        <v>42</v>
      </c>
      <c r="T316">
        <v>0</v>
      </c>
      <c r="U316">
        <v>1</v>
      </c>
      <c r="V316" t="s">
        <v>52</v>
      </c>
      <c r="W316">
        <v>1</v>
      </c>
      <c r="X316">
        <v>1</v>
      </c>
      <c r="Y316">
        <v>0</v>
      </c>
      <c r="Z316">
        <v>1</v>
      </c>
      <c r="AA316">
        <v>1</v>
      </c>
      <c r="AB316">
        <v>1</v>
      </c>
      <c r="AC316">
        <v>0</v>
      </c>
      <c r="AD316">
        <v>0</v>
      </c>
      <c r="AE316">
        <v>0</v>
      </c>
      <c r="AF316">
        <v>0</v>
      </c>
      <c r="AG316" t="s">
        <v>53</v>
      </c>
      <c r="AH316">
        <v>61.6</v>
      </c>
      <c r="AI316">
        <v>57.2</v>
      </c>
      <c r="AJ316">
        <v>34.799999999999997</v>
      </c>
      <c r="AK316">
        <v>40.9</v>
      </c>
      <c r="AL316">
        <v>54</v>
      </c>
      <c r="AM316">
        <v>76</v>
      </c>
      <c r="AN316">
        <v>1</v>
      </c>
    </row>
    <row r="317" spans="1:40" x14ac:dyDescent="0.3">
      <c r="A317" t="s">
        <v>45</v>
      </c>
      <c r="B317">
        <v>1</v>
      </c>
      <c r="C317">
        <v>0</v>
      </c>
      <c r="D317">
        <v>0</v>
      </c>
      <c r="E317">
        <v>0</v>
      </c>
      <c r="F317">
        <v>3.4492444345237376E-4</v>
      </c>
      <c r="G317">
        <v>-3.4492444345237376E-4</v>
      </c>
      <c r="H317">
        <v>0</v>
      </c>
      <c r="I317">
        <v>0</v>
      </c>
      <c r="J317">
        <v>11245.744999999999</v>
      </c>
      <c r="K317">
        <v>9.3277451138662784</v>
      </c>
      <c r="L317">
        <v>1.23</v>
      </c>
      <c r="M317" t="s">
        <v>39</v>
      </c>
      <c r="N317" t="s">
        <v>46</v>
      </c>
      <c r="O317" t="s">
        <v>47</v>
      </c>
      <c r="P317">
        <v>0</v>
      </c>
      <c r="Q317">
        <v>0</v>
      </c>
      <c r="R317">
        <v>1</v>
      </c>
      <c r="S317" t="s">
        <v>60</v>
      </c>
      <c r="T317">
        <v>0</v>
      </c>
      <c r="U317">
        <v>1</v>
      </c>
      <c r="V317" t="s">
        <v>43</v>
      </c>
      <c r="W317">
        <v>0</v>
      </c>
      <c r="X317">
        <v>0</v>
      </c>
      <c r="Y317">
        <v>1</v>
      </c>
      <c r="Z317">
        <v>0</v>
      </c>
      <c r="AA317">
        <v>1</v>
      </c>
      <c r="AB317">
        <v>1</v>
      </c>
      <c r="AC317">
        <v>1</v>
      </c>
      <c r="AD317">
        <v>0</v>
      </c>
      <c r="AE317">
        <v>0</v>
      </c>
      <c r="AF317">
        <v>0</v>
      </c>
      <c r="AG317" t="s">
        <v>44</v>
      </c>
      <c r="AH317">
        <v>61.6</v>
      </c>
      <c r="AI317">
        <v>57</v>
      </c>
      <c r="AJ317">
        <v>35</v>
      </c>
      <c r="AK317">
        <v>40.799999999999997</v>
      </c>
      <c r="AL317">
        <v>55</v>
      </c>
      <c r="AM317">
        <v>80</v>
      </c>
      <c r="AN317">
        <v>1</v>
      </c>
    </row>
    <row r="318" spans="1:40" x14ac:dyDescent="0.3">
      <c r="A318" t="s">
        <v>45</v>
      </c>
      <c r="B318">
        <v>1</v>
      </c>
      <c r="C318">
        <v>0</v>
      </c>
      <c r="D318">
        <v>0</v>
      </c>
      <c r="E318">
        <v>0</v>
      </c>
      <c r="F318">
        <v>3.7926053180712088E-4</v>
      </c>
      <c r="G318">
        <v>-3.7926053180712088E-4</v>
      </c>
      <c r="H318">
        <v>0</v>
      </c>
      <c r="I318">
        <v>0</v>
      </c>
      <c r="J318">
        <v>9677.625</v>
      </c>
      <c r="K318">
        <v>9.1775717989274135</v>
      </c>
      <c r="L318">
        <v>1.03</v>
      </c>
      <c r="M318" t="s">
        <v>39</v>
      </c>
      <c r="N318" t="s">
        <v>46</v>
      </c>
      <c r="O318" t="s">
        <v>41</v>
      </c>
      <c r="P318">
        <v>0</v>
      </c>
      <c r="Q318">
        <v>0</v>
      </c>
      <c r="R318">
        <v>1</v>
      </c>
      <c r="S318" t="s">
        <v>48</v>
      </c>
      <c r="T318">
        <v>0</v>
      </c>
      <c r="U318">
        <v>1</v>
      </c>
      <c r="V318" t="s">
        <v>57</v>
      </c>
      <c r="W318">
        <v>1</v>
      </c>
      <c r="X318">
        <v>1</v>
      </c>
      <c r="Y318">
        <v>1</v>
      </c>
      <c r="Z318">
        <v>0</v>
      </c>
      <c r="AA318">
        <v>1</v>
      </c>
      <c r="AB318">
        <v>1</v>
      </c>
      <c r="AC318">
        <v>1</v>
      </c>
      <c r="AD318">
        <v>1</v>
      </c>
      <c r="AE318">
        <v>0</v>
      </c>
      <c r="AF318">
        <v>0</v>
      </c>
      <c r="AG318" t="s">
        <v>44</v>
      </c>
      <c r="AH318">
        <v>61.9</v>
      </c>
      <c r="AI318">
        <v>57</v>
      </c>
      <c r="AJ318">
        <v>35.5</v>
      </c>
      <c r="AK318">
        <v>40.799999999999997</v>
      </c>
      <c r="AL318">
        <v>50</v>
      </c>
      <c r="AM318">
        <v>80</v>
      </c>
      <c r="AN318">
        <v>1</v>
      </c>
    </row>
    <row r="319" spans="1:40" x14ac:dyDescent="0.3">
      <c r="A319" t="s">
        <v>49</v>
      </c>
      <c r="B319">
        <v>0</v>
      </c>
      <c r="C319">
        <v>1</v>
      </c>
      <c r="D319">
        <v>0</v>
      </c>
      <c r="E319">
        <v>0</v>
      </c>
      <c r="F319">
        <v>2.1130456945523655E-5</v>
      </c>
      <c r="G319">
        <v>-2.1130456945523655E-5</v>
      </c>
      <c r="H319">
        <v>0</v>
      </c>
      <c r="I319">
        <v>0</v>
      </c>
      <c r="J319">
        <v>29328</v>
      </c>
      <c r="K319">
        <v>10.286297970079486</v>
      </c>
      <c r="L319">
        <v>1.65</v>
      </c>
      <c r="M319" t="s">
        <v>39</v>
      </c>
      <c r="N319" t="s">
        <v>50</v>
      </c>
      <c r="O319" t="s">
        <v>13</v>
      </c>
      <c r="P319">
        <v>1</v>
      </c>
      <c r="Q319">
        <v>0</v>
      </c>
      <c r="R319">
        <v>0</v>
      </c>
      <c r="S319" t="s">
        <v>51</v>
      </c>
      <c r="T319">
        <v>0</v>
      </c>
      <c r="U319">
        <v>1</v>
      </c>
      <c r="V319" t="s">
        <v>52</v>
      </c>
      <c r="W319">
        <v>1</v>
      </c>
      <c r="X319">
        <v>1</v>
      </c>
      <c r="Y319">
        <v>1</v>
      </c>
      <c r="Z319">
        <v>1</v>
      </c>
      <c r="AA319">
        <v>1</v>
      </c>
      <c r="AB319">
        <v>1</v>
      </c>
      <c r="AC319">
        <v>1</v>
      </c>
      <c r="AD319">
        <v>0</v>
      </c>
      <c r="AE319">
        <v>1</v>
      </c>
      <c r="AF319">
        <v>1</v>
      </c>
      <c r="AG319" t="s">
        <v>53</v>
      </c>
      <c r="AH319">
        <v>61.8</v>
      </c>
      <c r="AI319">
        <v>55.2</v>
      </c>
      <c r="AJ319">
        <v>34.799999999999997</v>
      </c>
      <c r="AK319">
        <v>40.9</v>
      </c>
      <c r="AL319">
        <v>51</v>
      </c>
      <c r="AM319">
        <v>77</v>
      </c>
      <c r="AN319">
        <v>1</v>
      </c>
    </row>
    <row r="320" spans="1:40" x14ac:dyDescent="0.3">
      <c r="A320" t="s">
        <v>49</v>
      </c>
      <c r="B320">
        <v>0</v>
      </c>
      <c r="C320">
        <v>1</v>
      </c>
      <c r="D320">
        <v>0</v>
      </c>
      <c r="E320">
        <v>0</v>
      </c>
      <c r="F320">
        <v>0.36310901326634215</v>
      </c>
      <c r="G320">
        <v>-0.36310901326634215</v>
      </c>
      <c r="H320">
        <v>0</v>
      </c>
      <c r="I320">
        <v>0</v>
      </c>
      <c r="J320">
        <v>22019</v>
      </c>
      <c r="K320">
        <v>9.9996609959847849</v>
      </c>
      <c r="L320">
        <v>1.516</v>
      </c>
      <c r="M320" t="s">
        <v>39</v>
      </c>
      <c r="N320" t="s">
        <v>50</v>
      </c>
      <c r="O320" t="s">
        <v>61</v>
      </c>
      <c r="P320">
        <v>0</v>
      </c>
      <c r="Q320">
        <v>1</v>
      </c>
      <c r="R320">
        <v>0</v>
      </c>
      <c r="S320" t="s">
        <v>42</v>
      </c>
      <c r="T320">
        <v>0</v>
      </c>
      <c r="U320">
        <v>1</v>
      </c>
      <c r="V320" t="s">
        <v>52</v>
      </c>
      <c r="W320">
        <v>1</v>
      </c>
      <c r="X320">
        <v>1</v>
      </c>
      <c r="Y320">
        <v>1</v>
      </c>
      <c r="Z320">
        <v>1</v>
      </c>
      <c r="AA320">
        <v>1</v>
      </c>
      <c r="AB320">
        <v>1</v>
      </c>
      <c r="AC320">
        <v>0</v>
      </c>
      <c r="AD320">
        <v>1</v>
      </c>
      <c r="AE320">
        <v>0</v>
      </c>
      <c r="AF320">
        <v>1</v>
      </c>
      <c r="AG320" t="s">
        <v>53</v>
      </c>
      <c r="AH320">
        <v>61.6</v>
      </c>
      <c r="AI320">
        <v>57.4</v>
      </c>
      <c r="AJ320">
        <v>34.6</v>
      </c>
      <c r="AK320">
        <v>40.700000000000003</v>
      </c>
      <c r="AL320">
        <v>49</v>
      </c>
      <c r="AM320">
        <v>77</v>
      </c>
      <c r="AN320">
        <v>1</v>
      </c>
    </row>
    <row r="321" spans="1:40" x14ac:dyDescent="0.3">
      <c r="A321" t="s">
        <v>45</v>
      </c>
      <c r="B321">
        <v>1</v>
      </c>
      <c r="C321">
        <v>0</v>
      </c>
      <c r="D321">
        <v>0</v>
      </c>
      <c r="E321">
        <v>0</v>
      </c>
      <c r="F321">
        <v>1.6126013588620177E-4</v>
      </c>
      <c r="G321">
        <v>-1.6126013588620177E-4</v>
      </c>
      <c r="H321">
        <v>0</v>
      </c>
      <c r="I321">
        <v>0</v>
      </c>
      <c r="J321">
        <v>13115.275</v>
      </c>
      <c r="K321">
        <v>9.4815328604379836</v>
      </c>
      <c r="L321">
        <v>1.1100000000000001</v>
      </c>
      <c r="M321" t="s">
        <v>39</v>
      </c>
      <c r="N321" t="s">
        <v>46</v>
      </c>
      <c r="O321" t="s">
        <v>13</v>
      </c>
      <c r="P321">
        <v>1</v>
      </c>
      <c r="Q321">
        <v>0</v>
      </c>
      <c r="R321">
        <v>0</v>
      </c>
      <c r="S321" t="s">
        <v>51</v>
      </c>
      <c r="T321">
        <v>0</v>
      </c>
      <c r="U321">
        <v>1</v>
      </c>
      <c r="V321" t="s">
        <v>57</v>
      </c>
      <c r="W321">
        <v>1</v>
      </c>
      <c r="X321">
        <v>0</v>
      </c>
      <c r="Y321">
        <v>1</v>
      </c>
      <c r="Z321">
        <v>0</v>
      </c>
      <c r="AA321">
        <v>1</v>
      </c>
      <c r="AB321">
        <v>1</v>
      </c>
      <c r="AC321">
        <v>1</v>
      </c>
      <c r="AD321">
        <v>0</v>
      </c>
      <c r="AE321">
        <v>0</v>
      </c>
      <c r="AF321">
        <v>0</v>
      </c>
      <c r="AG321" t="s">
        <v>44</v>
      </c>
      <c r="AH321">
        <v>61.9</v>
      </c>
      <c r="AI321">
        <v>56</v>
      </c>
      <c r="AJ321">
        <v>35.5</v>
      </c>
      <c r="AK321">
        <v>40.6</v>
      </c>
      <c r="AL321">
        <v>55</v>
      </c>
      <c r="AM321">
        <v>80</v>
      </c>
      <c r="AN321">
        <v>1</v>
      </c>
    </row>
    <row r="322" spans="1:40" x14ac:dyDescent="0.3">
      <c r="A322" t="s">
        <v>58</v>
      </c>
      <c r="B322">
        <v>0</v>
      </c>
      <c r="C322">
        <v>0</v>
      </c>
      <c r="D322">
        <v>0</v>
      </c>
      <c r="E322">
        <v>0</v>
      </c>
      <c r="F322">
        <v>2.8568346888474632E-5</v>
      </c>
      <c r="G322">
        <v>-2.8568346888474632E-5</v>
      </c>
      <c r="H322">
        <v>0</v>
      </c>
      <c r="I322">
        <v>1</v>
      </c>
      <c r="J322">
        <v>12661</v>
      </c>
      <c r="K322">
        <v>9.4462816815202526</v>
      </c>
      <c r="L322">
        <v>1.2210000000000001</v>
      </c>
      <c r="M322" t="s">
        <v>39</v>
      </c>
      <c r="N322" t="s">
        <v>59</v>
      </c>
      <c r="O322" t="s">
        <v>56</v>
      </c>
      <c r="P322">
        <v>0</v>
      </c>
      <c r="Q322">
        <v>1</v>
      </c>
      <c r="R322">
        <v>0</v>
      </c>
      <c r="S322" t="s">
        <v>51</v>
      </c>
      <c r="T322">
        <v>0</v>
      </c>
      <c r="U322">
        <v>1</v>
      </c>
      <c r="V322" t="s">
        <v>64</v>
      </c>
      <c r="W322">
        <v>1</v>
      </c>
      <c r="X322">
        <v>1</v>
      </c>
      <c r="Y322">
        <v>0</v>
      </c>
      <c r="Z322">
        <v>1</v>
      </c>
      <c r="AA322">
        <v>1</v>
      </c>
      <c r="AB322">
        <v>1</v>
      </c>
      <c r="AC322">
        <v>1</v>
      </c>
      <c r="AD322">
        <v>0</v>
      </c>
      <c r="AE322">
        <v>1</v>
      </c>
      <c r="AF322">
        <v>0</v>
      </c>
      <c r="AG322" t="s">
        <v>53</v>
      </c>
      <c r="AH322">
        <v>61.9</v>
      </c>
      <c r="AI322">
        <v>56.7</v>
      </c>
      <c r="AJ322">
        <v>34.700000000000003</v>
      </c>
      <c r="AK322">
        <v>40.700000000000003</v>
      </c>
      <c r="AL322">
        <v>54</v>
      </c>
      <c r="AM322">
        <v>77</v>
      </c>
      <c r="AN322">
        <v>1</v>
      </c>
    </row>
    <row r="323" spans="1:40" x14ac:dyDescent="0.3">
      <c r="A323" t="s">
        <v>45</v>
      </c>
      <c r="B323">
        <v>1</v>
      </c>
      <c r="C323">
        <v>0</v>
      </c>
      <c r="D323">
        <v>0</v>
      </c>
      <c r="E323">
        <v>0</v>
      </c>
      <c r="F323">
        <v>4.7350046440741006E-3</v>
      </c>
      <c r="G323">
        <v>-4.7350046440741006E-3</v>
      </c>
      <c r="H323">
        <v>0</v>
      </c>
      <c r="I323">
        <v>0</v>
      </c>
      <c r="J323">
        <v>14352.434999999999</v>
      </c>
      <c r="K323">
        <v>9.5716748932038058</v>
      </c>
      <c r="L323">
        <v>1.39</v>
      </c>
      <c r="M323" t="s">
        <v>39</v>
      </c>
      <c r="N323" t="s">
        <v>46</v>
      </c>
      <c r="O323" t="s">
        <v>56</v>
      </c>
      <c r="P323">
        <v>0</v>
      </c>
      <c r="Q323">
        <v>1</v>
      </c>
      <c r="R323">
        <v>0</v>
      </c>
      <c r="S323" t="s">
        <v>42</v>
      </c>
      <c r="T323">
        <v>0</v>
      </c>
      <c r="U323">
        <v>1</v>
      </c>
      <c r="V323" t="s">
        <v>43</v>
      </c>
      <c r="W323">
        <v>0</v>
      </c>
      <c r="X323">
        <v>1</v>
      </c>
      <c r="Y323">
        <v>0</v>
      </c>
      <c r="Z323">
        <v>1</v>
      </c>
      <c r="AA323">
        <v>1</v>
      </c>
      <c r="AB323">
        <v>1</v>
      </c>
      <c r="AC323">
        <v>1</v>
      </c>
      <c r="AD323">
        <v>0</v>
      </c>
      <c r="AE323">
        <v>1</v>
      </c>
      <c r="AF323">
        <v>0</v>
      </c>
      <c r="AG323" t="s">
        <v>44</v>
      </c>
      <c r="AH323">
        <v>61.9</v>
      </c>
      <c r="AI323">
        <v>56</v>
      </c>
      <c r="AJ323">
        <v>34.5</v>
      </c>
      <c r="AK323">
        <v>40.6</v>
      </c>
      <c r="AL323">
        <v>55</v>
      </c>
      <c r="AM323">
        <v>80</v>
      </c>
      <c r="AN323">
        <v>1</v>
      </c>
    </row>
    <row r="324" spans="1:40" x14ac:dyDescent="0.3">
      <c r="A324" t="s">
        <v>62</v>
      </c>
      <c r="B324">
        <v>0</v>
      </c>
      <c r="C324">
        <v>0</v>
      </c>
      <c r="D324">
        <v>1</v>
      </c>
      <c r="E324">
        <v>0</v>
      </c>
      <c r="F324">
        <v>1.7643310360826115E-6</v>
      </c>
      <c r="G324">
        <v>-1.7643310360826115E-6</v>
      </c>
      <c r="H324">
        <v>0</v>
      </c>
      <c r="I324">
        <v>0</v>
      </c>
      <c r="J324">
        <v>9509</v>
      </c>
      <c r="K324">
        <v>9.1599939975394449</v>
      </c>
      <c r="L324">
        <v>1.05</v>
      </c>
      <c r="M324" t="s">
        <v>63</v>
      </c>
      <c r="N324" t="s">
        <v>59</v>
      </c>
      <c r="O324" t="s">
        <v>41</v>
      </c>
      <c r="P324">
        <v>0</v>
      </c>
      <c r="Q324">
        <v>0</v>
      </c>
      <c r="R324">
        <v>1</v>
      </c>
      <c r="S324" t="s">
        <v>42</v>
      </c>
      <c r="T324">
        <v>0</v>
      </c>
      <c r="U324">
        <v>1</v>
      </c>
      <c r="V324" t="s">
        <v>52</v>
      </c>
      <c r="W324">
        <v>1</v>
      </c>
      <c r="X324">
        <v>1</v>
      </c>
      <c r="Y324">
        <v>0</v>
      </c>
      <c r="Z324">
        <v>1</v>
      </c>
      <c r="AA324">
        <v>1</v>
      </c>
      <c r="AB324">
        <v>1</v>
      </c>
      <c r="AC324">
        <v>1</v>
      </c>
      <c r="AD324">
        <v>0</v>
      </c>
      <c r="AE324">
        <v>1</v>
      </c>
      <c r="AF324">
        <v>0</v>
      </c>
      <c r="AG324" t="s">
        <v>53</v>
      </c>
      <c r="AH324">
        <v>61.4</v>
      </c>
      <c r="AI324">
        <v>56.7</v>
      </c>
      <c r="AJ324">
        <v>34.4</v>
      </c>
      <c r="AK324">
        <v>40.6</v>
      </c>
      <c r="AL324">
        <v>55</v>
      </c>
      <c r="AM324">
        <v>78</v>
      </c>
      <c r="AN324">
        <v>1</v>
      </c>
    </row>
    <row r="325" spans="1:40" x14ac:dyDescent="0.3">
      <c r="A325" t="s">
        <v>49</v>
      </c>
      <c r="B325">
        <v>0</v>
      </c>
      <c r="C325">
        <v>1</v>
      </c>
      <c r="D325">
        <v>0</v>
      </c>
      <c r="E325">
        <v>0</v>
      </c>
      <c r="F325">
        <v>4.3473739024616462E-5</v>
      </c>
      <c r="G325">
        <v>-4.3473739024616462E-5</v>
      </c>
      <c r="H325">
        <v>0</v>
      </c>
      <c r="I325">
        <v>0</v>
      </c>
      <c r="J325">
        <v>21108</v>
      </c>
      <c r="K325">
        <v>9.9574073945255588</v>
      </c>
      <c r="L325">
        <v>1.702</v>
      </c>
      <c r="M325" t="s">
        <v>39</v>
      </c>
      <c r="N325" t="s">
        <v>50</v>
      </c>
      <c r="O325" t="s">
        <v>41</v>
      </c>
      <c r="P325">
        <v>0</v>
      </c>
      <c r="Q325">
        <v>0</v>
      </c>
      <c r="R325">
        <v>1</v>
      </c>
      <c r="S325" t="s">
        <v>42</v>
      </c>
      <c r="T325">
        <v>0</v>
      </c>
      <c r="U325">
        <v>1</v>
      </c>
      <c r="V325" t="s">
        <v>64</v>
      </c>
      <c r="W325">
        <v>1</v>
      </c>
      <c r="X325">
        <v>1</v>
      </c>
      <c r="Y325">
        <v>0</v>
      </c>
      <c r="Z325">
        <v>1</v>
      </c>
      <c r="AA325">
        <v>1</v>
      </c>
      <c r="AB325">
        <v>1</v>
      </c>
      <c r="AC325">
        <v>1</v>
      </c>
      <c r="AD325">
        <v>0</v>
      </c>
      <c r="AE325">
        <v>1</v>
      </c>
      <c r="AF325">
        <v>0</v>
      </c>
      <c r="AG325" t="s">
        <v>53</v>
      </c>
      <c r="AH325">
        <v>61.9</v>
      </c>
      <c r="AI325">
        <v>57</v>
      </c>
      <c r="AJ325">
        <v>34.5</v>
      </c>
      <c r="AK325">
        <v>40.799999999999997</v>
      </c>
      <c r="AL325">
        <v>55</v>
      </c>
      <c r="AM325">
        <v>77</v>
      </c>
      <c r="AN325">
        <v>1</v>
      </c>
    </row>
    <row r="326" spans="1:40" x14ac:dyDescent="0.3">
      <c r="A326" t="s">
        <v>62</v>
      </c>
      <c r="B326">
        <v>0</v>
      </c>
      <c r="C326">
        <v>0</v>
      </c>
      <c r="D326">
        <v>1</v>
      </c>
      <c r="E326">
        <v>0</v>
      </c>
      <c r="F326">
        <v>1.418224875624143E-4</v>
      </c>
      <c r="G326">
        <v>-1.418224875624143E-4</v>
      </c>
      <c r="H326">
        <v>0</v>
      </c>
      <c r="I326">
        <v>0</v>
      </c>
      <c r="J326">
        <v>39166</v>
      </c>
      <c r="K326">
        <v>10.575564302476781</v>
      </c>
      <c r="L326">
        <v>2.5</v>
      </c>
      <c r="M326" t="s">
        <v>63</v>
      </c>
      <c r="N326" t="s">
        <v>59</v>
      </c>
      <c r="O326" t="s">
        <v>47</v>
      </c>
      <c r="P326">
        <v>0</v>
      </c>
      <c r="Q326">
        <v>0</v>
      </c>
      <c r="R326">
        <v>1</v>
      </c>
      <c r="S326" t="s">
        <v>42</v>
      </c>
      <c r="T326">
        <v>0</v>
      </c>
      <c r="U326">
        <v>1</v>
      </c>
      <c r="V326" t="s">
        <v>52</v>
      </c>
      <c r="W326">
        <v>1</v>
      </c>
      <c r="X326">
        <v>1</v>
      </c>
      <c r="Y326">
        <v>0</v>
      </c>
      <c r="Z326">
        <v>1</v>
      </c>
      <c r="AA326">
        <v>1</v>
      </c>
      <c r="AB326">
        <v>1</v>
      </c>
      <c r="AC326">
        <v>1</v>
      </c>
      <c r="AD326">
        <v>0</v>
      </c>
      <c r="AE326">
        <v>1</v>
      </c>
      <c r="AF326">
        <v>1</v>
      </c>
      <c r="AG326" t="s">
        <v>53</v>
      </c>
      <c r="AH326">
        <v>61.2</v>
      </c>
      <c r="AI326">
        <v>55.3</v>
      </c>
      <c r="AJ326">
        <v>34.4</v>
      </c>
      <c r="AK326">
        <v>40.700000000000003</v>
      </c>
      <c r="AL326">
        <v>51</v>
      </c>
      <c r="AM326">
        <v>77</v>
      </c>
      <c r="AN326">
        <v>1</v>
      </c>
    </row>
    <row r="327" spans="1:40" x14ac:dyDescent="0.3">
      <c r="A327" t="s">
        <v>38</v>
      </c>
      <c r="B327">
        <v>0</v>
      </c>
      <c r="C327">
        <v>0</v>
      </c>
      <c r="D327">
        <v>0</v>
      </c>
      <c r="E327">
        <v>1</v>
      </c>
      <c r="F327">
        <v>0.99963938004960307</v>
      </c>
      <c r="G327">
        <v>3.6061995039693429E-4</v>
      </c>
      <c r="H327">
        <v>0</v>
      </c>
      <c r="I327">
        <v>0</v>
      </c>
      <c r="J327">
        <v>15570</v>
      </c>
      <c r="K327">
        <v>9.6531012648280434</v>
      </c>
      <c r="L327">
        <v>1.32</v>
      </c>
      <c r="M327" t="s">
        <v>39</v>
      </c>
      <c r="N327" t="s">
        <v>40</v>
      </c>
      <c r="O327" t="s">
        <v>13</v>
      </c>
      <c r="P327">
        <v>1</v>
      </c>
      <c r="Q327">
        <v>0</v>
      </c>
      <c r="R327">
        <v>0</v>
      </c>
      <c r="S327" t="s">
        <v>48</v>
      </c>
      <c r="T327">
        <v>0</v>
      </c>
      <c r="U327">
        <v>1</v>
      </c>
      <c r="V327" t="s">
        <v>43</v>
      </c>
      <c r="W327">
        <v>0</v>
      </c>
      <c r="X327">
        <v>0</v>
      </c>
      <c r="Y327">
        <v>0</v>
      </c>
      <c r="Z327">
        <v>0</v>
      </c>
      <c r="AA327">
        <v>1</v>
      </c>
      <c r="AB327">
        <v>1</v>
      </c>
      <c r="AC327">
        <v>0</v>
      </c>
      <c r="AD327">
        <v>1</v>
      </c>
      <c r="AE327">
        <v>0</v>
      </c>
      <c r="AF327">
        <v>0</v>
      </c>
      <c r="AG327" t="s">
        <v>44</v>
      </c>
      <c r="AH327">
        <v>62.6</v>
      </c>
      <c r="AI327">
        <v>58</v>
      </c>
      <c r="AJ327">
        <v>36</v>
      </c>
      <c r="AK327">
        <v>40.799999999999997</v>
      </c>
      <c r="AL327">
        <v>50</v>
      </c>
      <c r="AM327">
        <v>80</v>
      </c>
      <c r="AN327">
        <v>1</v>
      </c>
    </row>
    <row r="328" spans="1:40" x14ac:dyDescent="0.3">
      <c r="A328" t="s">
        <v>45</v>
      </c>
      <c r="B328">
        <v>1</v>
      </c>
      <c r="C328">
        <v>0</v>
      </c>
      <c r="D328">
        <v>0</v>
      </c>
      <c r="E328">
        <v>0</v>
      </c>
      <c r="F328">
        <v>3.7230348724547924E-5</v>
      </c>
      <c r="G328">
        <v>-3.7230348724547924E-5</v>
      </c>
      <c r="H328">
        <v>0</v>
      </c>
      <c r="I328">
        <v>0</v>
      </c>
      <c r="J328">
        <v>8670.9549999999999</v>
      </c>
      <c r="K328">
        <v>9.0677342136508585</v>
      </c>
      <c r="L328">
        <v>1.19</v>
      </c>
      <c r="M328" t="s">
        <v>39</v>
      </c>
      <c r="N328" t="s">
        <v>46</v>
      </c>
      <c r="O328" t="s">
        <v>47</v>
      </c>
      <c r="P328">
        <v>0</v>
      </c>
      <c r="Q328">
        <v>0</v>
      </c>
      <c r="R328">
        <v>1</v>
      </c>
      <c r="S328" t="s">
        <v>42</v>
      </c>
      <c r="T328">
        <v>0</v>
      </c>
      <c r="U328">
        <v>1</v>
      </c>
      <c r="V328" t="s">
        <v>43</v>
      </c>
      <c r="W328">
        <v>1</v>
      </c>
      <c r="X328">
        <v>1</v>
      </c>
      <c r="Y328">
        <v>0</v>
      </c>
      <c r="Z328">
        <v>0</v>
      </c>
      <c r="AA328">
        <v>1</v>
      </c>
      <c r="AB328">
        <v>1</v>
      </c>
      <c r="AC328">
        <v>1</v>
      </c>
      <c r="AD328">
        <v>0</v>
      </c>
      <c r="AE328">
        <v>0</v>
      </c>
      <c r="AF328">
        <v>0</v>
      </c>
      <c r="AG328" t="s">
        <v>44</v>
      </c>
      <c r="AH328">
        <v>61.8</v>
      </c>
      <c r="AI328">
        <v>57</v>
      </c>
      <c r="AJ328">
        <v>35</v>
      </c>
      <c r="AK328">
        <v>40.6</v>
      </c>
      <c r="AL328">
        <v>55</v>
      </c>
      <c r="AM328">
        <v>80</v>
      </c>
      <c r="AN328">
        <v>1</v>
      </c>
    </row>
    <row r="329" spans="1:40" x14ac:dyDescent="0.3">
      <c r="A329" t="s">
        <v>38</v>
      </c>
      <c r="B329">
        <v>0</v>
      </c>
      <c r="C329">
        <v>0</v>
      </c>
      <c r="D329">
        <v>0</v>
      </c>
      <c r="E329">
        <v>1</v>
      </c>
      <c r="F329">
        <v>0.81556500920759445</v>
      </c>
      <c r="G329">
        <v>0.18443499079240555</v>
      </c>
      <c r="H329">
        <v>0</v>
      </c>
      <c r="I329">
        <v>0</v>
      </c>
      <c r="J329">
        <v>9360</v>
      </c>
      <c r="K329">
        <v>9.1442005694716375</v>
      </c>
      <c r="L329">
        <v>1.36</v>
      </c>
      <c r="M329" t="s">
        <v>39</v>
      </c>
      <c r="N329" t="s">
        <v>40</v>
      </c>
      <c r="O329" t="s">
        <v>47</v>
      </c>
      <c r="P329">
        <v>0</v>
      </c>
      <c r="Q329">
        <v>0</v>
      </c>
      <c r="R329">
        <v>1</v>
      </c>
      <c r="S329" t="s">
        <v>51</v>
      </c>
      <c r="T329">
        <v>0</v>
      </c>
      <c r="U329">
        <v>1</v>
      </c>
      <c r="V329" t="s">
        <v>43</v>
      </c>
      <c r="W329">
        <v>0</v>
      </c>
      <c r="X329">
        <v>0</v>
      </c>
      <c r="Y329">
        <v>1</v>
      </c>
      <c r="Z329">
        <v>0</v>
      </c>
      <c r="AA329">
        <v>1</v>
      </c>
      <c r="AB329">
        <v>1</v>
      </c>
      <c r="AC329">
        <v>1</v>
      </c>
      <c r="AD329">
        <v>1</v>
      </c>
      <c r="AE329">
        <v>0</v>
      </c>
      <c r="AF329">
        <v>0</v>
      </c>
      <c r="AG329" t="s">
        <v>44</v>
      </c>
      <c r="AH329">
        <v>61.9</v>
      </c>
      <c r="AI329">
        <v>57</v>
      </c>
      <c r="AJ329">
        <v>35.5</v>
      </c>
      <c r="AK329">
        <v>40.6</v>
      </c>
      <c r="AL329">
        <v>45</v>
      </c>
      <c r="AM329">
        <v>75</v>
      </c>
      <c r="AN329">
        <v>1</v>
      </c>
    </row>
    <row r="330" spans="1:40" x14ac:dyDescent="0.3">
      <c r="A330" t="s">
        <v>58</v>
      </c>
      <c r="B330">
        <v>0</v>
      </c>
      <c r="C330">
        <v>0</v>
      </c>
      <c r="D330">
        <v>0</v>
      </c>
      <c r="E330">
        <v>0</v>
      </c>
      <c r="F330">
        <v>4.6852740358913972E-2</v>
      </c>
      <c r="G330">
        <v>-4.6852740358913972E-2</v>
      </c>
      <c r="H330">
        <v>0</v>
      </c>
      <c r="I330">
        <v>1</v>
      </c>
      <c r="J330">
        <v>16968</v>
      </c>
      <c r="K330">
        <v>9.7390844962445176</v>
      </c>
      <c r="L330">
        <v>1.5049999999999999</v>
      </c>
      <c r="M330" t="s">
        <v>39</v>
      </c>
      <c r="N330" t="s">
        <v>59</v>
      </c>
      <c r="O330" t="s">
        <v>56</v>
      </c>
      <c r="P330">
        <v>0</v>
      </c>
      <c r="Q330">
        <v>1</v>
      </c>
      <c r="R330">
        <v>0</v>
      </c>
      <c r="S330" t="s">
        <v>42</v>
      </c>
      <c r="T330">
        <v>0</v>
      </c>
      <c r="U330">
        <v>1</v>
      </c>
      <c r="V330" t="s">
        <v>64</v>
      </c>
      <c r="W330">
        <v>1</v>
      </c>
      <c r="X330">
        <v>1</v>
      </c>
      <c r="Y330">
        <v>0</v>
      </c>
      <c r="Z330">
        <v>1</v>
      </c>
      <c r="AA330">
        <v>1</v>
      </c>
      <c r="AB330">
        <v>1</v>
      </c>
      <c r="AC330">
        <v>0</v>
      </c>
      <c r="AD330">
        <v>0</v>
      </c>
      <c r="AE330">
        <v>0</v>
      </c>
      <c r="AF330">
        <v>0</v>
      </c>
      <c r="AG330" t="s">
        <v>53</v>
      </c>
      <c r="AH330">
        <v>61.8</v>
      </c>
      <c r="AI330">
        <v>57.2</v>
      </c>
      <c r="AJ330">
        <v>34.799999999999997</v>
      </c>
      <c r="AK330">
        <v>40.700000000000003</v>
      </c>
      <c r="AL330">
        <v>54</v>
      </c>
      <c r="AM330">
        <v>76</v>
      </c>
      <c r="AN330">
        <v>1</v>
      </c>
    </row>
    <row r="331" spans="1:40" x14ac:dyDescent="0.3">
      <c r="A331" t="s">
        <v>45</v>
      </c>
      <c r="B331">
        <v>1</v>
      </c>
      <c r="C331">
        <v>0</v>
      </c>
      <c r="D331">
        <v>0</v>
      </c>
      <c r="E331">
        <v>0</v>
      </c>
      <c r="F331">
        <v>2.6955611578264797E-3</v>
      </c>
      <c r="G331">
        <v>-2.6955611578264797E-3</v>
      </c>
      <c r="H331">
        <v>0</v>
      </c>
      <c r="I331">
        <v>0</v>
      </c>
      <c r="J331">
        <v>9513.1299999999992</v>
      </c>
      <c r="K331">
        <v>9.1604282286234398</v>
      </c>
      <c r="L331">
        <v>1.02</v>
      </c>
      <c r="M331" t="s">
        <v>39</v>
      </c>
      <c r="N331" t="s">
        <v>46</v>
      </c>
      <c r="O331" t="s">
        <v>56</v>
      </c>
      <c r="P331">
        <v>0</v>
      </c>
      <c r="Q331">
        <v>1</v>
      </c>
      <c r="R331">
        <v>0</v>
      </c>
      <c r="S331" t="s">
        <v>51</v>
      </c>
      <c r="T331">
        <v>0</v>
      </c>
      <c r="U331">
        <v>1</v>
      </c>
      <c r="V331" t="s">
        <v>52</v>
      </c>
      <c r="W331">
        <v>1</v>
      </c>
      <c r="X331">
        <v>1</v>
      </c>
      <c r="Y331">
        <v>0</v>
      </c>
      <c r="Z331">
        <v>1</v>
      </c>
      <c r="AA331">
        <v>1</v>
      </c>
      <c r="AB331">
        <v>1</v>
      </c>
      <c r="AC331">
        <v>1</v>
      </c>
      <c r="AD331">
        <v>1</v>
      </c>
      <c r="AE331">
        <v>1</v>
      </c>
      <c r="AF331">
        <v>0</v>
      </c>
      <c r="AG331" t="s">
        <v>44</v>
      </c>
      <c r="AH331">
        <v>61</v>
      </c>
      <c r="AI331">
        <v>55</v>
      </c>
      <c r="AJ331">
        <v>34.5</v>
      </c>
      <c r="AK331">
        <v>40.799999999999997</v>
      </c>
      <c r="AL331">
        <v>50</v>
      </c>
      <c r="AM331">
        <v>75</v>
      </c>
      <c r="AN331">
        <v>1</v>
      </c>
    </row>
    <row r="332" spans="1:40" x14ac:dyDescent="0.3">
      <c r="A332" t="s">
        <v>62</v>
      </c>
      <c r="B332">
        <v>0</v>
      </c>
      <c r="C332">
        <v>0</v>
      </c>
      <c r="D332">
        <v>1</v>
      </c>
      <c r="E332">
        <v>0</v>
      </c>
      <c r="F332">
        <v>1.1913227916902365E-6</v>
      </c>
      <c r="G332">
        <v>-1.1913227916902365E-6</v>
      </c>
      <c r="H332">
        <v>0</v>
      </c>
      <c r="I332">
        <v>0</v>
      </c>
      <c r="J332">
        <v>34039</v>
      </c>
      <c r="K332">
        <v>10.435262205052501</v>
      </c>
      <c r="L332">
        <v>2.02</v>
      </c>
      <c r="M332" t="s">
        <v>63</v>
      </c>
      <c r="N332" t="s">
        <v>59</v>
      </c>
      <c r="O332" t="s">
        <v>41</v>
      </c>
      <c r="P332">
        <v>0</v>
      </c>
      <c r="Q332">
        <v>0</v>
      </c>
      <c r="R332">
        <v>1</v>
      </c>
      <c r="S332" t="s">
        <v>42</v>
      </c>
      <c r="T332">
        <v>0</v>
      </c>
      <c r="U332">
        <v>1</v>
      </c>
      <c r="V332" t="s">
        <v>52</v>
      </c>
      <c r="W332">
        <v>1</v>
      </c>
      <c r="X332">
        <v>1</v>
      </c>
      <c r="Y332">
        <v>0</v>
      </c>
      <c r="Z332">
        <v>1</v>
      </c>
      <c r="AA332">
        <v>1</v>
      </c>
      <c r="AB332">
        <v>1</v>
      </c>
      <c r="AC332">
        <v>1</v>
      </c>
      <c r="AD332">
        <v>0</v>
      </c>
      <c r="AE332">
        <v>1</v>
      </c>
      <c r="AF332">
        <v>1</v>
      </c>
      <c r="AG332" t="s">
        <v>53</v>
      </c>
      <c r="AH332">
        <v>61.2</v>
      </c>
      <c r="AI332">
        <v>55.9</v>
      </c>
      <c r="AJ332">
        <v>34.299999999999997</v>
      </c>
      <c r="AK332">
        <v>40.700000000000003</v>
      </c>
      <c r="AL332">
        <v>51</v>
      </c>
      <c r="AM332">
        <v>77</v>
      </c>
      <c r="AN332">
        <v>1</v>
      </c>
    </row>
    <row r="333" spans="1:40" x14ac:dyDescent="0.3">
      <c r="A333" t="s">
        <v>45</v>
      </c>
      <c r="B333">
        <v>1</v>
      </c>
      <c r="C333">
        <v>0</v>
      </c>
      <c r="D333">
        <v>0</v>
      </c>
      <c r="E333">
        <v>0</v>
      </c>
      <c r="F333">
        <v>1.0009914252384117E-3</v>
      </c>
      <c r="G333">
        <v>-1.0009914252384117E-3</v>
      </c>
      <c r="H333">
        <v>0</v>
      </c>
      <c r="I333">
        <v>0</v>
      </c>
      <c r="J333">
        <v>11406.3</v>
      </c>
      <c r="K333">
        <v>9.3419211133169373</v>
      </c>
      <c r="L333">
        <v>1.04</v>
      </c>
      <c r="M333" t="s">
        <v>39</v>
      </c>
      <c r="N333" t="s">
        <v>46</v>
      </c>
      <c r="O333" t="s">
        <v>56</v>
      </c>
      <c r="P333">
        <v>0</v>
      </c>
      <c r="Q333">
        <v>1</v>
      </c>
      <c r="R333">
        <v>0</v>
      </c>
      <c r="S333" t="s">
        <v>60</v>
      </c>
      <c r="T333">
        <v>0</v>
      </c>
      <c r="U333">
        <v>1</v>
      </c>
      <c r="V333" t="s">
        <v>43</v>
      </c>
      <c r="W333">
        <v>1</v>
      </c>
      <c r="X333">
        <v>1</v>
      </c>
      <c r="Y333">
        <v>1</v>
      </c>
      <c r="Z333">
        <v>0</v>
      </c>
      <c r="AA333">
        <v>0</v>
      </c>
      <c r="AB333">
        <v>1</v>
      </c>
      <c r="AC333">
        <v>1</v>
      </c>
      <c r="AD333">
        <v>1</v>
      </c>
      <c r="AE333">
        <v>0</v>
      </c>
      <c r="AF333">
        <v>0</v>
      </c>
      <c r="AG333" t="s">
        <v>44</v>
      </c>
      <c r="AH333">
        <v>61.4</v>
      </c>
      <c r="AI333">
        <v>57</v>
      </c>
      <c r="AJ333">
        <v>33.5</v>
      </c>
      <c r="AK333">
        <v>41</v>
      </c>
      <c r="AL333">
        <v>50</v>
      </c>
      <c r="AM333">
        <v>80</v>
      </c>
      <c r="AN333">
        <v>1</v>
      </c>
    </row>
    <row r="334" spans="1:40" x14ac:dyDescent="0.3">
      <c r="A334" t="s">
        <v>45</v>
      </c>
      <c r="B334">
        <v>1</v>
      </c>
      <c r="C334">
        <v>0</v>
      </c>
      <c r="D334">
        <v>0</v>
      </c>
      <c r="E334">
        <v>0</v>
      </c>
      <c r="F334">
        <v>1.4466185035605586E-4</v>
      </c>
      <c r="G334">
        <v>-1.4466185035605586E-4</v>
      </c>
      <c r="H334">
        <v>0</v>
      </c>
      <c r="I334">
        <v>0</v>
      </c>
      <c r="J334">
        <v>7280.1350000000002</v>
      </c>
      <c r="K334">
        <v>8.8929046849748392</v>
      </c>
      <c r="L334">
        <v>1.02</v>
      </c>
      <c r="M334" t="s">
        <v>39</v>
      </c>
      <c r="N334" t="s">
        <v>46</v>
      </c>
      <c r="O334" t="s">
        <v>47</v>
      </c>
      <c r="P334">
        <v>0</v>
      </c>
      <c r="Q334">
        <v>0</v>
      </c>
      <c r="R334">
        <v>1</v>
      </c>
      <c r="S334" t="s">
        <v>42</v>
      </c>
      <c r="T334">
        <v>0</v>
      </c>
      <c r="U334">
        <v>1</v>
      </c>
      <c r="V334" t="s">
        <v>57</v>
      </c>
      <c r="W334">
        <v>0</v>
      </c>
      <c r="X334">
        <v>1</v>
      </c>
      <c r="Y334">
        <v>0</v>
      </c>
      <c r="Z334">
        <v>0</v>
      </c>
      <c r="AA334">
        <v>1</v>
      </c>
      <c r="AB334">
        <v>1</v>
      </c>
      <c r="AC334">
        <v>1</v>
      </c>
      <c r="AD334">
        <v>0</v>
      </c>
      <c r="AE334">
        <v>0</v>
      </c>
      <c r="AF334">
        <v>0</v>
      </c>
      <c r="AG334" t="s">
        <v>44</v>
      </c>
      <c r="AH334">
        <v>61.8</v>
      </c>
      <c r="AI334">
        <v>56</v>
      </c>
      <c r="AJ334">
        <v>35.5</v>
      </c>
      <c r="AK334">
        <v>40.799999999999997</v>
      </c>
      <c r="AL334">
        <v>55</v>
      </c>
      <c r="AM334">
        <v>80</v>
      </c>
      <c r="AN334">
        <v>1</v>
      </c>
    </row>
    <row r="335" spans="1:40" x14ac:dyDescent="0.3">
      <c r="A335" t="s">
        <v>62</v>
      </c>
      <c r="B335">
        <v>0</v>
      </c>
      <c r="C335">
        <v>0</v>
      </c>
      <c r="D335">
        <v>1</v>
      </c>
      <c r="E335">
        <v>0</v>
      </c>
      <c r="F335">
        <v>2.4126491952372211E-6</v>
      </c>
      <c r="G335">
        <v>-2.4126491952372211E-6</v>
      </c>
      <c r="H335">
        <v>0</v>
      </c>
      <c r="I335">
        <v>0</v>
      </c>
      <c r="J335">
        <v>12034</v>
      </c>
      <c r="K335">
        <v>9.3954912557802963</v>
      </c>
      <c r="L335">
        <v>1.17</v>
      </c>
      <c r="M335" t="s">
        <v>63</v>
      </c>
      <c r="N335" t="s">
        <v>59</v>
      </c>
      <c r="O335" t="s">
        <v>41</v>
      </c>
      <c r="P335">
        <v>0</v>
      </c>
      <c r="Q335">
        <v>0</v>
      </c>
      <c r="R335">
        <v>1</v>
      </c>
      <c r="S335" t="s">
        <v>48</v>
      </c>
      <c r="T335">
        <v>0</v>
      </c>
      <c r="U335">
        <v>1</v>
      </c>
      <c r="V335" t="s">
        <v>52</v>
      </c>
      <c r="W335">
        <v>1</v>
      </c>
      <c r="X335">
        <v>1</v>
      </c>
      <c r="Y335">
        <v>1</v>
      </c>
      <c r="Z335">
        <v>1</v>
      </c>
      <c r="AA335">
        <v>1</v>
      </c>
      <c r="AB335">
        <v>1</v>
      </c>
      <c r="AC335">
        <v>1</v>
      </c>
      <c r="AD335">
        <v>0</v>
      </c>
      <c r="AE335">
        <v>1</v>
      </c>
      <c r="AF335">
        <v>0</v>
      </c>
      <c r="AG335" t="s">
        <v>53</v>
      </c>
      <c r="AH335">
        <v>61.5</v>
      </c>
      <c r="AI335">
        <v>55.5</v>
      </c>
      <c r="AJ335">
        <v>34.299999999999997</v>
      </c>
      <c r="AK335">
        <v>40.799999999999997</v>
      </c>
      <c r="AL335">
        <v>51</v>
      </c>
      <c r="AM335">
        <v>78</v>
      </c>
      <c r="AN335">
        <v>1</v>
      </c>
    </row>
    <row r="336" spans="1:40" x14ac:dyDescent="0.3">
      <c r="A336" t="s">
        <v>45</v>
      </c>
      <c r="B336">
        <v>1</v>
      </c>
      <c r="C336">
        <v>0</v>
      </c>
      <c r="D336">
        <v>0</v>
      </c>
      <c r="E336">
        <v>0</v>
      </c>
      <c r="F336">
        <v>1.4880807720719433E-2</v>
      </c>
      <c r="G336">
        <v>-1.4880807720719433E-2</v>
      </c>
      <c r="H336">
        <v>0</v>
      </c>
      <c r="I336">
        <v>0</v>
      </c>
      <c r="J336">
        <v>13219.684999999999</v>
      </c>
      <c r="K336">
        <v>9.4894622855877575</v>
      </c>
      <c r="L336">
        <v>1.04</v>
      </c>
      <c r="M336" t="s">
        <v>39</v>
      </c>
      <c r="N336" t="s">
        <v>46</v>
      </c>
      <c r="O336" t="s">
        <v>13</v>
      </c>
      <c r="P336">
        <v>1</v>
      </c>
      <c r="Q336">
        <v>0</v>
      </c>
      <c r="R336">
        <v>0</v>
      </c>
      <c r="S336" t="s">
        <v>48</v>
      </c>
      <c r="T336">
        <v>0</v>
      </c>
      <c r="U336">
        <v>1</v>
      </c>
      <c r="V336" t="s">
        <v>43</v>
      </c>
      <c r="W336">
        <v>1</v>
      </c>
      <c r="X336">
        <v>0</v>
      </c>
      <c r="Y336">
        <v>0</v>
      </c>
      <c r="Z336">
        <v>0</v>
      </c>
      <c r="AA336">
        <v>0</v>
      </c>
      <c r="AB336">
        <v>1</v>
      </c>
      <c r="AC336">
        <v>1</v>
      </c>
      <c r="AD336">
        <v>1</v>
      </c>
      <c r="AE336">
        <v>0</v>
      </c>
      <c r="AF336">
        <v>0</v>
      </c>
      <c r="AG336" t="s">
        <v>44</v>
      </c>
      <c r="AH336">
        <v>61.8</v>
      </c>
      <c r="AI336">
        <v>57</v>
      </c>
      <c r="AJ336">
        <v>35</v>
      </c>
      <c r="AK336">
        <v>41</v>
      </c>
      <c r="AL336">
        <v>45</v>
      </c>
      <c r="AM336">
        <v>80</v>
      </c>
      <c r="AN336">
        <v>1</v>
      </c>
    </row>
    <row r="337" spans="1:40" x14ac:dyDescent="0.3">
      <c r="A337" t="s">
        <v>58</v>
      </c>
      <c r="B337">
        <v>0</v>
      </c>
      <c r="C337">
        <v>0</v>
      </c>
      <c r="D337">
        <v>0</v>
      </c>
      <c r="E337">
        <v>0</v>
      </c>
      <c r="F337">
        <v>3.8534799172234629E-5</v>
      </c>
      <c r="G337">
        <v>-3.8534799172234629E-5</v>
      </c>
      <c r="H337">
        <v>0</v>
      </c>
      <c r="I337">
        <v>1</v>
      </c>
      <c r="J337">
        <v>12602</v>
      </c>
      <c r="K337">
        <v>9.4416108105020005</v>
      </c>
      <c r="L337">
        <v>1.351</v>
      </c>
      <c r="M337" t="s">
        <v>39</v>
      </c>
      <c r="N337" t="s">
        <v>59</v>
      </c>
      <c r="O337" t="s">
        <v>41</v>
      </c>
      <c r="P337">
        <v>0</v>
      </c>
      <c r="Q337">
        <v>0</v>
      </c>
      <c r="R337">
        <v>1</v>
      </c>
      <c r="S337" t="s">
        <v>51</v>
      </c>
      <c r="T337">
        <v>0</v>
      </c>
      <c r="U337">
        <v>1</v>
      </c>
      <c r="V337" t="s">
        <v>52</v>
      </c>
      <c r="W337">
        <v>1</v>
      </c>
      <c r="X337">
        <v>1</v>
      </c>
      <c r="Y337">
        <v>1</v>
      </c>
      <c r="Z337">
        <v>1</v>
      </c>
      <c r="AA337">
        <v>1</v>
      </c>
      <c r="AB337">
        <v>1</v>
      </c>
      <c r="AC337">
        <v>1</v>
      </c>
      <c r="AD337">
        <v>0</v>
      </c>
      <c r="AE337">
        <v>1</v>
      </c>
      <c r="AF337">
        <v>1</v>
      </c>
      <c r="AG337" t="s">
        <v>53</v>
      </c>
      <c r="AH337">
        <v>61.9</v>
      </c>
      <c r="AI337">
        <v>55.2</v>
      </c>
      <c r="AJ337">
        <v>34.4</v>
      </c>
      <c r="AK337">
        <v>40.6</v>
      </c>
      <c r="AL337">
        <v>55</v>
      </c>
      <c r="AM337">
        <v>77</v>
      </c>
      <c r="AN337">
        <v>1</v>
      </c>
    </row>
    <row r="338" spans="1:40" x14ac:dyDescent="0.3">
      <c r="A338" t="s">
        <v>49</v>
      </c>
      <c r="B338">
        <v>0</v>
      </c>
      <c r="C338">
        <v>1</v>
      </c>
      <c r="D338">
        <v>0</v>
      </c>
      <c r="E338">
        <v>0</v>
      </c>
      <c r="F338">
        <v>1.0523542769602377E-5</v>
      </c>
      <c r="G338">
        <v>-1.0523542769602377E-5</v>
      </c>
      <c r="H338">
        <v>0</v>
      </c>
      <c r="I338">
        <v>0</v>
      </c>
      <c r="J338">
        <v>21064</v>
      </c>
      <c r="K338">
        <v>9.9553207011761451</v>
      </c>
      <c r="L338">
        <v>1.504</v>
      </c>
      <c r="M338" t="s">
        <v>39</v>
      </c>
      <c r="N338" t="s">
        <v>50</v>
      </c>
      <c r="O338" t="s">
        <v>61</v>
      </c>
      <c r="P338">
        <v>0</v>
      </c>
      <c r="Q338">
        <v>1</v>
      </c>
      <c r="R338">
        <v>0</v>
      </c>
      <c r="S338" t="s">
        <v>42</v>
      </c>
      <c r="T338">
        <v>0</v>
      </c>
      <c r="U338">
        <v>1</v>
      </c>
      <c r="V338" t="s">
        <v>64</v>
      </c>
      <c r="W338">
        <v>1</v>
      </c>
      <c r="X338">
        <v>1</v>
      </c>
      <c r="Y338">
        <v>0</v>
      </c>
      <c r="Z338">
        <v>1</v>
      </c>
      <c r="AA338">
        <v>1</v>
      </c>
      <c r="AB338">
        <v>1</v>
      </c>
      <c r="AC338">
        <v>1</v>
      </c>
      <c r="AD338">
        <v>0</v>
      </c>
      <c r="AE338">
        <v>1</v>
      </c>
      <c r="AF338">
        <v>0</v>
      </c>
      <c r="AG338" t="s">
        <v>53</v>
      </c>
      <c r="AH338">
        <v>61.5</v>
      </c>
      <c r="AI338">
        <v>56.8</v>
      </c>
      <c r="AJ338">
        <v>34.700000000000003</v>
      </c>
      <c r="AK338">
        <v>40.799999999999997</v>
      </c>
      <c r="AL338">
        <v>53</v>
      </c>
      <c r="AM338">
        <v>76</v>
      </c>
      <c r="AN338">
        <v>1</v>
      </c>
    </row>
    <row r="339" spans="1:40" x14ac:dyDescent="0.3">
      <c r="A339" t="s">
        <v>45</v>
      </c>
      <c r="B339">
        <v>1</v>
      </c>
      <c r="C339">
        <v>0</v>
      </c>
      <c r="D339">
        <v>0</v>
      </c>
      <c r="E339">
        <v>0</v>
      </c>
      <c r="F339">
        <v>2.1889755800633691E-5</v>
      </c>
      <c r="G339">
        <v>-2.1889755800633691E-5</v>
      </c>
      <c r="H339">
        <v>0</v>
      </c>
      <c r="I339">
        <v>0</v>
      </c>
      <c r="J339">
        <v>20921.400000000001</v>
      </c>
      <c r="K339">
        <v>9.9485278375458268</v>
      </c>
      <c r="L339">
        <v>1.54</v>
      </c>
      <c r="M339" t="s">
        <v>39</v>
      </c>
      <c r="N339" t="s">
        <v>46</v>
      </c>
      <c r="O339" t="s">
        <v>56</v>
      </c>
      <c r="P339">
        <v>0</v>
      </c>
      <c r="Q339">
        <v>1</v>
      </c>
      <c r="R339">
        <v>0</v>
      </c>
      <c r="S339" t="s">
        <v>48</v>
      </c>
      <c r="T339">
        <v>0</v>
      </c>
      <c r="U339">
        <v>1</v>
      </c>
      <c r="V339" t="s">
        <v>43</v>
      </c>
      <c r="W339">
        <v>1</v>
      </c>
      <c r="X339">
        <v>1</v>
      </c>
      <c r="Y339">
        <v>0</v>
      </c>
      <c r="Z339">
        <v>0</v>
      </c>
      <c r="AA339">
        <v>1</v>
      </c>
      <c r="AB339">
        <v>1</v>
      </c>
      <c r="AC339">
        <v>1</v>
      </c>
      <c r="AD339">
        <v>0</v>
      </c>
      <c r="AE339">
        <v>0</v>
      </c>
      <c r="AF339">
        <v>0</v>
      </c>
      <c r="AG339" t="s">
        <v>44</v>
      </c>
      <c r="AH339">
        <v>61.8</v>
      </c>
      <c r="AI339">
        <v>57</v>
      </c>
      <c r="AJ339">
        <v>35.5</v>
      </c>
      <c r="AK339">
        <v>40.6</v>
      </c>
      <c r="AL339">
        <v>55</v>
      </c>
      <c r="AM339">
        <v>80</v>
      </c>
      <c r="AN339">
        <v>1</v>
      </c>
    </row>
    <row r="340" spans="1:40" x14ac:dyDescent="0.3">
      <c r="A340" t="s">
        <v>45</v>
      </c>
      <c r="B340">
        <v>1</v>
      </c>
      <c r="C340">
        <v>0</v>
      </c>
      <c r="D340">
        <v>0</v>
      </c>
      <c r="E340">
        <v>0</v>
      </c>
      <c r="F340">
        <v>2.5865677951665144E-3</v>
      </c>
      <c r="G340">
        <v>-2.5865677951665144E-3</v>
      </c>
      <c r="H340">
        <v>0</v>
      </c>
      <c r="I340">
        <v>0</v>
      </c>
      <c r="J340">
        <v>10560.184999999999</v>
      </c>
      <c r="K340">
        <v>9.2648460760461919</v>
      </c>
      <c r="L340">
        <v>1.06</v>
      </c>
      <c r="M340" t="s">
        <v>39</v>
      </c>
      <c r="N340" t="s">
        <v>46</v>
      </c>
      <c r="O340" t="s">
        <v>56</v>
      </c>
      <c r="P340">
        <v>0</v>
      </c>
      <c r="Q340">
        <v>1</v>
      </c>
      <c r="R340">
        <v>0</v>
      </c>
      <c r="S340" t="s">
        <v>48</v>
      </c>
      <c r="T340">
        <v>0</v>
      </c>
      <c r="U340">
        <v>1</v>
      </c>
      <c r="V340" t="s">
        <v>43</v>
      </c>
      <c r="W340">
        <v>1</v>
      </c>
      <c r="X340">
        <v>1</v>
      </c>
      <c r="Y340">
        <v>1</v>
      </c>
      <c r="Z340">
        <v>0</v>
      </c>
      <c r="AA340">
        <v>1</v>
      </c>
      <c r="AB340">
        <v>1</v>
      </c>
      <c r="AC340">
        <v>1</v>
      </c>
      <c r="AD340">
        <v>1</v>
      </c>
      <c r="AE340">
        <v>0</v>
      </c>
      <c r="AF340">
        <v>0</v>
      </c>
      <c r="AG340" t="s">
        <v>44</v>
      </c>
      <c r="AH340">
        <v>61.9</v>
      </c>
      <c r="AI340">
        <v>57</v>
      </c>
      <c r="AJ340">
        <v>35.5</v>
      </c>
      <c r="AK340">
        <v>40.6</v>
      </c>
      <c r="AL340">
        <v>50</v>
      </c>
      <c r="AM340">
        <v>80</v>
      </c>
      <c r="AN340">
        <v>1</v>
      </c>
    </row>
    <row r="341" spans="1:40" x14ac:dyDescent="0.3">
      <c r="A341" t="s">
        <v>58</v>
      </c>
      <c r="B341">
        <v>0</v>
      </c>
      <c r="C341">
        <v>0</v>
      </c>
      <c r="D341">
        <v>0</v>
      </c>
      <c r="E341">
        <v>0</v>
      </c>
      <c r="F341">
        <v>2.7317606649991329E-2</v>
      </c>
      <c r="G341">
        <v>-2.7317606649991329E-2</v>
      </c>
      <c r="H341">
        <v>0</v>
      </c>
      <c r="I341">
        <v>1</v>
      </c>
      <c r="J341">
        <v>17279</v>
      </c>
      <c r="K341">
        <v>9.7572471703131214</v>
      </c>
      <c r="L341">
        <v>1.583</v>
      </c>
      <c r="M341" t="s">
        <v>39</v>
      </c>
      <c r="N341" t="s">
        <v>59</v>
      </c>
      <c r="O341" t="s">
        <v>41</v>
      </c>
      <c r="P341">
        <v>0</v>
      </c>
      <c r="Q341">
        <v>0</v>
      </c>
      <c r="R341">
        <v>1</v>
      </c>
      <c r="S341" t="s">
        <v>42</v>
      </c>
      <c r="T341">
        <v>0</v>
      </c>
      <c r="U341">
        <v>1</v>
      </c>
      <c r="V341" t="s">
        <v>52</v>
      </c>
      <c r="W341">
        <v>1</v>
      </c>
      <c r="X341">
        <v>1</v>
      </c>
      <c r="Y341">
        <v>0</v>
      </c>
      <c r="Z341">
        <v>1</v>
      </c>
      <c r="AA341">
        <v>1</v>
      </c>
      <c r="AB341">
        <v>1</v>
      </c>
      <c r="AC341">
        <v>1</v>
      </c>
      <c r="AD341">
        <v>1</v>
      </c>
      <c r="AE341">
        <v>1</v>
      </c>
      <c r="AF341">
        <v>1</v>
      </c>
      <c r="AG341" t="s">
        <v>53</v>
      </c>
      <c r="AH341">
        <v>61.2</v>
      </c>
      <c r="AI341">
        <v>56.1</v>
      </c>
      <c r="AJ341">
        <v>34.4</v>
      </c>
      <c r="AK341">
        <v>40.700000000000003</v>
      </c>
      <c r="AL341">
        <v>50</v>
      </c>
      <c r="AM341">
        <v>77</v>
      </c>
      <c r="AN341">
        <v>1</v>
      </c>
    </row>
    <row r="342" spans="1:40" x14ac:dyDescent="0.3">
      <c r="A342" t="s">
        <v>62</v>
      </c>
      <c r="B342">
        <v>0</v>
      </c>
      <c r="C342">
        <v>0</v>
      </c>
      <c r="D342">
        <v>1</v>
      </c>
      <c r="E342">
        <v>0</v>
      </c>
      <c r="F342">
        <v>4.2974290232784117E-2</v>
      </c>
      <c r="G342">
        <v>-4.2974290232784117E-2</v>
      </c>
      <c r="H342">
        <v>0</v>
      </c>
      <c r="I342">
        <v>0</v>
      </c>
      <c r="J342">
        <v>29891</v>
      </c>
      <c r="K342">
        <v>10.305312710723697</v>
      </c>
      <c r="L342">
        <v>2.12</v>
      </c>
      <c r="M342" t="s">
        <v>63</v>
      </c>
      <c r="N342" t="s">
        <v>59</v>
      </c>
      <c r="O342" t="s">
        <v>47</v>
      </c>
      <c r="P342">
        <v>0</v>
      </c>
      <c r="Q342">
        <v>0</v>
      </c>
      <c r="R342">
        <v>1</v>
      </c>
      <c r="S342" t="s">
        <v>42</v>
      </c>
      <c r="T342">
        <v>0</v>
      </c>
      <c r="U342">
        <v>1</v>
      </c>
      <c r="V342" t="s">
        <v>52</v>
      </c>
      <c r="W342">
        <v>1</v>
      </c>
      <c r="X342">
        <v>1</v>
      </c>
      <c r="Y342">
        <v>0</v>
      </c>
      <c r="Z342">
        <v>1</v>
      </c>
      <c r="AA342">
        <v>1</v>
      </c>
      <c r="AB342">
        <v>1</v>
      </c>
      <c r="AC342">
        <v>1</v>
      </c>
      <c r="AD342">
        <v>1</v>
      </c>
      <c r="AE342">
        <v>1</v>
      </c>
      <c r="AF342">
        <v>0</v>
      </c>
      <c r="AG342" t="s">
        <v>53</v>
      </c>
      <c r="AH342">
        <v>61.4</v>
      </c>
      <c r="AI342">
        <v>55.8</v>
      </c>
      <c r="AJ342">
        <v>34.299999999999997</v>
      </c>
      <c r="AK342">
        <v>40.700000000000003</v>
      </c>
      <c r="AL342">
        <v>50</v>
      </c>
      <c r="AM342">
        <v>76</v>
      </c>
      <c r="AN342">
        <v>1</v>
      </c>
    </row>
    <row r="343" spans="1:40" x14ac:dyDescent="0.3">
      <c r="A343" t="s">
        <v>45</v>
      </c>
      <c r="B343">
        <v>1</v>
      </c>
      <c r="C343">
        <v>0</v>
      </c>
      <c r="D343">
        <v>0</v>
      </c>
      <c r="E343">
        <v>0</v>
      </c>
      <c r="F343">
        <v>2.3233878843347453E-3</v>
      </c>
      <c r="G343">
        <v>-2.3233878843347453E-3</v>
      </c>
      <c r="H343">
        <v>0</v>
      </c>
      <c r="I343">
        <v>0</v>
      </c>
      <c r="J343">
        <v>10464.64</v>
      </c>
      <c r="K343">
        <v>9.2557572339061664</v>
      </c>
      <c r="L343">
        <v>1.05</v>
      </c>
      <c r="M343" t="s">
        <v>39</v>
      </c>
      <c r="N343" t="s">
        <v>46</v>
      </c>
      <c r="O343" t="s">
        <v>56</v>
      </c>
      <c r="P343">
        <v>0</v>
      </c>
      <c r="Q343">
        <v>1</v>
      </c>
      <c r="R343">
        <v>0</v>
      </c>
      <c r="S343" t="s">
        <v>48</v>
      </c>
      <c r="T343">
        <v>0</v>
      </c>
      <c r="U343">
        <v>1</v>
      </c>
      <c r="V343" t="s">
        <v>52</v>
      </c>
      <c r="W343">
        <v>1</v>
      </c>
      <c r="X343">
        <v>1</v>
      </c>
      <c r="Y343">
        <v>1</v>
      </c>
      <c r="Z343">
        <v>1</v>
      </c>
      <c r="AA343">
        <v>1</v>
      </c>
      <c r="AB343">
        <v>1</v>
      </c>
      <c r="AC343">
        <v>1</v>
      </c>
      <c r="AD343">
        <v>1</v>
      </c>
      <c r="AE343">
        <v>1</v>
      </c>
      <c r="AF343">
        <v>0</v>
      </c>
      <c r="AG343" t="s">
        <v>44</v>
      </c>
      <c r="AH343">
        <v>60.7</v>
      </c>
      <c r="AI343">
        <v>57</v>
      </c>
      <c r="AJ343">
        <v>34.5</v>
      </c>
      <c r="AK343">
        <v>40.799999999999997</v>
      </c>
      <c r="AL343">
        <v>50</v>
      </c>
      <c r="AM343">
        <v>80</v>
      </c>
      <c r="AN343">
        <v>1</v>
      </c>
    </row>
    <row r="344" spans="1:40" x14ac:dyDescent="0.3">
      <c r="A344" t="s">
        <v>45</v>
      </c>
      <c r="B344">
        <v>1</v>
      </c>
      <c r="C344">
        <v>0</v>
      </c>
      <c r="D344">
        <v>0</v>
      </c>
      <c r="E344">
        <v>0</v>
      </c>
      <c r="F344">
        <v>1.9119704337319436E-3</v>
      </c>
      <c r="G344">
        <v>-1.9119704337319436E-3</v>
      </c>
      <c r="H344">
        <v>0</v>
      </c>
      <c r="I344">
        <v>0</v>
      </c>
      <c r="J344">
        <v>23791.69</v>
      </c>
      <c r="K344">
        <v>10.077091639025273</v>
      </c>
      <c r="L344">
        <v>1.72</v>
      </c>
      <c r="M344" t="s">
        <v>39</v>
      </c>
      <c r="N344" t="s">
        <v>46</v>
      </c>
      <c r="O344" t="s">
        <v>61</v>
      </c>
      <c r="P344">
        <v>0</v>
      </c>
      <c r="Q344">
        <v>1</v>
      </c>
      <c r="R344">
        <v>0</v>
      </c>
      <c r="S344" t="s">
        <v>42</v>
      </c>
      <c r="T344">
        <v>0</v>
      </c>
      <c r="U344">
        <v>1</v>
      </c>
      <c r="V344" t="s">
        <v>57</v>
      </c>
      <c r="W344">
        <v>0</v>
      </c>
      <c r="X344">
        <v>0</v>
      </c>
      <c r="Y344">
        <v>0</v>
      </c>
      <c r="Z344">
        <v>0</v>
      </c>
      <c r="AA344">
        <v>0</v>
      </c>
      <c r="AB344">
        <v>1</v>
      </c>
      <c r="AC344">
        <v>1</v>
      </c>
      <c r="AD344">
        <v>0</v>
      </c>
      <c r="AE344">
        <v>0</v>
      </c>
      <c r="AF344">
        <v>0</v>
      </c>
      <c r="AG344" t="s">
        <v>44</v>
      </c>
      <c r="AH344">
        <v>61.8</v>
      </c>
      <c r="AI344">
        <v>57</v>
      </c>
      <c r="AJ344">
        <v>35</v>
      </c>
      <c r="AK344">
        <v>41</v>
      </c>
      <c r="AL344">
        <v>55</v>
      </c>
      <c r="AM344">
        <v>80</v>
      </c>
      <c r="AN344">
        <v>1</v>
      </c>
    </row>
    <row r="345" spans="1:40" x14ac:dyDescent="0.3">
      <c r="A345" t="s">
        <v>45</v>
      </c>
      <c r="B345">
        <v>1</v>
      </c>
      <c r="C345">
        <v>0</v>
      </c>
      <c r="D345">
        <v>0</v>
      </c>
      <c r="E345">
        <v>0</v>
      </c>
      <c r="F345">
        <v>0.28988853701948081</v>
      </c>
      <c r="G345">
        <v>-0.28988853701948081</v>
      </c>
      <c r="H345">
        <v>0</v>
      </c>
      <c r="I345">
        <v>0</v>
      </c>
      <c r="J345">
        <v>12774.465</v>
      </c>
      <c r="K345">
        <v>9.455203535525694</v>
      </c>
      <c r="L345">
        <v>1.21</v>
      </c>
      <c r="M345" t="s">
        <v>39</v>
      </c>
      <c r="N345" t="s">
        <v>46</v>
      </c>
      <c r="O345" t="s">
        <v>13</v>
      </c>
      <c r="P345">
        <v>1</v>
      </c>
      <c r="Q345">
        <v>0</v>
      </c>
      <c r="R345">
        <v>0</v>
      </c>
      <c r="S345" t="s">
        <v>51</v>
      </c>
      <c r="T345">
        <v>0</v>
      </c>
      <c r="U345">
        <v>1</v>
      </c>
      <c r="V345" t="s">
        <v>57</v>
      </c>
      <c r="W345">
        <v>1</v>
      </c>
      <c r="X345">
        <v>1</v>
      </c>
      <c r="Y345">
        <v>0</v>
      </c>
      <c r="Z345">
        <v>0</v>
      </c>
      <c r="AA345">
        <v>0</v>
      </c>
      <c r="AB345">
        <v>1</v>
      </c>
      <c r="AC345">
        <v>1</v>
      </c>
      <c r="AD345">
        <v>1</v>
      </c>
      <c r="AE345">
        <v>0</v>
      </c>
      <c r="AF345">
        <v>0</v>
      </c>
      <c r="AG345" t="s">
        <v>44</v>
      </c>
      <c r="AH345">
        <v>61.8</v>
      </c>
      <c r="AI345">
        <v>55</v>
      </c>
      <c r="AJ345">
        <v>34</v>
      </c>
      <c r="AK345">
        <v>41</v>
      </c>
      <c r="AL345">
        <v>50</v>
      </c>
      <c r="AM345">
        <v>80</v>
      </c>
      <c r="AN345">
        <v>1</v>
      </c>
    </row>
    <row r="346" spans="1:40" x14ac:dyDescent="0.3">
      <c r="A346" t="s">
        <v>45</v>
      </c>
      <c r="B346">
        <v>1</v>
      </c>
      <c r="C346">
        <v>0</v>
      </c>
      <c r="D346">
        <v>0</v>
      </c>
      <c r="E346">
        <v>0</v>
      </c>
      <c r="F346">
        <v>2.2250531675799649E-6</v>
      </c>
      <c r="G346">
        <v>-2.2250531675799649E-6</v>
      </c>
      <c r="H346">
        <v>0</v>
      </c>
      <c r="I346">
        <v>0</v>
      </c>
      <c r="J346">
        <v>8193.23</v>
      </c>
      <c r="K346">
        <v>9.0110634824928084</v>
      </c>
      <c r="L346">
        <v>1.01</v>
      </c>
      <c r="M346" t="s">
        <v>39</v>
      </c>
      <c r="N346" t="s">
        <v>46</v>
      </c>
      <c r="O346" t="s">
        <v>47</v>
      </c>
      <c r="P346">
        <v>0</v>
      </c>
      <c r="Q346">
        <v>0</v>
      </c>
      <c r="R346">
        <v>1</v>
      </c>
      <c r="S346" t="s">
        <v>60</v>
      </c>
      <c r="T346">
        <v>0</v>
      </c>
      <c r="U346">
        <v>1</v>
      </c>
      <c r="V346" t="s">
        <v>43</v>
      </c>
      <c r="W346">
        <v>1</v>
      </c>
      <c r="X346">
        <v>1</v>
      </c>
      <c r="Y346">
        <v>1</v>
      </c>
      <c r="Z346">
        <v>0</v>
      </c>
      <c r="AA346">
        <v>1</v>
      </c>
      <c r="AB346">
        <v>1</v>
      </c>
      <c r="AC346">
        <v>1</v>
      </c>
      <c r="AD346">
        <v>0</v>
      </c>
      <c r="AE346">
        <v>0</v>
      </c>
      <c r="AF346">
        <v>0</v>
      </c>
      <c r="AG346" t="s">
        <v>44</v>
      </c>
      <c r="AH346">
        <v>61.9</v>
      </c>
      <c r="AI346">
        <v>55</v>
      </c>
      <c r="AJ346">
        <v>33.5</v>
      </c>
      <c r="AK346">
        <v>40.799999999999997</v>
      </c>
      <c r="AL346">
        <v>55</v>
      </c>
      <c r="AM346">
        <v>80</v>
      </c>
      <c r="AN346">
        <v>1</v>
      </c>
    </row>
    <row r="347" spans="1:40" x14ac:dyDescent="0.3">
      <c r="A347" t="s">
        <v>45</v>
      </c>
      <c r="B347">
        <v>1</v>
      </c>
      <c r="C347">
        <v>0</v>
      </c>
      <c r="D347">
        <v>0</v>
      </c>
      <c r="E347">
        <v>0</v>
      </c>
      <c r="F347">
        <v>2.4285616450221499E-3</v>
      </c>
      <c r="G347">
        <v>-2.4285616450221499E-3</v>
      </c>
      <c r="H347">
        <v>0</v>
      </c>
      <c r="I347">
        <v>0</v>
      </c>
      <c r="J347">
        <v>21097.715</v>
      </c>
      <c r="K347">
        <v>9.9569200197610943</v>
      </c>
      <c r="L347">
        <v>1.74</v>
      </c>
      <c r="M347" t="s">
        <v>39</v>
      </c>
      <c r="N347" t="s">
        <v>46</v>
      </c>
      <c r="O347" t="s">
        <v>47</v>
      </c>
      <c r="P347">
        <v>0</v>
      </c>
      <c r="Q347">
        <v>0</v>
      </c>
      <c r="R347">
        <v>1</v>
      </c>
      <c r="S347" t="s">
        <v>60</v>
      </c>
      <c r="T347">
        <v>0</v>
      </c>
      <c r="U347">
        <v>1</v>
      </c>
      <c r="V347" t="s">
        <v>43</v>
      </c>
      <c r="W347">
        <v>0</v>
      </c>
      <c r="X347">
        <v>1</v>
      </c>
      <c r="Y347">
        <v>1</v>
      </c>
      <c r="Z347">
        <v>0</v>
      </c>
      <c r="AA347">
        <v>1</v>
      </c>
      <c r="AB347">
        <v>1</v>
      </c>
      <c r="AC347">
        <v>1</v>
      </c>
      <c r="AD347">
        <v>0</v>
      </c>
      <c r="AE347">
        <v>0</v>
      </c>
      <c r="AF347">
        <v>0</v>
      </c>
      <c r="AG347" t="s">
        <v>44</v>
      </c>
      <c r="AH347">
        <v>61.8</v>
      </c>
      <c r="AI347">
        <v>57</v>
      </c>
      <c r="AJ347">
        <v>35.5</v>
      </c>
      <c r="AK347">
        <v>40.799999999999997</v>
      </c>
      <c r="AL347">
        <v>55</v>
      </c>
      <c r="AM347">
        <v>80</v>
      </c>
      <c r="AN347">
        <v>1</v>
      </c>
    </row>
    <row r="348" spans="1:40" x14ac:dyDescent="0.3">
      <c r="A348" t="s">
        <v>62</v>
      </c>
      <c r="B348">
        <v>0</v>
      </c>
      <c r="C348">
        <v>0</v>
      </c>
      <c r="D348">
        <v>1</v>
      </c>
      <c r="E348">
        <v>0</v>
      </c>
      <c r="F348">
        <v>5.926797047032652E-6</v>
      </c>
      <c r="G348">
        <v>-5.926797047032652E-6</v>
      </c>
      <c r="H348">
        <v>0</v>
      </c>
      <c r="I348">
        <v>0</v>
      </c>
      <c r="J348">
        <v>8789.6264404865906</v>
      </c>
      <c r="K348">
        <v>9.0813274915379889</v>
      </c>
      <c r="L348">
        <v>1.0900000000000001</v>
      </c>
      <c r="M348" t="s">
        <v>63</v>
      </c>
      <c r="N348" t="s">
        <v>59</v>
      </c>
      <c r="O348" t="s">
        <v>47</v>
      </c>
      <c r="P348">
        <v>0</v>
      </c>
      <c r="Q348">
        <v>0</v>
      </c>
      <c r="R348">
        <v>1</v>
      </c>
      <c r="S348" t="s">
        <v>42</v>
      </c>
      <c r="T348">
        <v>0</v>
      </c>
      <c r="U348">
        <v>1</v>
      </c>
      <c r="V348" t="s">
        <v>52</v>
      </c>
      <c r="W348">
        <v>1</v>
      </c>
      <c r="X348">
        <v>1</v>
      </c>
      <c r="Y348">
        <v>1</v>
      </c>
      <c r="Z348">
        <v>1</v>
      </c>
      <c r="AA348">
        <v>1</v>
      </c>
      <c r="AB348">
        <v>1</v>
      </c>
      <c r="AC348">
        <v>1</v>
      </c>
      <c r="AD348">
        <v>0</v>
      </c>
      <c r="AE348">
        <v>1</v>
      </c>
      <c r="AF348">
        <v>0</v>
      </c>
      <c r="AG348" t="s">
        <v>53</v>
      </c>
      <c r="AH348">
        <v>61.4</v>
      </c>
      <c r="AI348">
        <v>56.2</v>
      </c>
      <c r="AJ348">
        <v>34.200000000000003</v>
      </c>
      <c r="AK348">
        <v>40.799999999999997</v>
      </c>
      <c r="AL348">
        <v>51</v>
      </c>
      <c r="AM348">
        <v>78</v>
      </c>
      <c r="AN348">
        <v>1</v>
      </c>
    </row>
    <row r="349" spans="1:40" x14ac:dyDescent="0.3">
      <c r="A349" t="s">
        <v>45</v>
      </c>
      <c r="B349">
        <v>1</v>
      </c>
      <c r="C349">
        <v>0</v>
      </c>
      <c r="D349">
        <v>0</v>
      </c>
      <c r="E349">
        <v>0</v>
      </c>
      <c r="F349">
        <v>0.82095802270932727</v>
      </c>
      <c r="G349">
        <v>-0.82095802270932727</v>
      </c>
      <c r="H349">
        <v>0</v>
      </c>
      <c r="I349">
        <v>0</v>
      </c>
      <c r="J349">
        <v>15819.763505799441</v>
      </c>
      <c r="K349">
        <v>9.6690152921453958</v>
      </c>
      <c r="L349">
        <v>1.28</v>
      </c>
      <c r="M349" t="s">
        <v>39</v>
      </c>
      <c r="N349" t="s">
        <v>46</v>
      </c>
      <c r="O349" t="s">
        <v>13</v>
      </c>
      <c r="P349">
        <v>1</v>
      </c>
      <c r="Q349">
        <v>0</v>
      </c>
      <c r="R349">
        <v>0</v>
      </c>
      <c r="S349" t="s">
        <v>42</v>
      </c>
      <c r="T349">
        <v>0</v>
      </c>
      <c r="U349">
        <v>1</v>
      </c>
      <c r="V349" t="s">
        <v>64</v>
      </c>
      <c r="W349">
        <v>0</v>
      </c>
      <c r="X349">
        <v>0</v>
      </c>
      <c r="Y349">
        <v>0</v>
      </c>
      <c r="Z349">
        <v>1</v>
      </c>
      <c r="AA349">
        <v>1</v>
      </c>
      <c r="AB349">
        <v>1</v>
      </c>
      <c r="AC349">
        <v>1</v>
      </c>
      <c r="AD349">
        <v>1</v>
      </c>
      <c r="AE349">
        <v>1</v>
      </c>
      <c r="AF349">
        <v>0</v>
      </c>
      <c r="AG349" t="s">
        <v>44</v>
      </c>
      <c r="AH349">
        <v>61.4</v>
      </c>
      <c r="AI349">
        <v>56</v>
      </c>
      <c r="AJ349">
        <v>34.5</v>
      </c>
      <c r="AK349">
        <v>40.6</v>
      </c>
      <c r="AL349">
        <v>50</v>
      </c>
      <c r="AM349">
        <v>80</v>
      </c>
      <c r="AN349">
        <v>1</v>
      </c>
    </row>
    <row r="350" spans="1:40" x14ac:dyDescent="0.3">
      <c r="A350" t="s">
        <v>38</v>
      </c>
      <c r="B350">
        <v>0</v>
      </c>
      <c r="C350">
        <v>0</v>
      </c>
      <c r="D350">
        <v>0</v>
      </c>
      <c r="E350">
        <v>1</v>
      </c>
      <c r="F350">
        <v>0.98729167727320255</v>
      </c>
      <c r="G350">
        <v>1.270832272679745E-2</v>
      </c>
      <c r="H350">
        <v>0</v>
      </c>
      <c r="I350">
        <v>0</v>
      </c>
      <c r="J350">
        <v>8050.0592857240927</v>
      </c>
      <c r="K350">
        <v>8.9934347350717125</v>
      </c>
      <c r="L350">
        <v>1.04</v>
      </c>
      <c r="M350" t="s">
        <v>39</v>
      </c>
      <c r="N350" t="s">
        <v>40</v>
      </c>
      <c r="O350" t="s">
        <v>56</v>
      </c>
      <c r="P350">
        <v>0</v>
      </c>
      <c r="Q350">
        <v>1</v>
      </c>
      <c r="R350">
        <v>0</v>
      </c>
      <c r="S350" t="s">
        <v>51</v>
      </c>
      <c r="T350">
        <v>0</v>
      </c>
      <c r="U350">
        <v>1</v>
      </c>
      <c r="V350" t="s">
        <v>43</v>
      </c>
      <c r="W350">
        <v>0</v>
      </c>
      <c r="X350">
        <v>0</v>
      </c>
      <c r="Y350">
        <v>1</v>
      </c>
      <c r="Z350">
        <v>0</v>
      </c>
      <c r="AA350">
        <v>0</v>
      </c>
      <c r="AB350">
        <v>1</v>
      </c>
      <c r="AC350">
        <v>0</v>
      </c>
      <c r="AD350">
        <v>1</v>
      </c>
      <c r="AE350">
        <v>0</v>
      </c>
      <c r="AF350">
        <v>0</v>
      </c>
      <c r="AG350" t="s">
        <v>44</v>
      </c>
      <c r="AH350">
        <v>61.7</v>
      </c>
      <c r="AI350">
        <v>59</v>
      </c>
      <c r="AJ350">
        <v>35.5</v>
      </c>
      <c r="AK350">
        <v>41</v>
      </c>
      <c r="AL350">
        <v>50</v>
      </c>
      <c r="AM350">
        <v>75</v>
      </c>
      <c r="AN350">
        <v>1</v>
      </c>
    </row>
    <row r="351" spans="1:40" x14ac:dyDescent="0.3">
      <c r="A351" t="s">
        <v>58</v>
      </c>
      <c r="B351">
        <v>0</v>
      </c>
      <c r="C351">
        <v>0</v>
      </c>
      <c r="D351">
        <v>0</v>
      </c>
      <c r="E351">
        <v>0</v>
      </c>
      <c r="F351">
        <v>1.5334215104812569E-5</v>
      </c>
      <c r="G351">
        <v>-1.5334215104812569E-5</v>
      </c>
      <c r="H351">
        <v>0</v>
      </c>
      <c r="I351">
        <v>1</v>
      </c>
      <c r="J351">
        <v>11733.707632924965</v>
      </c>
      <c r="K351">
        <v>9.3702209729426453</v>
      </c>
      <c r="L351">
        <v>1.1479999999999999</v>
      </c>
      <c r="M351" t="s">
        <v>39</v>
      </c>
      <c r="N351" t="s">
        <v>59</v>
      </c>
      <c r="O351" t="s">
        <v>61</v>
      </c>
      <c r="P351">
        <v>0</v>
      </c>
      <c r="Q351">
        <v>1</v>
      </c>
      <c r="R351">
        <v>0</v>
      </c>
      <c r="S351" t="s">
        <v>42</v>
      </c>
      <c r="T351">
        <v>0</v>
      </c>
      <c r="U351">
        <v>1</v>
      </c>
      <c r="V351" t="s">
        <v>64</v>
      </c>
      <c r="W351">
        <v>1</v>
      </c>
      <c r="X351">
        <v>1</v>
      </c>
      <c r="Y351">
        <v>0</v>
      </c>
      <c r="Z351">
        <v>1</v>
      </c>
      <c r="AA351">
        <v>1</v>
      </c>
      <c r="AB351">
        <v>1</v>
      </c>
      <c r="AC351">
        <v>1</v>
      </c>
      <c r="AD351">
        <v>0</v>
      </c>
      <c r="AE351">
        <v>1</v>
      </c>
      <c r="AF351">
        <v>0</v>
      </c>
      <c r="AG351" t="s">
        <v>53</v>
      </c>
      <c r="AH351">
        <v>61.4</v>
      </c>
      <c r="AI351">
        <v>55.3</v>
      </c>
      <c r="AJ351">
        <v>34.700000000000003</v>
      </c>
      <c r="AK351">
        <v>40.700000000000003</v>
      </c>
      <c r="AL351">
        <v>54</v>
      </c>
      <c r="AM351">
        <v>77</v>
      </c>
      <c r="AN351">
        <v>1</v>
      </c>
    </row>
    <row r="352" spans="1:40" x14ac:dyDescent="0.3">
      <c r="A352" t="s">
        <v>45</v>
      </c>
      <c r="B352">
        <v>1</v>
      </c>
      <c r="C352">
        <v>0</v>
      </c>
      <c r="D352">
        <v>0</v>
      </c>
      <c r="E352">
        <v>0</v>
      </c>
      <c r="F352">
        <v>1.8754958428396351E-3</v>
      </c>
      <c r="G352">
        <v>-1.8754958428396351E-3</v>
      </c>
      <c r="H352">
        <v>0</v>
      </c>
      <c r="I352">
        <v>0</v>
      </c>
      <c r="J352">
        <v>11907.000099000079</v>
      </c>
      <c r="K352">
        <v>9.3848817497656185</v>
      </c>
      <c r="L352">
        <v>1.01</v>
      </c>
      <c r="M352" t="s">
        <v>39</v>
      </c>
      <c r="N352" t="s">
        <v>46</v>
      </c>
      <c r="O352" t="s">
        <v>13</v>
      </c>
      <c r="P352">
        <v>1</v>
      </c>
      <c r="Q352">
        <v>0</v>
      </c>
      <c r="R352">
        <v>0</v>
      </c>
      <c r="S352" t="s">
        <v>51</v>
      </c>
      <c r="T352">
        <v>0</v>
      </c>
      <c r="U352">
        <v>1</v>
      </c>
      <c r="V352" t="s">
        <v>43</v>
      </c>
      <c r="W352">
        <v>0</v>
      </c>
      <c r="X352">
        <v>1</v>
      </c>
      <c r="Y352">
        <v>1</v>
      </c>
      <c r="Z352">
        <v>0</v>
      </c>
      <c r="AA352">
        <v>1</v>
      </c>
      <c r="AB352">
        <v>1</v>
      </c>
      <c r="AC352">
        <v>1</v>
      </c>
      <c r="AD352">
        <v>0</v>
      </c>
      <c r="AE352">
        <v>0</v>
      </c>
      <c r="AF352">
        <v>0</v>
      </c>
      <c r="AG352" t="s">
        <v>44</v>
      </c>
      <c r="AH352">
        <v>61.8</v>
      </c>
      <c r="AI352">
        <v>57</v>
      </c>
      <c r="AJ352">
        <v>35.5</v>
      </c>
      <c r="AK352">
        <v>40.6</v>
      </c>
      <c r="AL352">
        <v>55</v>
      </c>
      <c r="AM352">
        <v>80</v>
      </c>
      <c r="AN352">
        <v>1</v>
      </c>
    </row>
    <row r="353" spans="1:40" x14ac:dyDescent="0.3">
      <c r="A353" t="s">
        <v>62</v>
      </c>
      <c r="B353">
        <v>0</v>
      </c>
      <c r="C353">
        <v>0</v>
      </c>
      <c r="D353">
        <v>1</v>
      </c>
      <c r="E353">
        <v>0</v>
      </c>
      <c r="F353">
        <v>2.2096722378874275E-5</v>
      </c>
      <c r="G353">
        <v>-2.2096722378874275E-5</v>
      </c>
      <c r="H353">
        <v>0</v>
      </c>
      <c r="I353">
        <v>0</v>
      </c>
      <c r="J353">
        <v>17810.488041742283</v>
      </c>
      <c r="K353">
        <v>9.7875427785889055</v>
      </c>
      <c r="L353">
        <v>1.53</v>
      </c>
      <c r="M353" t="s">
        <v>63</v>
      </c>
      <c r="N353" t="s">
        <v>59</v>
      </c>
      <c r="O353" t="s">
        <v>41</v>
      </c>
      <c r="P353">
        <v>0</v>
      </c>
      <c r="Q353">
        <v>0</v>
      </c>
      <c r="R353">
        <v>1</v>
      </c>
      <c r="S353" t="s">
        <v>42</v>
      </c>
      <c r="T353">
        <v>0</v>
      </c>
      <c r="U353">
        <v>1</v>
      </c>
      <c r="V353" t="s">
        <v>52</v>
      </c>
      <c r="W353">
        <v>1</v>
      </c>
      <c r="X353">
        <v>1</v>
      </c>
      <c r="Y353">
        <v>1</v>
      </c>
      <c r="Z353">
        <v>1</v>
      </c>
      <c r="AA353">
        <v>1</v>
      </c>
      <c r="AB353">
        <v>1</v>
      </c>
      <c r="AC353">
        <v>1</v>
      </c>
      <c r="AD353">
        <v>0</v>
      </c>
      <c r="AE353">
        <v>1</v>
      </c>
      <c r="AF353">
        <v>0</v>
      </c>
      <c r="AG353" t="s">
        <v>53</v>
      </c>
      <c r="AH353">
        <v>61.4</v>
      </c>
      <c r="AI353">
        <v>56.8</v>
      </c>
      <c r="AJ353">
        <v>34.6</v>
      </c>
      <c r="AK353">
        <v>40.9</v>
      </c>
      <c r="AL353">
        <v>53</v>
      </c>
      <c r="AM353">
        <v>78</v>
      </c>
      <c r="AN353">
        <v>1</v>
      </c>
    </row>
    <row r="354" spans="1:40" x14ac:dyDescent="0.3">
      <c r="A354" t="s">
        <v>45</v>
      </c>
      <c r="B354">
        <v>1</v>
      </c>
      <c r="C354">
        <v>0</v>
      </c>
      <c r="D354">
        <v>0</v>
      </c>
      <c r="E354">
        <v>0</v>
      </c>
      <c r="F354">
        <v>4.3747532770086438E-3</v>
      </c>
      <c r="G354">
        <v>-4.3747532770086438E-3</v>
      </c>
      <c r="H354">
        <v>0</v>
      </c>
      <c r="I354">
        <v>0</v>
      </c>
      <c r="J354">
        <v>23068.50747260822</v>
      </c>
      <c r="K354">
        <v>10.046223653479293</v>
      </c>
      <c r="L354">
        <v>1.51</v>
      </c>
      <c r="M354" t="s">
        <v>39</v>
      </c>
      <c r="N354" t="s">
        <v>46</v>
      </c>
      <c r="O354" t="s">
        <v>13</v>
      </c>
      <c r="P354">
        <v>1</v>
      </c>
      <c r="Q354">
        <v>0</v>
      </c>
      <c r="R354">
        <v>0</v>
      </c>
      <c r="S354" t="s">
        <v>51</v>
      </c>
      <c r="T354">
        <v>0</v>
      </c>
      <c r="U354">
        <v>1</v>
      </c>
      <c r="V354" t="s">
        <v>57</v>
      </c>
      <c r="W354">
        <v>0</v>
      </c>
      <c r="X354">
        <v>1</v>
      </c>
      <c r="Y354">
        <v>0</v>
      </c>
      <c r="Z354">
        <v>0</v>
      </c>
      <c r="AA354">
        <v>1</v>
      </c>
      <c r="AB354">
        <v>1</v>
      </c>
      <c r="AC354">
        <v>1</v>
      </c>
      <c r="AD354">
        <v>0</v>
      </c>
      <c r="AE354">
        <v>0</v>
      </c>
      <c r="AF354">
        <v>0</v>
      </c>
      <c r="AG354" t="s">
        <v>44</v>
      </c>
      <c r="AH354">
        <v>61.5</v>
      </c>
      <c r="AI354">
        <v>57</v>
      </c>
      <c r="AJ354">
        <v>35.5</v>
      </c>
      <c r="AK354">
        <v>40.6</v>
      </c>
      <c r="AL354">
        <v>55</v>
      </c>
      <c r="AM354">
        <v>80</v>
      </c>
      <c r="AN354">
        <v>1</v>
      </c>
    </row>
    <row r="355" spans="1:40" x14ac:dyDescent="0.3">
      <c r="A355" t="s">
        <v>49</v>
      </c>
      <c r="B355">
        <v>0</v>
      </c>
      <c r="C355">
        <v>1</v>
      </c>
      <c r="D355">
        <v>0</v>
      </c>
      <c r="E355">
        <v>0</v>
      </c>
      <c r="F355">
        <v>5.2542276424820431E-5</v>
      </c>
      <c r="G355">
        <v>-5.2542276424820431E-5</v>
      </c>
      <c r="H355">
        <v>0</v>
      </c>
      <c r="I355">
        <v>0</v>
      </c>
      <c r="J355">
        <v>10978.448271847516</v>
      </c>
      <c r="K355">
        <v>9.3036893819296083</v>
      </c>
      <c r="L355">
        <v>1.3029999999999999</v>
      </c>
      <c r="M355" t="s">
        <v>39</v>
      </c>
      <c r="N355" t="s">
        <v>50</v>
      </c>
      <c r="O355" t="s">
        <v>47</v>
      </c>
      <c r="P355">
        <v>0</v>
      </c>
      <c r="Q355">
        <v>0</v>
      </c>
      <c r="R355">
        <v>1</v>
      </c>
      <c r="S355" t="s">
        <v>42</v>
      </c>
      <c r="T355">
        <v>0</v>
      </c>
      <c r="U355">
        <v>1</v>
      </c>
      <c r="V355" t="s">
        <v>52</v>
      </c>
      <c r="W355">
        <v>1</v>
      </c>
      <c r="X355">
        <v>1</v>
      </c>
      <c r="Y355">
        <v>1</v>
      </c>
      <c r="Z355">
        <v>1</v>
      </c>
      <c r="AA355">
        <v>1</v>
      </c>
      <c r="AB355">
        <v>1</v>
      </c>
      <c r="AC355">
        <v>1</v>
      </c>
      <c r="AD355">
        <v>0</v>
      </c>
      <c r="AE355">
        <v>1</v>
      </c>
      <c r="AF355">
        <v>0</v>
      </c>
      <c r="AG355" t="s">
        <v>53</v>
      </c>
      <c r="AH355">
        <v>61.7</v>
      </c>
      <c r="AI355">
        <v>56.5</v>
      </c>
      <c r="AJ355">
        <v>34.9</v>
      </c>
      <c r="AK355">
        <v>40.6</v>
      </c>
      <c r="AL355">
        <v>55</v>
      </c>
      <c r="AM355">
        <v>78</v>
      </c>
      <c r="AN355">
        <v>1</v>
      </c>
    </row>
    <row r="356" spans="1:40" x14ac:dyDescent="0.3">
      <c r="A356" t="s">
        <v>62</v>
      </c>
      <c r="B356">
        <v>0</v>
      </c>
      <c r="C356">
        <v>0</v>
      </c>
      <c r="D356">
        <v>1</v>
      </c>
      <c r="E356">
        <v>0</v>
      </c>
      <c r="F356">
        <v>2.045622493361168E-2</v>
      </c>
      <c r="G356">
        <v>-2.045622493361168E-2</v>
      </c>
      <c r="H356">
        <v>0</v>
      </c>
      <c r="I356">
        <v>0</v>
      </c>
      <c r="J356">
        <v>18448.244370701756</v>
      </c>
      <c r="K356">
        <v>9.8227244888815228</v>
      </c>
      <c r="L356">
        <v>1.27</v>
      </c>
      <c r="M356" t="s">
        <v>63</v>
      </c>
      <c r="N356" t="s">
        <v>59</v>
      </c>
      <c r="O356" t="s">
        <v>13</v>
      </c>
      <c r="P356">
        <v>1</v>
      </c>
      <c r="Q356">
        <v>0</v>
      </c>
      <c r="R356">
        <v>0</v>
      </c>
      <c r="S356" t="s">
        <v>42</v>
      </c>
      <c r="T356">
        <v>0</v>
      </c>
      <c r="U356">
        <v>1</v>
      </c>
      <c r="V356" t="s">
        <v>52</v>
      </c>
      <c r="W356">
        <v>1</v>
      </c>
      <c r="X356">
        <v>1</v>
      </c>
      <c r="Y356">
        <v>1</v>
      </c>
      <c r="Z356">
        <v>1</v>
      </c>
      <c r="AA356">
        <v>1</v>
      </c>
      <c r="AB356">
        <v>1</v>
      </c>
      <c r="AC356">
        <v>1</v>
      </c>
      <c r="AD356">
        <v>1</v>
      </c>
      <c r="AE356">
        <v>1</v>
      </c>
      <c r="AF356">
        <v>0</v>
      </c>
      <c r="AG356" t="s">
        <v>53</v>
      </c>
      <c r="AH356">
        <v>61.2</v>
      </c>
      <c r="AI356">
        <v>55.7</v>
      </c>
      <c r="AJ356">
        <v>34.299999999999997</v>
      </c>
      <c r="AK356">
        <v>40.700000000000003</v>
      </c>
      <c r="AL356">
        <v>49</v>
      </c>
      <c r="AM356">
        <v>75</v>
      </c>
      <c r="AN356">
        <v>1</v>
      </c>
    </row>
    <row r="357" spans="1:40" x14ac:dyDescent="0.3">
      <c r="A357" t="s">
        <v>38</v>
      </c>
      <c r="B357">
        <v>0</v>
      </c>
      <c r="C357">
        <v>0</v>
      </c>
      <c r="D357">
        <v>0</v>
      </c>
      <c r="E357">
        <v>1</v>
      </c>
      <c r="F357">
        <v>0.92889961870150983</v>
      </c>
      <c r="G357">
        <v>7.1100381298490167E-2</v>
      </c>
      <c r="H357">
        <v>0</v>
      </c>
      <c r="I357">
        <v>0</v>
      </c>
      <c r="J357">
        <v>11921.954360041776</v>
      </c>
      <c r="K357">
        <v>9.3861368835593062</v>
      </c>
      <c r="L357">
        <v>1.2</v>
      </c>
      <c r="M357" t="s">
        <v>39</v>
      </c>
      <c r="N357" t="s">
        <v>40</v>
      </c>
      <c r="O357" t="s">
        <v>13</v>
      </c>
      <c r="P357">
        <v>1</v>
      </c>
      <c r="Q357">
        <v>0</v>
      </c>
      <c r="R357">
        <v>0</v>
      </c>
      <c r="S357" t="s">
        <v>42</v>
      </c>
      <c r="T357">
        <v>0</v>
      </c>
      <c r="U357">
        <v>1</v>
      </c>
      <c r="V357" t="s">
        <v>43</v>
      </c>
      <c r="W357">
        <v>0</v>
      </c>
      <c r="X357">
        <v>0</v>
      </c>
      <c r="Y357">
        <v>0</v>
      </c>
      <c r="Z357">
        <v>0</v>
      </c>
      <c r="AA357">
        <v>0</v>
      </c>
      <c r="AB357">
        <v>1</v>
      </c>
      <c r="AC357">
        <v>0</v>
      </c>
      <c r="AD357">
        <v>0</v>
      </c>
      <c r="AE357">
        <v>0</v>
      </c>
      <c r="AF357">
        <v>0</v>
      </c>
      <c r="AG357" t="s">
        <v>44</v>
      </c>
      <c r="AH357">
        <v>62.4</v>
      </c>
      <c r="AI357">
        <v>59</v>
      </c>
      <c r="AJ357">
        <v>35.5</v>
      </c>
      <c r="AK357">
        <v>41.2</v>
      </c>
      <c r="AL357">
        <v>55</v>
      </c>
      <c r="AM357">
        <v>80</v>
      </c>
      <c r="AN357">
        <v>1</v>
      </c>
    </row>
    <row r="358" spans="1:40" x14ac:dyDescent="0.3">
      <c r="A358" t="s">
        <v>38</v>
      </c>
      <c r="B358">
        <v>0</v>
      </c>
      <c r="C358">
        <v>0</v>
      </c>
      <c r="D358">
        <v>0</v>
      </c>
      <c r="E358">
        <v>1</v>
      </c>
      <c r="F358">
        <v>0.60502002230825958</v>
      </c>
      <c r="G358">
        <v>0.39497997769174042</v>
      </c>
      <c r="H358">
        <v>0</v>
      </c>
      <c r="I358">
        <v>0</v>
      </c>
      <c r="J358">
        <v>21786.318378003802</v>
      </c>
      <c r="K358">
        <v>9.9890374544162572</v>
      </c>
      <c r="L358">
        <v>1.65</v>
      </c>
      <c r="M358" t="s">
        <v>39</v>
      </c>
      <c r="N358" t="s">
        <v>40</v>
      </c>
      <c r="O358" t="s">
        <v>13</v>
      </c>
      <c r="P358">
        <v>1</v>
      </c>
      <c r="Q358">
        <v>0</v>
      </c>
      <c r="R358">
        <v>0</v>
      </c>
      <c r="S358" t="s">
        <v>42</v>
      </c>
      <c r="T358">
        <v>0</v>
      </c>
      <c r="U358">
        <v>1</v>
      </c>
      <c r="V358" t="s">
        <v>43</v>
      </c>
      <c r="W358">
        <v>1</v>
      </c>
      <c r="X358">
        <v>0</v>
      </c>
      <c r="Y358">
        <v>0</v>
      </c>
      <c r="Z358">
        <v>0</v>
      </c>
      <c r="AA358">
        <v>1</v>
      </c>
      <c r="AB358">
        <v>1</v>
      </c>
      <c r="AC358">
        <v>1</v>
      </c>
      <c r="AD358">
        <v>1</v>
      </c>
      <c r="AE358">
        <v>0</v>
      </c>
      <c r="AF358">
        <v>0</v>
      </c>
      <c r="AG358" t="s">
        <v>44</v>
      </c>
      <c r="AH358">
        <v>62.6</v>
      </c>
      <c r="AI358">
        <v>56</v>
      </c>
      <c r="AJ358">
        <v>35.5</v>
      </c>
      <c r="AK358">
        <v>40.6</v>
      </c>
      <c r="AL358">
        <v>50</v>
      </c>
      <c r="AM358">
        <v>80</v>
      </c>
      <c r="AN358">
        <v>1</v>
      </c>
    </row>
    <row r="359" spans="1:40" x14ac:dyDescent="0.3">
      <c r="A359" t="s">
        <v>45</v>
      </c>
      <c r="B359">
        <v>1</v>
      </c>
      <c r="C359">
        <v>0</v>
      </c>
      <c r="D359">
        <v>0</v>
      </c>
      <c r="E359">
        <v>0</v>
      </c>
      <c r="F359">
        <v>1.1451559391031523E-2</v>
      </c>
      <c r="G359">
        <v>-1.1451559391031523E-2</v>
      </c>
      <c r="H359">
        <v>0</v>
      </c>
      <c r="I359">
        <v>0</v>
      </c>
      <c r="J359">
        <v>12455.175890578239</v>
      </c>
      <c r="K359">
        <v>9.429891549682333</v>
      </c>
      <c r="L359">
        <v>1.24</v>
      </c>
      <c r="M359" t="s">
        <v>39</v>
      </c>
      <c r="N359" t="s">
        <v>46</v>
      </c>
      <c r="O359" t="s">
        <v>56</v>
      </c>
      <c r="P359">
        <v>0</v>
      </c>
      <c r="Q359">
        <v>1</v>
      </c>
      <c r="R359">
        <v>0</v>
      </c>
      <c r="S359" t="s">
        <v>51</v>
      </c>
      <c r="T359">
        <v>0</v>
      </c>
      <c r="U359">
        <v>1</v>
      </c>
      <c r="V359" t="s">
        <v>43</v>
      </c>
      <c r="W359">
        <v>1</v>
      </c>
      <c r="X359">
        <v>1</v>
      </c>
      <c r="Y359">
        <v>0</v>
      </c>
      <c r="Z359">
        <v>0</v>
      </c>
      <c r="AA359">
        <v>1</v>
      </c>
      <c r="AB359">
        <v>1</v>
      </c>
      <c r="AC359">
        <v>0</v>
      </c>
      <c r="AD359">
        <v>0</v>
      </c>
      <c r="AE359">
        <v>0</v>
      </c>
      <c r="AF359">
        <v>0</v>
      </c>
      <c r="AG359" t="s">
        <v>44</v>
      </c>
      <c r="AH359">
        <v>61.1</v>
      </c>
      <c r="AI359">
        <v>59</v>
      </c>
      <c r="AJ359">
        <v>35</v>
      </c>
      <c r="AK359">
        <v>40.799999999999997</v>
      </c>
      <c r="AL359">
        <v>55</v>
      </c>
      <c r="AM359">
        <v>80</v>
      </c>
      <c r="AN359">
        <v>1</v>
      </c>
    </row>
    <row r="360" spans="1:40" x14ac:dyDescent="0.3">
      <c r="A360" t="s">
        <v>62</v>
      </c>
      <c r="B360">
        <v>0</v>
      </c>
      <c r="C360">
        <v>0</v>
      </c>
      <c r="D360">
        <v>1</v>
      </c>
      <c r="E360">
        <v>0</v>
      </c>
      <c r="F360">
        <v>6.7481612486333461E-6</v>
      </c>
      <c r="G360">
        <v>-6.7481612486333461E-6</v>
      </c>
      <c r="H360">
        <v>0</v>
      </c>
      <c r="I360">
        <v>0</v>
      </c>
      <c r="J360">
        <v>32830.273010473276</v>
      </c>
      <c r="K360">
        <v>10.399106326345109</v>
      </c>
      <c r="L360">
        <v>2.0699999999999998</v>
      </c>
      <c r="M360" t="s">
        <v>63</v>
      </c>
      <c r="N360" t="s">
        <v>59</v>
      </c>
      <c r="O360" t="s">
        <v>47</v>
      </c>
      <c r="P360">
        <v>0</v>
      </c>
      <c r="Q360">
        <v>0</v>
      </c>
      <c r="R360">
        <v>1</v>
      </c>
      <c r="S360" t="s">
        <v>51</v>
      </c>
      <c r="T360">
        <v>0</v>
      </c>
      <c r="U360">
        <v>1</v>
      </c>
      <c r="V360" t="s">
        <v>52</v>
      </c>
      <c r="W360">
        <v>1</v>
      </c>
      <c r="X360">
        <v>1</v>
      </c>
      <c r="Y360">
        <v>0</v>
      </c>
      <c r="Z360">
        <v>1</v>
      </c>
      <c r="AA360">
        <v>1</v>
      </c>
      <c r="AB360">
        <v>1</v>
      </c>
      <c r="AC360">
        <v>1</v>
      </c>
      <c r="AD360">
        <v>0</v>
      </c>
      <c r="AE360">
        <v>1</v>
      </c>
      <c r="AF360">
        <v>1</v>
      </c>
      <c r="AG360" t="s">
        <v>53</v>
      </c>
      <c r="AH360">
        <v>61.4</v>
      </c>
      <c r="AI360">
        <v>55.6</v>
      </c>
      <c r="AJ360">
        <v>34.299999999999997</v>
      </c>
      <c r="AK360">
        <v>40.799999999999997</v>
      </c>
      <c r="AL360">
        <v>51</v>
      </c>
      <c r="AM360">
        <v>77</v>
      </c>
      <c r="AN360">
        <v>1</v>
      </c>
    </row>
    <row r="361" spans="1:40" x14ac:dyDescent="0.3">
      <c r="A361" t="s">
        <v>58</v>
      </c>
      <c r="B361">
        <v>0</v>
      </c>
      <c r="C361">
        <v>0</v>
      </c>
      <c r="D361">
        <v>0</v>
      </c>
      <c r="E361">
        <v>0</v>
      </c>
      <c r="F361">
        <v>6.1277843410605229E-2</v>
      </c>
      <c r="G361">
        <v>-6.1277843410605229E-2</v>
      </c>
      <c r="H361">
        <v>0</v>
      </c>
      <c r="I361">
        <v>1</v>
      </c>
      <c r="J361">
        <v>16090.599058868542</v>
      </c>
      <c r="K361">
        <v>9.6859904710440308</v>
      </c>
      <c r="L361">
        <v>1.601</v>
      </c>
      <c r="M361" t="s">
        <v>39</v>
      </c>
      <c r="N361" t="s">
        <v>59</v>
      </c>
      <c r="O361" t="s">
        <v>47</v>
      </c>
      <c r="P361">
        <v>0</v>
      </c>
      <c r="Q361">
        <v>0</v>
      </c>
      <c r="R361">
        <v>1</v>
      </c>
      <c r="S361" t="s">
        <v>51</v>
      </c>
      <c r="T361">
        <v>0</v>
      </c>
      <c r="U361">
        <v>1</v>
      </c>
      <c r="V361" t="s">
        <v>64</v>
      </c>
      <c r="W361">
        <v>1</v>
      </c>
      <c r="X361">
        <v>1</v>
      </c>
      <c r="Y361">
        <v>1</v>
      </c>
      <c r="Z361">
        <v>1</v>
      </c>
      <c r="AA361">
        <v>1</v>
      </c>
      <c r="AB361">
        <v>1</v>
      </c>
      <c r="AC361">
        <v>0</v>
      </c>
      <c r="AD361">
        <v>0</v>
      </c>
      <c r="AE361">
        <v>0</v>
      </c>
      <c r="AF361">
        <v>0</v>
      </c>
      <c r="AG361" t="s">
        <v>53</v>
      </c>
      <c r="AH361">
        <v>61.9</v>
      </c>
      <c r="AI361">
        <v>57.1</v>
      </c>
      <c r="AJ361">
        <v>34.799999999999997</v>
      </c>
      <c r="AK361">
        <v>40.9</v>
      </c>
      <c r="AL361">
        <v>53</v>
      </c>
      <c r="AM361">
        <v>78</v>
      </c>
      <c r="AN361">
        <v>1</v>
      </c>
    </row>
    <row r="362" spans="1:40" x14ac:dyDescent="0.3">
      <c r="A362" t="s">
        <v>49</v>
      </c>
      <c r="B362">
        <v>0</v>
      </c>
      <c r="C362">
        <v>1</v>
      </c>
      <c r="D362">
        <v>0</v>
      </c>
      <c r="E362">
        <v>0</v>
      </c>
      <c r="F362">
        <v>2.9641656271201604E-5</v>
      </c>
      <c r="G362">
        <v>-2.9641656271201604E-5</v>
      </c>
      <c r="H362">
        <v>0</v>
      </c>
      <c r="I362">
        <v>0</v>
      </c>
      <c r="J362">
        <v>13797.634366450611</v>
      </c>
      <c r="K362">
        <v>9.5322524337297718</v>
      </c>
      <c r="L362">
        <v>1.0409999999999999</v>
      </c>
      <c r="M362" t="s">
        <v>39</v>
      </c>
      <c r="N362" t="s">
        <v>50</v>
      </c>
      <c r="O362" t="s">
        <v>13</v>
      </c>
      <c r="P362">
        <v>1</v>
      </c>
      <c r="Q362">
        <v>0</v>
      </c>
      <c r="R362">
        <v>0</v>
      </c>
      <c r="S362" t="s">
        <v>51</v>
      </c>
      <c r="T362">
        <v>0</v>
      </c>
      <c r="U362">
        <v>1</v>
      </c>
      <c r="V362" t="s">
        <v>52</v>
      </c>
      <c r="W362">
        <v>1</v>
      </c>
      <c r="X362">
        <v>1</v>
      </c>
      <c r="Y362">
        <v>0</v>
      </c>
      <c r="Z362">
        <v>0</v>
      </c>
      <c r="AA362">
        <v>1</v>
      </c>
      <c r="AB362">
        <v>1</v>
      </c>
      <c r="AC362">
        <v>1</v>
      </c>
      <c r="AD362">
        <v>0</v>
      </c>
      <c r="AE362">
        <v>0</v>
      </c>
      <c r="AF362">
        <v>0</v>
      </c>
      <c r="AG362" t="s">
        <v>53</v>
      </c>
      <c r="AH362">
        <v>61.1</v>
      </c>
      <c r="AI362">
        <v>56.2</v>
      </c>
      <c r="AJ362">
        <v>35</v>
      </c>
      <c r="AK362">
        <v>40.700000000000003</v>
      </c>
      <c r="AL362">
        <v>53</v>
      </c>
      <c r="AM362">
        <v>76</v>
      </c>
      <c r="AN362">
        <v>1</v>
      </c>
    </row>
    <row r="363" spans="1:40" x14ac:dyDescent="0.3">
      <c r="A363" t="s">
        <v>62</v>
      </c>
      <c r="B363">
        <v>0</v>
      </c>
      <c r="C363">
        <v>0</v>
      </c>
      <c r="D363">
        <v>1</v>
      </c>
      <c r="E363">
        <v>0</v>
      </c>
      <c r="F363">
        <v>1.1684520316884574E-2</v>
      </c>
      <c r="G363">
        <v>-1.1684520316884574E-2</v>
      </c>
      <c r="H363">
        <v>0</v>
      </c>
      <c r="I363">
        <v>0</v>
      </c>
      <c r="J363">
        <v>11750.638535746895</v>
      </c>
      <c r="K363">
        <v>9.3716628615635731</v>
      </c>
      <c r="L363">
        <v>1.31</v>
      </c>
      <c r="M363" t="s">
        <v>63</v>
      </c>
      <c r="N363" t="s">
        <v>59</v>
      </c>
      <c r="O363" t="s">
        <v>47</v>
      </c>
      <c r="P363">
        <v>0</v>
      </c>
      <c r="Q363">
        <v>0</v>
      </c>
      <c r="R363">
        <v>1</v>
      </c>
      <c r="S363" t="s">
        <v>42</v>
      </c>
      <c r="T363">
        <v>0</v>
      </c>
      <c r="U363">
        <v>1</v>
      </c>
      <c r="V363" t="s">
        <v>52</v>
      </c>
      <c r="W363">
        <v>1</v>
      </c>
      <c r="X363">
        <v>1</v>
      </c>
      <c r="Y363">
        <v>1</v>
      </c>
      <c r="Z363">
        <v>1</v>
      </c>
      <c r="AA363">
        <v>1</v>
      </c>
      <c r="AB363">
        <v>1</v>
      </c>
      <c r="AC363">
        <v>1</v>
      </c>
      <c r="AD363">
        <v>1</v>
      </c>
      <c r="AE363">
        <v>1</v>
      </c>
      <c r="AF363">
        <v>0</v>
      </c>
      <c r="AG363" t="s">
        <v>53</v>
      </c>
      <c r="AH363">
        <v>61.3</v>
      </c>
      <c r="AI363">
        <v>56.9</v>
      </c>
      <c r="AJ363">
        <v>34.4</v>
      </c>
      <c r="AK363">
        <v>40.9</v>
      </c>
      <c r="AL363">
        <v>50</v>
      </c>
      <c r="AM363">
        <v>78</v>
      </c>
      <c r="AN363">
        <v>1</v>
      </c>
    </row>
    <row r="364" spans="1:40" x14ac:dyDescent="0.3">
      <c r="A364" t="s">
        <v>45</v>
      </c>
      <c r="B364">
        <v>1</v>
      </c>
      <c r="C364">
        <v>0</v>
      </c>
      <c r="D364">
        <v>0</v>
      </c>
      <c r="E364">
        <v>0</v>
      </c>
      <c r="F364">
        <v>7.4093370609576784E-4</v>
      </c>
      <c r="G364">
        <v>-7.4093370609576784E-4</v>
      </c>
      <c r="H364">
        <v>0</v>
      </c>
      <c r="I364">
        <v>0</v>
      </c>
      <c r="J364">
        <v>11089.199214070748</v>
      </c>
      <c r="K364">
        <v>9.3137268698085975</v>
      </c>
      <c r="L364">
        <v>1.01</v>
      </c>
      <c r="M364" t="s">
        <v>39</v>
      </c>
      <c r="N364" t="s">
        <v>46</v>
      </c>
      <c r="O364" t="s">
        <v>56</v>
      </c>
      <c r="P364">
        <v>0</v>
      </c>
      <c r="Q364">
        <v>1</v>
      </c>
      <c r="R364">
        <v>0</v>
      </c>
      <c r="S364" t="s">
        <v>60</v>
      </c>
      <c r="T364">
        <v>0</v>
      </c>
      <c r="U364">
        <v>1</v>
      </c>
      <c r="V364" t="s">
        <v>43</v>
      </c>
      <c r="W364">
        <v>1</v>
      </c>
      <c r="X364">
        <v>1</v>
      </c>
      <c r="Y364">
        <v>1</v>
      </c>
      <c r="Z364">
        <v>0</v>
      </c>
      <c r="AA364">
        <v>1</v>
      </c>
      <c r="AB364">
        <v>1</v>
      </c>
      <c r="AC364">
        <v>1</v>
      </c>
      <c r="AD364">
        <v>1</v>
      </c>
      <c r="AE364">
        <v>0</v>
      </c>
      <c r="AF364">
        <v>0</v>
      </c>
      <c r="AG364" t="s">
        <v>44</v>
      </c>
      <c r="AH364">
        <v>61.9</v>
      </c>
      <c r="AI364">
        <v>56</v>
      </c>
      <c r="AJ364">
        <v>35</v>
      </c>
      <c r="AK364">
        <v>40.6</v>
      </c>
      <c r="AL364">
        <v>50</v>
      </c>
      <c r="AM364">
        <v>80</v>
      </c>
      <c r="AN364">
        <v>1</v>
      </c>
    </row>
    <row r="365" spans="1:40" x14ac:dyDescent="0.3">
      <c r="A365" t="s">
        <v>62</v>
      </c>
      <c r="B365">
        <v>0</v>
      </c>
      <c r="C365">
        <v>0</v>
      </c>
      <c r="D365">
        <v>1</v>
      </c>
      <c r="E365">
        <v>0</v>
      </c>
      <c r="F365">
        <v>1.4278532321227678E-6</v>
      </c>
      <c r="G365">
        <v>-1.4278532321227678E-6</v>
      </c>
      <c r="H365">
        <v>0</v>
      </c>
      <c r="I365">
        <v>0</v>
      </c>
      <c r="J365">
        <v>25511.086472894753</v>
      </c>
      <c r="K365">
        <v>10.14686840030712</v>
      </c>
      <c r="L365">
        <v>1.57</v>
      </c>
      <c r="M365" t="s">
        <v>63</v>
      </c>
      <c r="N365" t="s">
        <v>59</v>
      </c>
      <c r="O365" t="s">
        <v>61</v>
      </c>
      <c r="P365">
        <v>0</v>
      </c>
      <c r="Q365">
        <v>1</v>
      </c>
      <c r="R365">
        <v>0</v>
      </c>
      <c r="S365" t="s">
        <v>51</v>
      </c>
      <c r="T365">
        <v>0</v>
      </c>
      <c r="U365">
        <v>1</v>
      </c>
      <c r="V365" t="s">
        <v>52</v>
      </c>
      <c r="W365">
        <v>1</v>
      </c>
      <c r="X365">
        <v>1</v>
      </c>
      <c r="Y365">
        <v>1</v>
      </c>
      <c r="Z365">
        <v>1</v>
      </c>
      <c r="AA365">
        <v>1</v>
      </c>
      <c r="AB365">
        <v>1</v>
      </c>
      <c r="AC365">
        <v>1</v>
      </c>
      <c r="AD365">
        <v>0</v>
      </c>
      <c r="AE365">
        <v>1</v>
      </c>
      <c r="AF365">
        <v>1</v>
      </c>
      <c r="AG365" t="s">
        <v>53</v>
      </c>
      <c r="AH365">
        <v>61.4</v>
      </c>
      <c r="AI365">
        <v>56.7</v>
      </c>
      <c r="AJ365">
        <v>34.4</v>
      </c>
      <c r="AK365">
        <v>40.9</v>
      </c>
      <c r="AL365">
        <v>52</v>
      </c>
      <c r="AM365">
        <v>77</v>
      </c>
      <c r="AN365">
        <v>1</v>
      </c>
    </row>
    <row r="366" spans="1:40" x14ac:dyDescent="0.3">
      <c r="A366" t="s">
        <v>49</v>
      </c>
      <c r="B366">
        <v>0</v>
      </c>
      <c r="C366">
        <v>1</v>
      </c>
      <c r="D366">
        <v>0</v>
      </c>
      <c r="E366">
        <v>0</v>
      </c>
      <c r="F366">
        <v>7.2816530326127546E-2</v>
      </c>
      <c r="G366">
        <v>-7.2816530326127546E-2</v>
      </c>
      <c r="H366">
        <v>0</v>
      </c>
      <c r="I366">
        <v>0</v>
      </c>
      <c r="J366">
        <v>17485.538807047575</v>
      </c>
      <c r="K366">
        <v>9.7691294644100282</v>
      </c>
      <c r="L366">
        <v>1.65</v>
      </c>
      <c r="M366" t="s">
        <v>39</v>
      </c>
      <c r="N366" t="s">
        <v>50</v>
      </c>
      <c r="O366" t="s">
        <v>47</v>
      </c>
      <c r="P366">
        <v>0</v>
      </c>
      <c r="Q366">
        <v>0</v>
      </c>
      <c r="R366">
        <v>1</v>
      </c>
      <c r="S366" t="s">
        <v>42</v>
      </c>
      <c r="T366">
        <v>0</v>
      </c>
      <c r="U366">
        <v>1</v>
      </c>
      <c r="V366" t="s">
        <v>52</v>
      </c>
      <c r="W366">
        <v>1</v>
      </c>
      <c r="X366">
        <v>1</v>
      </c>
      <c r="Y366">
        <v>0</v>
      </c>
      <c r="Z366">
        <v>1</v>
      </c>
      <c r="AA366">
        <v>1</v>
      </c>
      <c r="AB366">
        <v>1</v>
      </c>
      <c r="AC366">
        <v>1</v>
      </c>
      <c r="AD366">
        <v>1</v>
      </c>
      <c r="AE366">
        <v>1</v>
      </c>
      <c r="AF366">
        <v>0</v>
      </c>
      <c r="AG366" t="s">
        <v>53</v>
      </c>
      <c r="AH366">
        <v>61.8</v>
      </c>
      <c r="AI366">
        <v>56.1</v>
      </c>
      <c r="AJ366">
        <v>34.5</v>
      </c>
      <c r="AK366">
        <v>40.799999999999997</v>
      </c>
      <c r="AL366">
        <v>50</v>
      </c>
      <c r="AM366">
        <v>78</v>
      </c>
      <c r="AN366">
        <v>1</v>
      </c>
    </row>
    <row r="367" spans="1:40" x14ac:dyDescent="0.3">
      <c r="A367" t="s">
        <v>58</v>
      </c>
      <c r="B367">
        <v>0</v>
      </c>
      <c r="C367">
        <v>0</v>
      </c>
      <c r="D367">
        <v>0</v>
      </c>
      <c r="E367">
        <v>0</v>
      </c>
      <c r="F367">
        <v>7.877199081648313E-4</v>
      </c>
      <c r="G367">
        <v>-7.877199081648313E-4</v>
      </c>
      <c r="H367">
        <v>0</v>
      </c>
      <c r="I367">
        <v>1</v>
      </c>
      <c r="J367">
        <v>19890.508197792777</v>
      </c>
      <c r="K367">
        <v>9.8979979219385434</v>
      </c>
      <c r="L367">
        <v>1.8180000000000001</v>
      </c>
      <c r="M367" t="s">
        <v>39</v>
      </c>
      <c r="N367" t="s">
        <v>59</v>
      </c>
      <c r="O367" t="s">
        <v>47</v>
      </c>
      <c r="P367">
        <v>0</v>
      </c>
      <c r="Q367">
        <v>0</v>
      </c>
      <c r="R367">
        <v>1</v>
      </c>
      <c r="S367" t="s">
        <v>42</v>
      </c>
      <c r="T367">
        <v>0</v>
      </c>
      <c r="U367">
        <v>1</v>
      </c>
      <c r="V367" t="s">
        <v>64</v>
      </c>
      <c r="W367">
        <v>1</v>
      </c>
      <c r="X367">
        <v>1</v>
      </c>
      <c r="Y367">
        <v>0</v>
      </c>
      <c r="Z367">
        <v>1</v>
      </c>
      <c r="AA367">
        <v>0</v>
      </c>
      <c r="AB367">
        <v>1</v>
      </c>
      <c r="AC367">
        <v>1</v>
      </c>
      <c r="AD367">
        <v>0</v>
      </c>
      <c r="AE367">
        <v>0</v>
      </c>
      <c r="AF367">
        <v>0</v>
      </c>
      <c r="AG367" t="s">
        <v>53</v>
      </c>
      <c r="AH367">
        <v>61.7</v>
      </c>
      <c r="AI367">
        <v>56.8</v>
      </c>
      <c r="AJ367">
        <v>34.799999999999997</v>
      </c>
      <c r="AK367">
        <v>56.8</v>
      </c>
      <c r="AL367">
        <v>52</v>
      </c>
      <c r="AM367">
        <v>76</v>
      </c>
      <c r="AN367">
        <v>1</v>
      </c>
    </row>
    <row r="368" spans="1:40" x14ac:dyDescent="0.3">
      <c r="A368" t="s">
        <v>62</v>
      </c>
      <c r="B368">
        <v>0</v>
      </c>
      <c r="C368">
        <v>0</v>
      </c>
      <c r="D368">
        <v>1</v>
      </c>
      <c r="E368">
        <v>0</v>
      </c>
      <c r="F368">
        <v>3.8457655417293292E-6</v>
      </c>
      <c r="G368">
        <v>-3.8457655417293292E-6</v>
      </c>
      <c r="H368">
        <v>0</v>
      </c>
      <c r="I368">
        <v>0</v>
      </c>
      <c r="J368">
        <v>9399.3173579532267</v>
      </c>
      <c r="K368">
        <v>9.1483923441266892</v>
      </c>
      <c r="L368">
        <v>1.0900000000000001</v>
      </c>
      <c r="M368" t="s">
        <v>63</v>
      </c>
      <c r="N368" t="s">
        <v>59</v>
      </c>
      <c r="O368" t="s">
        <v>47</v>
      </c>
      <c r="P368">
        <v>0</v>
      </c>
      <c r="Q368">
        <v>0</v>
      </c>
      <c r="R368">
        <v>1</v>
      </c>
      <c r="S368" t="s">
        <v>51</v>
      </c>
      <c r="T368">
        <v>0</v>
      </c>
      <c r="U368">
        <v>1</v>
      </c>
      <c r="V368" t="s">
        <v>52</v>
      </c>
      <c r="W368">
        <v>1</v>
      </c>
      <c r="X368">
        <v>1</v>
      </c>
      <c r="Y368">
        <v>1</v>
      </c>
      <c r="Z368">
        <v>1</v>
      </c>
      <c r="AA368">
        <v>1</v>
      </c>
      <c r="AB368">
        <v>1</v>
      </c>
      <c r="AC368">
        <v>1</v>
      </c>
      <c r="AD368">
        <v>0</v>
      </c>
      <c r="AE368">
        <v>1</v>
      </c>
      <c r="AF368">
        <v>1</v>
      </c>
      <c r="AG368" t="s">
        <v>53</v>
      </c>
      <c r="AH368">
        <v>61.3</v>
      </c>
      <c r="AI368">
        <v>55.9</v>
      </c>
      <c r="AJ368">
        <v>34.200000000000003</v>
      </c>
      <c r="AK368">
        <v>40.700000000000003</v>
      </c>
      <c r="AL368">
        <v>51</v>
      </c>
      <c r="AM368">
        <v>77</v>
      </c>
      <c r="AN368">
        <v>1</v>
      </c>
    </row>
    <row r="369" spans="1:40" x14ac:dyDescent="0.3">
      <c r="A369" t="s">
        <v>45</v>
      </c>
      <c r="B369">
        <v>1</v>
      </c>
      <c r="C369">
        <v>0</v>
      </c>
      <c r="D369">
        <v>0</v>
      </c>
      <c r="E369">
        <v>0</v>
      </c>
      <c r="F369">
        <v>2.4607429109657048E-6</v>
      </c>
      <c r="G369">
        <v>-2.4607429109657048E-6</v>
      </c>
      <c r="H369">
        <v>0</v>
      </c>
      <c r="I369">
        <v>0</v>
      </c>
      <c r="J369">
        <v>11396.128683147517</v>
      </c>
      <c r="K369">
        <v>9.3410289875115318</v>
      </c>
      <c r="L369">
        <v>1.03</v>
      </c>
      <c r="M369" t="s">
        <v>39</v>
      </c>
      <c r="N369" t="s">
        <v>46</v>
      </c>
      <c r="O369" t="s">
        <v>61</v>
      </c>
      <c r="P369">
        <v>0</v>
      </c>
      <c r="Q369">
        <v>1</v>
      </c>
      <c r="R369">
        <v>0</v>
      </c>
      <c r="S369" t="s">
        <v>48</v>
      </c>
      <c r="T369">
        <v>0</v>
      </c>
      <c r="U369">
        <v>1</v>
      </c>
      <c r="V369" t="s">
        <v>52</v>
      </c>
      <c r="W369">
        <v>1</v>
      </c>
      <c r="X369">
        <v>0</v>
      </c>
      <c r="Y369">
        <v>0</v>
      </c>
      <c r="Z369">
        <v>1</v>
      </c>
      <c r="AA369">
        <v>0</v>
      </c>
      <c r="AB369">
        <v>1</v>
      </c>
      <c r="AC369">
        <v>1</v>
      </c>
      <c r="AD369">
        <v>0</v>
      </c>
      <c r="AE369">
        <v>0</v>
      </c>
      <c r="AF369">
        <v>0</v>
      </c>
      <c r="AG369" t="s">
        <v>44</v>
      </c>
      <c r="AH369">
        <v>61.8</v>
      </c>
      <c r="AI369">
        <v>57</v>
      </c>
      <c r="AJ369">
        <v>34.5</v>
      </c>
      <c r="AK369">
        <v>41.2</v>
      </c>
      <c r="AL369">
        <v>55</v>
      </c>
      <c r="AM369">
        <v>80</v>
      </c>
      <c r="AN369">
        <v>1</v>
      </c>
    </row>
    <row r="370" spans="1:40" x14ac:dyDescent="0.3">
      <c r="A370" t="s">
        <v>38</v>
      </c>
      <c r="B370">
        <v>0</v>
      </c>
      <c r="C370">
        <v>0</v>
      </c>
      <c r="D370">
        <v>0</v>
      </c>
      <c r="E370">
        <v>1</v>
      </c>
      <c r="F370">
        <v>0.99899499837157424</v>
      </c>
      <c r="G370">
        <v>1.0050016284257612E-3</v>
      </c>
      <c r="H370">
        <v>0</v>
      </c>
      <c r="I370">
        <v>0</v>
      </c>
      <c r="J370">
        <v>12976.591542430679</v>
      </c>
      <c r="K370">
        <v>9.4709023627414179</v>
      </c>
      <c r="L370">
        <v>1.5</v>
      </c>
      <c r="M370" t="s">
        <v>39</v>
      </c>
      <c r="N370" t="s">
        <v>40</v>
      </c>
      <c r="O370" t="s">
        <v>41</v>
      </c>
      <c r="P370">
        <v>0</v>
      </c>
      <c r="Q370">
        <v>0</v>
      </c>
      <c r="R370">
        <v>1</v>
      </c>
      <c r="S370" t="s">
        <v>51</v>
      </c>
      <c r="T370">
        <v>0</v>
      </c>
      <c r="U370">
        <v>1</v>
      </c>
      <c r="V370" t="s">
        <v>43</v>
      </c>
      <c r="W370">
        <v>0</v>
      </c>
      <c r="X370">
        <v>0</v>
      </c>
      <c r="Y370">
        <v>0</v>
      </c>
      <c r="Z370">
        <v>0</v>
      </c>
      <c r="AA370">
        <v>1</v>
      </c>
      <c r="AB370">
        <v>1</v>
      </c>
      <c r="AC370">
        <v>0</v>
      </c>
      <c r="AD370">
        <v>1</v>
      </c>
      <c r="AE370">
        <v>0</v>
      </c>
      <c r="AF370">
        <v>0</v>
      </c>
      <c r="AG370" t="s">
        <v>44</v>
      </c>
      <c r="AH370">
        <v>60.4</v>
      </c>
      <c r="AI370">
        <v>59</v>
      </c>
      <c r="AJ370">
        <v>35.5</v>
      </c>
      <c r="AK370">
        <v>40.799999999999997</v>
      </c>
      <c r="AL370">
        <v>45</v>
      </c>
      <c r="AM370">
        <v>75</v>
      </c>
      <c r="AN370">
        <v>1</v>
      </c>
    </row>
    <row r="371" spans="1:40" x14ac:dyDescent="0.3">
      <c r="A371" t="s">
        <v>45</v>
      </c>
      <c r="B371">
        <v>1</v>
      </c>
      <c r="C371">
        <v>0</v>
      </c>
      <c r="D371">
        <v>0</v>
      </c>
      <c r="E371">
        <v>0</v>
      </c>
      <c r="F371">
        <v>0.16064056838201179</v>
      </c>
      <c r="G371">
        <v>-0.16064056838201179</v>
      </c>
      <c r="H371">
        <v>0</v>
      </c>
      <c r="I371">
        <v>0</v>
      </c>
      <c r="J371">
        <v>8595.5943030806957</v>
      </c>
      <c r="K371">
        <v>9.0590050606366166</v>
      </c>
      <c r="L371">
        <v>1.1499999999999999</v>
      </c>
      <c r="M371" t="s">
        <v>39</v>
      </c>
      <c r="N371" t="s">
        <v>46</v>
      </c>
      <c r="O371" t="s">
        <v>47</v>
      </c>
      <c r="P371">
        <v>0</v>
      </c>
      <c r="Q371">
        <v>0</v>
      </c>
      <c r="R371">
        <v>1</v>
      </c>
      <c r="S371" t="s">
        <v>51</v>
      </c>
      <c r="T371">
        <v>0</v>
      </c>
      <c r="U371">
        <v>1</v>
      </c>
      <c r="V371" t="s">
        <v>52</v>
      </c>
      <c r="W371">
        <v>0</v>
      </c>
      <c r="X371">
        <v>0</v>
      </c>
      <c r="Y371">
        <v>0</v>
      </c>
      <c r="Z371">
        <v>0</v>
      </c>
      <c r="AA371">
        <v>1</v>
      </c>
      <c r="AB371">
        <v>1</v>
      </c>
      <c r="AC371">
        <v>1</v>
      </c>
      <c r="AD371">
        <v>1</v>
      </c>
      <c r="AE371">
        <v>0</v>
      </c>
      <c r="AF371">
        <v>0</v>
      </c>
      <c r="AG371" t="s">
        <v>44</v>
      </c>
      <c r="AH371">
        <v>61.6</v>
      </c>
      <c r="AI371">
        <v>56</v>
      </c>
      <c r="AJ371">
        <v>35.5</v>
      </c>
      <c r="AK371">
        <v>40.799999999999997</v>
      </c>
      <c r="AL371">
        <v>50</v>
      </c>
      <c r="AM371">
        <v>75</v>
      </c>
      <c r="AN371">
        <v>1</v>
      </c>
    </row>
    <row r="372" spans="1:40" x14ac:dyDescent="0.3">
      <c r="A372" t="s">
        <v>45</v>
      </c>
      <c r="B372">
        <v>1</v>
      </c>
      <c r="C372">
        <v>0</v>
      </c>
      <c r="D372">
        <v>0</v>
      </c>
      <c r="E372">
        <v>0</v>
      </c>
      <c r="F372">
        <v>1.8711369486195467E-3</v>
      </c>
      <c r="G372">
        <v>-1.8711369486195467E-3</v>
      </c>
      <c r="H372">
        <v>0</v>
      </c>
      <c r="I372">
        <v>0</v>
      </c>
      <c r="J372">
        <v>18878.587381444086</v>
      </c>
      <c r="K372">
        <v>9.8457836160021799</v>
      </c>
      <c r="L372">
        <v>1.52</v>
      </c>
      <c r="M372" t="s">
        <v>39</v>
      </c>
      <c r="N372" t="s">
        <v>46</v>
      </c>
      <c r="O372" t="s">
        <v>61</v>
      </c>
      <c r="P372">
        <v>0</v>
      </c>
      <c r="Q372">
        <v>1</v>
      </c>
      <c r="R372">
        <v>0</v>
      </c>
      <c r="S372" t="s">
        <v>42</v>
      </c>
      <c r="T372">
        <v>0</v>
      </c>
      <c r="U372">
        <v>1</v>
      </c>
      <c r="V372" t="s">
        <v>57</v>
      </c>
      <c r="W372">
        <v>0</v>
      </c>
      <c r="X372">
        <v>1</v>
      </c>
      <c r="Y372">
        <v>0</v>
      </c>
      <c r="Z372">
        <v>0</v>
      </c>
      <c r="AA372">
        <v>1</v>
      </c>
      <c r="AB372">
        <v>1</v>
      </c>
      <c r="AC372">
        <v>1</v>
      </c>
      <c r="AD372">
        <v>0</v>
      </c>
      <c r="AE372">
        <v>0</v>
      </c>
      <c r="AF372">
        <v>0</v>
      </c>
      <c r="AG372" t="s">
        <v>44</v>
      </c>
      <c r="AH372">
        <v>61.5</v>
      </c>
      <c r="AI372">
        <v>57</v>
      </c>
      <c r="AJ372">
        <v>35.5</v>
      </c>
      <c r="AK372">
        <v>40.6</v>
      </c>
      <c r="AL372">
        <v>55</v>
      </c>
      <c r="AM372">
        <v>80</v>
      </c>
      <c r="AN372">
        <v>1</v>
      </c>
    </row>
    <row r="373" spans="1:40" x14ac:dyDescent="0.3">
      <c r="A373" t="s">
        <v>45</v>
      </c>
      <c r="B373">
        <v>1</v>
      </c>
      <c r="C373">
        <v>0</v>
      </c>
      <c r="D373">
        <v>0</v>
      </c>
      <c r="E373">
        <v>0</v>
      </c>
      <c r="F373">
        <v>3.4443124353217503E-4</v>
      </c>
      <c r="G373">
        <v>-3.4443124353217503E-4</v>
      </c>
      <c r="H373">
        <v>0</v>
      </c>
      <c r="I373">
        <v>0</v>
      </c>
      <c r="J373">
        <v>10637.714981598503</v>
      </c>
      <c r="K373">
        <v>9.2721609824634079</v>
      </c>
      <c r="L373">
        <v>1.0900000000000001</v>
      </c>
      <c r="M373" t="s">
        <v>39</v>
      </c>
      <c r="N373" t="s">
        <v>46</v>
      </c>
      <c r="O373" t="s">
        <v>61</v>
      </c>
      <c r="P373">
        <v>0</v>
      </c>
      <c r="Q373">
        <v>1</v>
      </c>
      <c r="R373">
        <v>0</v>
      </c>
      <c r="S373" t="s">
        <v>42</v>
      </c>
      <c r="T373">
        <v>0</v>
      </c>
      <c r="U373">
        <v>1</v>
      </c>
      <c r="V373" t="s">
        <v>52</v>
      </c>
      <c r="W373">
        <v>0</v>
      </c>
      <c r="X373">
        <v>1</v>
      </c>
      <c r="Y373">
        <v>1</v>
      </c>
      <c r="Z373">
        <v>0</v>
      </c>
      <c r="AA373">
        <v>0</v>
      </c>
      <c r="AB373">
        <v>1</v>
      </c>
      <c r="AC373">
        <v>1</v>
      </c>
      <c r="AD373">
        <v>0</v>
      </c>
      <c r="AE373">
        <v>0</v>
      </c>
      <c r="AF373">
        <v>0</v>
      </c>
      <c r="AG373" t="s">
        <v>44</v>
      </c>
      <c r="AH373">
        <v>61.3</v>
      </c>
      <c r="AI373">
        <v>55</v>
      </c>
      <c r="AJ373">
        <v>34</v>
      </c>
      <c r="AK373">
        <v>41</v>
      </c>
      <c r="AL373">
        <v>55</v>
      </c>
      <c r="AM373">
        <v>75</v>
      </c>
      <c r="AN373">
        <v>1</v>
      </c>
    </row>
    <row r="374" spans="1:40" x14ac:dyDescent="0.3">
      <c r="A374" t="s">
        <v>62</v>
      </c>
      <c r="B374">
        <v>0</v>
      </c>
      <c r="C374">
        <v>0</v>
      </c>
      <c r="D374">
        <v>1</v>
      </c>
      <c r="E374">
        <v>0</v>
      </c>
      <c r="F374">
        <v>2.9367577641640911E-6</v>
      </c>
      <c r="G374">
        <v>-2.9367577641640911E-6</v>
      </c>
      <c r="H374">
        <v>0</v>
      </c>
      <c r="I374">
        <v>0</v>
      </c>
      <c r="J374">
        <v>16584.793159205783</v>
      </c>
      <c r="K374">
        <v>9.7162414797450936</v>
      </c>
      <c r="L374">
        <v>1.25</v>
      </c>
      <c r="M374" t="s">
        <v>63</v>
      </c>
      <c r="N374" t="s">
        <v>59</v>
      </c>
      <c r="O374" t="s">
        <v>61</v>
      </c>
      <c r="P374">
        <v>0</v>
      </c>
      <c r="Q374">
        <v>1</v>
      </c>
      <c r="R374">
        <v>0</v>
      </c>
      <c r="S374" t="s">
        <v>51</v>
      </c>
      <c r="T374">
        <v>0</v>
      </c>
      <c r="U374">
        <v>1</v>
      </c>
      <c r="V374" t="s">
        <v>52</v>
      </c>
      <c r="W374">
        <v>1</v>
      </c>
      <c r="X374">
        <v>1</v>
      </c>
      <c r="Y374">
        <v>1</v>
      </c>
      <c r="Z374">
        <v>1</v>
      </c>
      <c r="AA374">
        <v>1</v>
      </c>
      <c r="AB374">
        <v>1</v>
      </c>
      <c r="AC374">
        <v>1</v>
      </c>
      <c r="AD374">
        <v>0</v>
      </c>
      <c r="AE374">
        <v>1</v>
      </c>
      <c r="AF374">
        <v>1</v>
      </c>
      <c r="AG374" t="s">
        <v>53</v>
      </c>
      <c r="AH374">
        <v>61.4</v>
      </c>
      <c r="AI374">
        <v>55.3</v>
      </c>
      <c r="AJ374">
        <v>34.200000000000003</v>
      </c>
      <c r="AK374">
        <v>40.799999999999997</v>
      </c>
      <c r="AL374">
        <v>51</v>
      </c>
      <c r="AM374">
        <v>77</v>
      </c>
      <c r="AN374">
        <v>1</v>
      </c>
    </row>
    <row r="375" spans="1:40" x14ac:dyDescent="0.3">
      <c r="A375" t="s">
        <v>58</v>
      </c>
      <c r="B375">
        <v>0</v>
      </c>
      <c r="C375">
        <v>0</v>
      </c>
      <c r="D375">
        <v>0</v>
      </c>
      <c r="E375">
        <v>0</v>
      </c>
      <c r="F375">
        <v>8.1723996632638825E-4</v>
      </c>
      <c r="G375">
        <v>-8.1723996632638825E-4</v>
      </c>
      <c r="H375">
        <v>0</v>
      </c>
      <c r="I375">
        <v>1</v>
      </c>
      <c r="J375">
        <v>21085.643374309904</v>
      </c>
      <c r="K375">
        <v>9.9563476790805581</v>
      </c>
      <c r="L375">
        <v>1.2110000000000001</v>
      </c>
      <c r="M375" t="s">
        <v>39</v>
      </c>
      <c r="N375" t="s">
        <v>59</v>
      </c>
      <c r="O375" t="s">
        <v>13</v>
      </c>
      <c r="P375">
        <v>1</v>
      </c>
      <c r="Q375">
        <v>0</v>
      </c>
      <c r="R375">
        <v>0</v>
      </c>
      <c r="S375" t="s">
        <v>65</v>
      </c>
      <c r="T375">
        <v>1</v>
      </c>
      <c r="U375">
        <v>0</v>
      </c>
      <c r="V375" t="s">
        <v>52</v>
      </c>
      <c r="W375">
        <v>1</v>
      </c>
      <c r="X375">
        <v>1</v>
      </c>
      <c r="Y375">
        <v>1</v>
      </c>
      <c r="Z375">
        <v>1</v>
      </c>
      <c r="AA375">
        <v>1</v>
      </c>
      <c r="AB375">
        <v>1</v>
      </c>
      <c r="AC375">
        <v>1</v>
      </c>
      <c r="AD375">
        <v>0</v>
      </c>
      <c r="AE375">
        <v>1</v>
      </c>
      <c r="AF375">
        <v>0</v>
      </c>
      <c r="AG375" t="s">
        <v>53</v>
      </c>
      <c r="AH375">
        <v>61.7</v>
      </c>
      <c r="AI375">
        <v>55.9</v>
      </c>
      <c r="AJ375">
        <v>34.9</v>
      </c>
      <c r="AK375">
        <v>40.799999999999997</v>
      </c>
      <c r="AL375">
        <v>54</v>
      </c>
      <c r="AM375">
        <v>77</v>
      </c>
      <c r="AN375">
        <v>1</v>
      </c>
    </row>
    <row r="376" spans="1:40" x14ac:dyDescent="0.3">
      <c r="A376" t="s">
        <v>45</v>
      </c>
      <c r="B376">
        <v>1</v>
      </c>
      <c r="C376">
        <v>0</v>
      </c>
      <c r="D376">
        <v>0</v>
      </c>
      <c r="E376">
        <v>0</v>
      </c>
      <c r="F376">
        <v>2.5294153041802773E-2</v>
      </c>
      <c r="G376">
        <v>-2.5294153041802773E-2</v>
      </c>
      <c r="H376">
        <v>0</v>
      </c>
      <c r="I376">
        <v>0</v>
      </c>
      <c r="J376">
        <v>16658.939102402514</v>
      </c>
      <c r="K376">
        <v>9.7207022343656391</v>
      </c>
      <c r="L376">
        <v>1.21</v>
      </c>
      <c r="M376" t="s">
        <v>39</v>
      </c>
      <c r="N376" t="s">
        <v>46</v>
      </c>
      <c r="O376" t="s">
        <v>13</v>
      </c>
      <c r="P376">
        <v>1</v>
      </c>
      <c r="Q376">
        <v>0</v>
      </c>
      <c r="R376">
        <v>0</v>
      </c>
      <c r="S376" t="s">
        <v>48</v>
      </c>
      <c r="T376">
        <v>0</v>
      </c>
      <c r="U376">
        <v>1</v>
      </c>
      <c r="V376" t="s">
        <v>43</v>
      </c>
      <c r="W376">
        <v>1</v>
      </c>
      <c r="X376">
        <v>1</v>
      </c>
      <c r="Y376">
        <v>1</v>
      </c>
      <c r="Z376">
        <v>0</v>
      </c>
      <c r="AA376">
        <v>1</v>
      </c>
      <c r="AB376">
        <v>1</v>
      </c>
      <c r="AC376">
        <v>1</v>
      </c>
      <c r="AD376">
        <v>1</v>
      </c>
      <c r="AE376">
        <v>0</v>
      </c>
      <c r="AF376">
        <v>0</v>
      </c>
      <c r="AG376" t="s">
        <v>44</v>
      </c>
      <c r="AH376">
        <v>61.9</v>
      </c>
      <c r="AI376">
        <v>57</v>
      </c>
      <c r="AJ376">
        <v>35.5</v>
      </c>
      <c r="AK376">
        <v>40.6</v>
      </c>
      <c r="AL376">
        <v>50</v>
      </c>
      <c r="AM376">
        <v>80</v>
      </c>
      <c r="AN376">
        <v>1</v>
      </c>
    </row>
    <row r="377" spans="1:40" x14ac:dyDescent="0.3">
      <c r="A377" t="s">
        <v>54</v>
      </c>
      <c r="B377">
        <v>0</v>
      </c>
      <c r="C377">
        <v>0</v>
      </c>
      <c r="D377">
        <v>0</v>
      </c>
      <c r="E377">
        <v>0</v>
      </c>
      <c r="F377">
        <v>1.666855691284302E-3</v>
      </c>
      <c r="G377">
        <v>-1.666855691284302E-3</v>
      </c>
      <c r="H377">
        <v>1</v>
      </c>
      <c r="I377">
        <v>0</v>
      </c>
      <c r="J377">
        <v>21190.935235554502</v>
      </c>
      <c r="K377">
        <v>9.9613287859917676</v>
      </c>
      <c r="L377">
        <v>1.57</v>
      </c>
      <c r="M377" t="s">
        <v>39</v>
      </c>
      <c r="N377" t="s">
        <v>55</v>
      </c>
      <c r="O377" t="s">
        <v>13</v>
      </c>
      <c r="P377">
        <v>1</v>
      </c>
      <c r="Q377">
        <v>0</v>
      </c>
      <c r="R377">
        <v>0</v>
      </c>
      <c r="S377" t="s">
        <v>42</v>
      </c>
      <c r="T377">
        <v>0</v>
      </c>
      <c r="U377">
        <v>1</v>
      </c>
      <c r="V377" t="s">
        <v>57</v>
      </c>
      <c r="W377">
        <v>1</v>
      </c>
      <c r="X377">
        <v>1</v>
      </c>
      <c r="Y377">
        <v>1</v>
      </c>
      <c r="Z377">
        <v>1</v>
      </c>
      <c r="AA377">
        <v>1</v>
      </c>
      <c r="AB377">
        <v>1</v>
      </c>
      <c r="AC377">
        <v>1</v>
      </c>
      <c r="AD377">
        <v>0</v>
      </c>
      <c r="AE377">
        <v>1</v>
      </c>
      <c r="AF377">
        <v>0</v>
      </c>
      <c r="AG377" t="s">
        <v>53</v>
      </c>
      <c r="AH377">
        <v>61.5</v>
      </c>
      <c r="AI377">
        <v>56</v>
      </c>
      <c r="AJ377">
        <v>34.700000000000003</v>
      </c>
      <c r="AK377">
        <v>40.6</v>
      </c>
      <c r="AL377">
        <v>52</v>
      </c>
      <c r="AM377">
        <v>76</v>
      </c>
      <c r="AN377">
        <v>1</v>
      </c>
    </row>
    <row r="378" spans="1:40" x14ac:dyDescent="0.3">
      <c r="A378" t="s">
        <v>45</v>
      </c>
      <c r="B378">
        <v>1</v>
      </c>
      <c r="C378">
        <v>0</v>
      </c>
      <c r="D378">
        <v>0</v>
      </c>
      <c r="E378">
        <v>0</v>
      </c>
      <c r="F378">
        <v>1.4724418261608827E-3</v>
      </c>
      <c r="G378">
        <v>-1.4724418261608827E-3</v>
      </c>
      <c r="H378">
        <v>0</v>
      </c>
      <c r="I378">
        <v>0</v>
      </c>
      <c r="J378">
        <v>13894.673140751685</v>
      </c>
      <c r="K378">
        <v>9.5392608183843901</v>
      </c>
      <c r="L378">
        <v>1.42</v>
      </c>
      <c r="M378" t="s">
        <v>39</v>
      </c>
      <c r="N378" t="s">
        <v>46</v>
      </c>
      <c r="O378" t="s">
        <v>41</v>
      </c>
      <c r="P378">
        <v>0</v>
      </c>
      <c r="Q378">
        <v>0</v>
      </c>
      <c r="R378">
        <v>1</v>
      </c>
      <c r="S378" t="s">
        <v>51</v>
      </c>
      <c r="T378">
        <v>0</v>
      </c>
      <c r="U378">
        <v>1</v>
      </c>
      <c r="V378" t="s">
        <v>43</v>
      </c>
      <c r="W378">
        <v>0</v>
      </c>
      <c r="X378">
        <v>1</v>
      </c>
      <c r="Y378">
        <v>0</v>
      </c>
      <c r="Z378">
        <v>0</v>
      </c>
      <c r="AA378">
        <v>1</v>
      </c>
      <c r="AB378">
        <v>1</v>
      </c>
      <c r="AC378">
        <v>1</v>
      </c>
      <c r="AD378">
        <v>0</v>
      </c>
      <c r="AE378">
        <v>0</v>
      </c>
      <c r="AF378">
        <v>0</v>
      </c>
      <c r="AG378" t="s">
        <v>44</v>
      </c>
      <c r="AH378">
        <v>61.9</v>
      </c>
      <c r="AI378">
        <v>57</v>
      </c>
      <c r="AJ378">
        <v>35</v>
      </c>
      <c r="AK378">
        <v>40.799999999999997</v>
      </c>
      <c r="AL378">
        <v>55</v>
      </c>
      <c r="AM378">
        <v>80</v>
      </c>
      <c r="AN378">
        <v>1</v>
      </c>
    </row>
    <row r="379" spans="1:40" x14ac:dyDescent="0.3">
      <c r="A379" t="s">
        <v>45</v>
      </c>
      <c r="B379">
        <v>1</v>
      </c>
      <c r="C379">
        <v>0</v>
      </c>
      <c r="D379">
        <v>0</v>
      </c>
      <c r="E379">
        <v>0</v>
      </c>
      <c r="F379">
        <v>1.1989437361460057E-2</v>
      </c>
      <c r="G379">
        <v>-1.1989437361460057E-2</v>
      </c>
      <c r="H379">
        <v>0</v>
      </c>
      <c r="I379">
        <v>0</v>
      </c>
      <c r="J379">
        <v>13034.00599647231</v>
      </c>
      <c r="K379">
        <v>9.4753170669560767</v>
      </c>
      <c r="L379">
        <v>1.02</v>
      </c>
      <c r="M379" t="s">
        <v>39</v>
      </c>
      <c r="N379" t="s">
        <v>46</v>
      </c>
      <c r="O379" t="s">
        <v>13</v>
      </c>
      <c r="P379">
        <v>1</v>
      </c>
      <c r="Q379">
        <v>0</v>
      </c>
      <c r="R379">
        <v>0</v>
      </c>
      <c r="S379" t="s">
        <v>48</v>
      </c>
      <c r="T379">
        <v>0</v>
      </c>
      <c r="U379">
        <v>1</v>
      </c>
      <c r="V379" t="s">
        <v>43</v>
      </c>
      <c r="W379">
        <v>1</v>
      </c>
      <c r="X379">
        <v>1</v>
      </c>
      <c r="Y379">
        <v>1</v>
      </c>
      <c r="Z379">
        <v>0</v>
      </c>
      <c r="AA379">
        <v>0</v>
      </c>
      <c r="AB379">
        <v>1</v>
      </c>
      <c r="AC379">
        <v>1</v>
      </c>
      <c r="AD379">
        <v>1</v>
      </c>
      <c r="AE379">
        <v>0</v>
      </c>
      <c r="AF379">
        <v>0</v>
      </c>
      <c r="AG379" t="s">
        <v>44</v>
      </c>
      <c r="AH379">
        <v>61.8</v>
      </c>
      <c r="AI379">
        <v>56</v>
      </c>
      <c r="AJ379">
        <v>34</v>
      </c>
      <c r="AK379">
        <v>41</v>
      </c>
      <c r="AL379">
        <v>50</v>
      </c>
      <c r="AM379">
        <v>80</v>
      </c>
      <c r="AN379">
        <v>1</v>
      </c>
    </row>
    <row r="380" spans="1:40" x14ac:dyDescent="0.3">
      <c r="A380" t="s">
        <v>38</v>
      </c>
      <c r="B380">
        <v>0</v>
      </c>
      <c r="C380">
        <v>0</v>
      </c>
      <c r="D380">
        <v>0</v>
      </c>
      <c r="E380">
        <v>1</v>
      </c>
      <c r="F380">
        <v>1.5050487210703446E-2</v>
      </c>
      <c r="G380">
        <v>0.98494951278929654</v>
      </c>
      <c r="H380">
        <v>0</v>
      </c>
      <c r="I380">
        <v>0</v>
      </c>
      <c r="J380">
        <v>8670.008283164665</v>
      </c>
      <c r="K380">
        <v>9.0676250251564454</v>
      </c>
      <c r="L380">
        <v>1.2</v>
      </c>
      <c r="M380" t="s">
        <v>39</v>
      </c>
      <c r="N380" t="s">
        <v>40</v>
      </c>
      <c r="O380" t="s">
        <v>41</v>
      </c>
      <c r="P380">
        <v>0</v>
      </c>
      <c r="Q380">
        <v>0</v>
      </c>
      <c r="R380">
        <v>1</v>
      </c>
      <c r="S380" t="s">
        <v>51</v>
      </c>
      <c r="T380">
        <v>0</v>
      </c>
      <c r="U380">
        <v>1</v>
      </c>
      <c r="V380" t="s">
        <v>43</v>
      </c>
      <c r="W380">
        <v>1</v>
      </c>
      <c r="X380">
        <v>0</v>
      </c>
      <c r="Y380">
        <v>1</v>
      </c>
      <c r="Z380">
        <v>0</v>
      </c>
      <c r="AA380">
        <v>1</v>
      </c>
      <c r="AB380">
        <v>1</v>
      </c>
      <c r="AC380">
        <v>1</v>
      </c>
      <c r="AD380">
        <v>1</v>
      </c>
      <c r="AE380">
        <v>0</v>
      </c>
      <c r="AF380">
        <v>0</v>
      </c>
      <c r="AG380" t="s">
        <v>44</v>
      </c>
      <c r="AH380">
        <v>62.3</v>
      </c>
      <c r="AI380">
        <v>57</v>
      </c>
      <c r="AJ380">
        <v>35.5</v>
      </c>
      <c r="AK380">
        <v>40.6</v>
      </c>
      <c r="AL380">
        <v>45</v>
      </c>
      <c r="AM380">
        <v>75</v>
      </c>
      <c r="AN380">
        <v>1</v>
      </c>
    </row>
    <row r="381" spans="1:40" x14ac:dyDescent="0.3">
      <c r="A381" t="s">
        <v>45</v>
      </c>
      <c r="B381">
        <v>1</v>
      </c>
      <c r="C381">
        <v>0</v>
      </c>
      <c r="D381">
        <v>0</v>
      </c>
      <c r="E381">
        <v>0</v>
      </c>
      <c r="F381">
        <v>1.2487441868584563E-5</v>
      </c>
      <c r="G381">
        <v>-1.2487441868584563E-5</v>
      </c>
      <c r="H381">
        <v>0</v>
      </c>
      <c r="I381">
        <v>0</v>
      </c>
      <c r="J381">
        <v>9848.020624398765</v>
      </c>
      <c r="K381">
        <v>9.1950257621349198</v>
      </c>
      <c r="L381">
        <v>1.06</v>
      </c>
      <c r="M381" t="s">
        <v>39</v>
      </c>
      <c r="N381" t="s">
        <v>46</v>
      </c>
      <c r="O381" t="s">
        <v>56</v>
      </c>
      <c r="P381">
        <v>0</v>
      </c>
      <c r="Q381">
        <v>1</v>
      </c>
      <c r="R381">
        <v>0</v>
      </c>
      <c r="S381" t="s">
        <v>51</v>
      </c>
      <c r="T381">
        <v>0</v>
      </c>
      <c r="U381">
        <v>1</v>
      </c>
      <c r="V381" t="s">
        <v>43</v>
      </c>
      <c r="W381">
        <v>1</v>
      </c>
      <c r="X381">
        <v>1</v>
      </c>
      <c r="Y381">
        <v>0</v>
      </c>
      <c r="Z381">
        <v>0</v>
      </c>
      <c r="AA381">
        <v>1</v>
      </c>
      <c r="AB381">
        <v>1</v>
      </c>
      <c r="AC381">
        <v>1</v>
      </c>
      <c r="AD381">
        <v>0</v>
      </c>
      <c r="AE381">
        <v>0</v>
      </c>
      <c r="AF381">
        <v>0</v>
      </c>
      <c r="AG381" t="s">
        <v>44</v>
      </c>
      <c r="AH381">
        <v>61.6</v>
      </c>
      <c r="AI381">
        <v>57</v>
      </c>
      <c r="AJ381">
        <v>35</v>
      </c>
      <c r="AK381">
        <v>40.6</v>
      </c>
      <c r="AL381">
        <v>55</v>
      </c>
      <c r="AM381">
        <v>80</v>
      </c>
      <c r="AN381">
        <v>1</v>
      </c>
    </row>
    <row r="382" spans="1:40" x14ac:dyDescent="0.3">
      <c r="A382" t="s">
        <v>45</v>
      </c>
      <c r="B382">
        <v>1</v>
      </c>
      <c r="C382">
        <v>0</v>
      </c>
      <c r="D382">
        <v>0</v>
      </c>
      <c r="E382">
        <v>0</v>
      </c>
      <c r="F382">
        <v>5.099611945641304E-4</v>
      </c>
      <c r="G382">
        <v>-5.099611945641304E-4</v>
      </c>
      <c r="H382">
        <v>0</v>
      </c>
      <c r="I382">
        <v>0</v>
      </c>
      <c r="J382">
        <v>10743.106059655353</v>
      </c>
      <c r="K382">
        <v>9.2820195310608291</v>
      </c>
      <c r="L382">
        <v>1.0900000000000001</v>
      </c>
      <c r="M382" t="s">
        <v>39</v>
      </c>
      <c r="N382" t="s">
        <v>46</v>
      </c>
      <c r="O382" t="s">
        <v>41</v>
      </c>
      <c r="P382">
        <v>0</v>
      </c>
      <c r="Q382">
        <v>0</v>
      </c>
      <c r="R382">
        <v>1</v>
      </c>
      <c r="S382" t="s">
        <v>60</v>
      </c>
      <c r="T382">
        <v>0</v>
      </c>
      <c r="U382">
        <v>1</v>
      </c>
      <c r="V382" t="s">
        <v>57</v>
      </c>
      <c r="W382">
        <v>1</v>
      </c>
      <c r="X382">
        <v>1</v>
      </c>
      <c r="Y382">
        <v>1</v>
      </c>
      <c r="Z382">
        <v>0</v>
      </c>
      <c r="AA382">
        <v>1</v>
      </c>
      <c r="AB382">
        <v>1</v>
      </c>
      <c r="AC382">
        <v>1</v>
      </c>
      <c r="AD382">
        <v>1</v>
      </c>
      <c r="AE382">
        <v>0</v>
      </c>
      <c r="AF382">
        <v>0</v>
      </c>
      <c r="AG382" t="s">
        <v>44</v>
      </c>
      <c r="AH382">
        <v>61.7</v>
      </c>
      <c r="AI382">
        <v>57</v>
      </c>
      <c r="AJ382">
        <v>35.5</v>
      </c>
      <c r="AK382">
        <v>40.799999999999997</v>
      </c>
      <c r="AL382">
        <v>50</v>
      </c>
      <c r="AM382">
        <v>80</v>
      </c>
      <c r="AN382">
        <v>1</v>
      </c>
    </row>
    <row r="383" spans="1:40" x14ac:dyDescent="0.3">
      <c r="A383" t="s">
        <v>45</v>
      </c>
      <c r="B383">
        <v>1</v>
      </c>
      <c r="C383">
        <v>0</v>
      </c>
      <c r="D383">
        <v>0</v>
      </c>
      <c r="E383">
        <v>0</v>
      </c>
      <c r="F383">
        <v>4.2735556194779161E-3</v>
      </c>
      <c r="G383">
        <v>-4.2735556194779161E-3</v>
      </c>
      <c r="H383">
        <v>0</v>
      </c>
      <c r="I383">
        <v>0</v>
      </c>
      <c r="J383">
        <v>12437.479542242108</v>
      </c>
      <c r="K383">
        <v>9.4284697366206398</v>
      </c>
      <c r="L383">
        <v>1.28</v>
      </c>
      <c r="M383" t="s">
        <v>39</v>
      </c>
      <c r="N383" t="s">
        <v>46</v>
      </c>
      <c r="O383" t="s">
        <v>41</v>
      </c>
      <c r="P383">
        <v>0</v>
      </c>
      <c r="Q383">
        <v>0</v>
      </c>
      <c r="R383">
        <v>1</v>
      </c>
      <c r="S383" t="s">
        <v>48</v>
      </c>
      <c r="T383">
        <v>0</v>
      </c>
      <c r="U383">
        <v>1</v>
      </c>
      <c r="V383" t="s">
        <v>52</v>
      </c>
      <c r="W383">
        <v>1</v>
      </c>
      <c r="X383">
        <v>1</v>
      </c>
      <c r="Y383">
        <v>1</v>
      </c>
      <c r="Z383">
        <v>0</v>
      </c>
      <c r="AA383">
        <v>1</v>
      </c>
      <c r="AB383">
        <v>1</v>
      </c>
      <c r="AC383">
        <v>1</v>
      </c>
      <c r="AD383">
        <v>1</v>
      </c>
      <c r="AE383">
        <v>0</v>
      </c>
      <c r="AF383">
        <v>0</v>
      </c>
      <c r="AG383" t="s">
        <v>44</v>
      </c>
      <c r="AH383">
        <v>61.6</v>
      </c>
      <c r="AI383">
        <v>57</v>
      </c>
      <c r="AJ383">
        <v>35.5</v>
      </c>
      <c r="AK383">
        <v>40.799999999999997</v>
      </c>
      <c r="AL383">
        <v>50</v>
      </c>
      <c r="AM383">
        <v>80</v>
      </c>
      <c r="AN383">
        <v>1</v>
      </c>
    </row>
    <row r="384" spans="1:40" x14ac:dyDescent="0.3">
      <c r="A384" t="s">
        <v>58</v>
      </c>
      <c r="B384">
        <v>0</v>
      </c>
      <c r="C384">
        <v>0</v>
      </c>
      <c r="D384">
        <v>0</v>
      </c>
      <c r="E384">
        <v>0</v>
      </c>
      <c r="F384">
        <v>0.15295261211599395</v>
      </c>
      <c r="G384">
        <v>-0.15295261211599395</v>
      </c>
      <c r="H384">
        <v>0</v>
      </c>
      <c r="I384">
        <v>1</v>
      </c>
      <c r="J384">
        <v>14828.817778495064</v>
      </c>
      <c r="K384">
        <v>9.6043277137139231</v>
      </c>
      <c r="L384">
        <v>1.59</v>
      </c>
      <c r="M384" t="s">
        <v>39</v>
      </c>
      <c r="N384" t="s">
        <v>59</v>
      </c>
      <c r="O384" t="s">
        <v>47</v>
      </c>
      <c r="P384">
        <v>0</v>
      </c>
      <c r="Q384">
        <v>0</v>
      </c>
      <c r="R384">
        <v>1</v>
      </c>
      <c r="S384" t="s">
        <v>42</v>
      </c>
      <c r="T384">
        <v>0</v>
      </c>
      <c r="U384">
        <v>1</v>
      </c>
      <c r="V384" t="s">
        <v>52</v>
      </c>
      <c r="W384">
        <v>1</v>
      </c>
      <c r="X384">
        <v>1</v>
      </c>
      <c r="Y384">
        <v>0</v>
      </c>
      <c r="Z384">
        <v>1</v>
      </c>
      <c r="AA384">
        <v>1</v>
      </c>
      <c r="AB384">
        <v>1</v>
      </c>
      <c r="AC384">
        <v>1</v>
      </c>
      <c r="AD384">
        <v>1</v>
      </c>
      <c r="AE384">
        <v>1</v>
      </c>
      <c r="AF384">
        <v>1</v>
      </c>
      <c r="AG384" t="s">
        <v>53</v>
      </c>
      <c r="AH384">
        <v>61.5</v>
      </c>
      <c r="AI384">
        <v>56.2</v>
      </c>
      <c r="AJ384">
        <v>34.5</v>
      </c>
      <c r="AK384">
        <v>40.799999999999997</v>
      </c>
      <c r="AL384">
        <v>48</v>
      </c>
      <c r="AM384">
        <v>77</v>
      </c>
      <c r="AN384">
        <v>1</v>
      </c>
    </row>
    <row r="385" spans="1:40" x14ac:dyDescent="0.3">
      <c r="A385" t="s">
        <v>62</v>
      </c>
      <c r="B385">
        <v>0</v>
      </c>
      <c r="C385">
        <v>0</v>
      </c>
      <c r="D385">
        <v>1</v>
      </c>
      <c r="E385">
        <v>0</v>
      </c>
      <c r="F385">
        <v>3.1476003023595945E-6</v>
      </c>
      <c r="G385">
        <v>-3.1476003023595945E-6</v>
      </c>
      <c r="H385">
        <v>0</v>
      </c>
      <c r="I385">
        <v>0</v>
      </c>
      <c r="J385">
        <v>32422.23882343627</v>
      </c>
      <c r="K385">
        <v>10.386599849766434</v>
      </c>
      <c r="L385">
        <v>2.0099999999999998</v>
      </c>
      <c r="M385" t="s">
        <v>63</v>
      </c>
      <c r="N385" t="s">
        <v>59</v>
      </c>
      <c r="O385" t="s">
        <v>41</v>
      </c>
      <c r="P385">
        <v>0</v>
      </c>
      <c r="Q385">
        <v>0</v>
      </c>
      <c r="R385">
        <v>1</v>
      </c>
      <c r="S385" t="s">
        <v>42</v>
      </c>
      <c r="T385">
        <v>0</v>
      </c>
      <c r="U385">
        <v>1</v>
      </c>
      <c r="V385" t="s">
        <v>52</v>
      </c>
      <c r="W385">
        <v>1</v>
      </c>
      <c r="X385">
        <v>1</v>
      </c>
      <c r="Y385">
        <v>0</v>
      </c>
      <c r="Z385">
        <v>1</v>
      </c>
      <c r="AA385">
        <v>1</v>
      </c>
      <c r="AB385">
        <v>1</v>
      </c>
      <c r="AC385">
        <v>1</v>
      </c>
      <c r="AD385">
        <v>0</v>
      </c>
      <c r="AE385">
        <v>1</v>
      </c>
      <c r="AF385">
        <v>1</v>
      </c>
      <c r="AG385" t="s">
        <v>53</v>
      </c>
      <c r="AH385">
        <v>61.3</v>
      </c>
      <c r="AI385">
        <v>56.7</v>
      </c>
      <c r="AJ385">
        <v>34.5</v>
      </c>
      <c r="AK385">
        <v>40.9</v>
      </c>
      <c r="AL385">
        <v>51</v>
      </c>
      <c r="AM385">
        <v>77</v>
      </c>
      <c r="AN385">
        <v>1</v>
      </c>
    </row>
    <row r="386" spans="1:40" x14ac:dyDescent="0.3">
      <c r="A386" t="s">
        <v>54</v>
      </c>
      <c r="B386">
        <v>0</v>
      </c>
      <c r="C386">
        <v>0</v>
      </c>
      <c r="D386">
        <v>0</v>
      </c>
      <c r="E386">
        <v>0</v>
      </c>
      <c r="F386">
        <v>9.5110852539355721E-4</v>
      </c>
      <c r="G386">
        <v>-9.5110852539355721E-4</v>
      </c>
      <c r="H386">
        <v>1</v>
      </c>
      <c r="I386">
        <v>0</v>
      </c>
      <c r="J386">
        <v>14236.064454321384</v>
      </c>
      <c r="K386">
        <v>9.563533774178234</v>
      </c>
      <c r="L386">
        <v>1.6</v>
      </c>
      <c r="M386" t="s">
        <v>39</v>
      </c>
      <c r="N386" t="s">
        <v>55</v>
      </c>
      <c r="O386" t="s">
        <v>47</v>
      </c>
      <c r="P386">
        <v>0</v>
      </c>
      <c r="Q386">
        <v>0</v>
      </c>
      <c r="R386">
        <v>1</v>
      </c>
      <c r="S386" t="s">
        <v>51</v>
      </c>
      <c r="T386">
        <v>0</v>
      </c>
      <c r="U386">
        <v>1</v>
      </c>
      <c r="V386" t="s">
        <v>57</v>
      </c>
      <c r="W386">
        <v>1</v>
      </c>
      <c r="X386">
        <v>1</v>
      </c>
      <c r="Y386">
        <v>1</v>
      </c>
      <c r="Z386">
        <v>1</v>
      </c>
      <c r="AA386">
        <v>1</v>
      </c>
      <c r="AB386">
        <v>1</v>
      </c>
      <c r="AC386">
        <v>1</v>
      </c>
      <c r="AD386">
        <v>0</v>
      </c>
      <c r="AE386">
        <v>1</v>
      </c>
      <c r="AF386">
        <v>0</v>
      </c>
      <c r="AG386" t="s">
        <v>53</v>
      </c>
      <c r="AH386">
        <v>61.7</v>
      </c>
      <c r="AI386">
        <v>56.1</v>
      </c>
      <c r="AJ386">
        <v>34.1</v>
      </c>
      <c r="AK386">
        <v>40.799999999999997</v>
      </c>
      <c r="AL386">
        <v>52</v>
      </c>
      <c r="AM386">
        <v>76</v>
      </c>
      <c r="AN386">
        <v>1</v>
      </c>
    </row>
    <row r="387" spans="1:40" x14ac:dyDescent="0.3">
      <c r="A387" t="s">
        <v>45</v>
      </c>
      <c r="B387">
        <v>1</v>
      </c>
      <c r="C387">
        <v>0</v>
      </c>
      <c r="D387">
        <v>0</v>
      </c>
      <c r="E387">
        <v>0</v>
      </c>
      <c r="F387">
        <v>2.787916317203112E-6</v>
      </c>
      <c r="G387">
        <v>-2.787916317203112E-6</v>
      </c>
      <c r="H387">
        <v>0</v>
      </c>
      <c r="I387">
        <v>0</v>
      </c>
      <c r="J387">
        <v>12077.387763248122</v>
      </c>
      <c r="K387">
        <v>9.3990902033403074</v>
      </c>
      <c r="L387">
        <v>1.18</v>
      </c>
      <c r="M387" t="s">
        <v>39</v>
      </c>
      <c r="N387" t="s">
        <v>46</v>
      </c>
      <c r="O387" t="s">
        <v>41</v>
      </c>
      <c r="P387">
        <v>0</v>
      </c>
      <c r="Q387">
        <v>0</v>
      </c>
      <c r="R387">
        <v>1</v>
      </c>
      <c r="S387" t="s">
        <v>60</v>
      </c>
      <c r="T387">
        <v>0</v>
      </c>
      <c r="U387">
        <v>1</v>
      </c>
      <c r="V387" t="s">
        <v>43</v>
      </c>
      <c r="W387">
        <v>1</v>
      </c>
      <c r="X387">
        <v>1</v>
      </c>
      <c r="Y387">
        <v>0</v>
      </c>
      <c r="Z387">
        <v>0</v>
      </c>
      <c r="AA387">
        <v>1</v>
      </c>
      <c r="AB387">
        <v>1</v>
      </c>
      <c r="AC387">
        <v>1</v>
      </c>
      <c r="AD387">
        <v>0</v>
      </c>
      <c r="AE387">
        <v>0</v>
      </c>
      <c r="AF387">
        <v>0</v>
      </c>
      <c r="AG387" t="s">
        <v>44</v>
      </c>
      <c r="AH387">
        <v>61.9</v>
      </c>
      <c r="AI387">
        <v>57</v>
      </c>
      <c r="AJ387">
        <v>35.5</v>
      </c>
      <c r="AK387">
        <v>40.6</v>
      </c>
      <c r="AL387">
        <v>55</v>
      </c>
      <c r="AM387">
        <v>80</v>
      </c>
      <c r="AN387">
        <v>1</v>
      </c>
    </row>
    <row r="388" spans="1:40" x14ac:dyDescent="0.3">
      <c r="A388" t="s">
        <v>45</v>
      </c>
      <c r="B388">
        <v>1</v>
      </c>
      <c r="C388">
        <v>0</v>
      </c>
      <c r="D388">
        <v>0</v>
      </c>
      <c r="E388">
        <v>0</v>
      </c>
      <c r="F388">
        <v>0.35858159648893451</v>
      </c>
      <c r="G388">
        <v>-0.35858159648893451</v>
      </c>
      <c r="H388">
        <v>0</v>
      </c>
      <c r="I388">
        <v>0</v>
      </c>
      <c r="J388">
        <v>8814.7894797696554</v>
      </c>
      <c r="K388">
        <v>9.0841862125013737</v>
      </c>
      <c r="L388">
        <v>1.22</v>
      </c>
      <c r="M388" t="s">
        <v>39</v>
      </c>
      <c r="N388" t="s">
        <v>46</v>
      </c>
      <c r="O388" t="s">
        <v>47</v>
      </c>
      <c r="P388">
        <v>0</v>
      </c>
      <c r="Q388">
        <v>0</v>
      </c>
      <c r="R388">
        <v>1</v>
      </c>
      <c r="S388" t="s">
        <v>42</v>
      </c>
      <c r="T388">
        <v>0</v>
      </c>
      <c r="U388">
        <v>1</v>
      </c>
      <c r="V388" t="s">
        <v>43</v>
      </c>
      <c r="W388">
        <v>0</v>
      </c>
      <c r="X388">
        <v>1</v>
      </c>
      <c r="Y388">
        <v>0</v>
      </c>
      <c r="Z388">
        <v>0</v>
      </c>
      <c r="AA388">
        <v>1</v>
      </c>
      <c r="AB388">
        <v>1</v>
      </c>
      <c r="AC388">
        <v>1</v>
      </c>
      <c r="AD388">
        <v>1</v>
      </c>
      <c r="AE388">
        <v>0</v>
      </c>
      <c r="AF388">
        <v>0</v>
      </c>
      <c r="AG388" t="s">
        <v>44</v>
      </c>
      <c r="AH388">
        <v>61.5</v>
      </c>
      <c r="AI388">
        <v>56</v>
      </c>
      <c r="AJ388">
        <v>34</v>
      </c>
      <c r="AK388">
        <v>40.799999999999997</v>
      </c>
      <c r="AL388">
        <v>50</v>
      </c>
      <c r="AM388">
        <v>80</v>
      </c>
      <c r="AN388">
        <v>1</v>
      </c>
    </row>
    <row r="389" spans="1:40" x14ac:dyDescent="0.3">
      <c r="A389" t="s">
        <v>45</v>
      </c>
      <c r="B389">
        <v>1</v>
      </c>
      <c r="C389">
        <v>0</v>
      </c>
      <c r="D389">
        <v>0</v>
      </c>
      <c r="E389">
        <v>0</v>
      </c>
      <c r="F389">
        <v>2.4744566672058835E-6</v>
      </c>
      <c r="G389">
        <v>-2.4744566672058835E-6</v>
      </c>
      <c r="H389">
        <v>0</v>
      </c>
      <c r="I389">
        <v>0</v>
      </c>
      <c r="J389">
        <v>16826.245576035621</v>
      </c>
      <c r="K389">
        <v>9.7306951830378683</v>
      </c>
      <c r="L389">
        <v>1.25</v>
      </c>
      <c r="M389" t="s">
        <v>39</v>
      </c>
      <c r="N389" t="s">
        <v>46</v>
      </c>
      <c r="O389" t="s">
        <v>61</v>
      </c>
      <c r="P389">
        <v>0</v>
      </c>
      <c r="Q389">
        <v>1</v>
      </c>
      <c r="R389">
        <v>0</v>
      </c>
      <c r="S389" t="s">
        <v>60</v>
      </c>
      <c r="T389">
        <v>0</v>
      </c>
      <c r="U389">
        <v>1</v>
      </c>
      <c r="V389" t="s">
        <v>43</v>
      </c>
      <c r="W389">
        <v>1</v>
      </c>
      <c r="X389">
        <v>1</v>
      </c>
      <c r="Y389">
        <v>1</v>
      </c>
      <c r="Z389">
        <v>0</v>
      </c>
      <c r="AA389">
        <v>1</v>
      </c>
      <c r="AB389">
        <v>1</v>
      </c>
      <c r="AC389">
        <v>1</v>
      </c>
      <c r="AD389">
        <v>0</v>
      </c>
      <c r="AE389">
        <v>0</v>
      </c>
      <c r="AF389">
        <v>0</v>
      </c>
      <c r="AG389" t="s">
        <v>44</v>
      </c>
      <c r="AH389">
        <v>61.5</v>
      </c>
      <c r="AI389">
        <v>57</v>
      </c>
      <c r="AJ389">
        <v>35</v>
      </c>
      <c r="AK389">
        <v>40.799999999999997</v>
      </c>
      <c r="AL389">
        <v>55</v>
      </c>
      <c r="AM389">
        <v>80</v>
      </c>
      <c r="AN389">
        <v>1</v>
      </c>
    </row>
    <row r="390" spans="1:40" x14ac:dyDescent="0.3">
      <c r="A390" t="s">
        <v>45</v>
      </c>
      <c r="B390">
        <v>1</v>
      </c>
      <c r="C390">
        <v>0</v>
      </c>
      <c r="D390">
        <v>0</v>
      </c>
      <c r="E390">
        <v>0</v>
      </c>
      <c r="F390">
        <v>2.614491825946148E-4</v>
      </c>
      <c r="G390">
        <v>-2.614491825946148E-4</v>
      </c>
      <c r="H390">
        <v>0</v>
      </c>
      <c r="I390">
        <v>0</v>
      </c>
      <c r="J390">
        <v>19402.263882542709</v>
      </c>
      <c r="K390">
        <v>9.8731450332195188</v>
      </c>
      <c r="L390">
        <v>1.62</v>
      </c>
      <c r="M390" t="s">
        <v>39</v>
      </c>
      <c r="N390" t="s">
        <v>46</v>
      </c>
      <c r="O390" t="s">
        <v>56</v>
      </c>
      <c r="P390">
        <v>0</v>
      </c>
      <c r="Q390">
        <v>1</v>
      </c>
      <c r="R390">
        <v>0</v>
      </c>
      <c r="S390" t="s">
        <v>42</v>
      </c>
      <c r="T390">
        <v>0</v>
      </c>
      <c r="U390">
        <v>1</v>
      </c>
      <c r="V390" t="s">
        <v>43</v>
      </c>
      <c r="W390">
        <v>1</v>
      </c>
      <c r="X390">
        <v>1</v>
      </c>
      <c r="Y390">
        <v>0</v>
      </c>
      <c r="Z390">
        <v>0</v>
      </c>
      <c r="AA390">
        <v>1</v>
      </c>
      <c r="AB390">
        <v>1</v>
      </c>
      <c r="AC390">
        <v>1</v>
      </c>
      <c r="AD390">
        <v>0</v>
      </c>
      <c r="AE390">
        <v>0</v>
      </c>
      <c r="AF390">
        <v>0</v>
      </c>
      <c r="AG390" t="s">
        <v>44</v>
      </c>
      <c r="AH390">
        <v>61.4</v>
      </c>
      <c r="AI390">
        <v>57</v>
      </c>
      <c r="AJ390">
        <v>35</v>
      </c>
      <c r="AK390">
        <v>40.6</v>
      </c>
      <c r="AL390">
        <v>55</v>
      </c>
      <c r="AM390">
        <v>80</v>
      </c>
      <c r="AN390">
        <v>1</v>
      </c>
    </row>
    <row r="391" spans="1:40" x14ac:dyDescent="0.3">
      <c r="A391" t="s">
        <v>49</v>
      </c>
      <c r="B391">
        <v>0</v>
      </c>
      <c r="C391">
        <v>1</v>
      </c>
      <c r="D391">
        <v>0</v>
      </c>
      <c r="E391">
        <v>0</v>
      </c>
      <c r="F391">
        <v>8.9466022906898038E-6</v>
      </c>
      <c r="G391">
        <v>-8.9466022906898038E-6</v>
      </c>
      <c r="H391">
        <v>0</v>
      </c>
      <c r="I391">
        <v>0</v>
      </c>
      <c r="J391">
        <v>10582.068113652236</v>
      </c>
      <c r="K391">
        <v>9.2669161601899344</v>
      </c>
      <c r="L391">
        <v>1.1859999999999999</v>
      </c>
      <c r="M391" t="s">
        <v>39</v>
      </c>
      <c r="N391" t="s">
        <v>50</v>
      </c>
      <c r="O391" t="s">
        <v>41</v>
      </c>
      <c r="P391">
        <v>0</v>
      </c>
      <c r="Q391">
        <v>0</v>
      </c>
      <c r="R391">
        <v>1</v>
      </c>
      <c r="S391" t="s">
        <v>42</v>
      </c>
      <c r="T391">
        <v>0</v>
      </c>
      <c r="U391">
        <v>1</v>
      </c>
      <c r="V391" t="s">
        <v>64</v>
      </c>
      <c r="W391">
        <v>1</v>
      </c>
      <c r="X391">
        <v>1</v>
      </c>
      <c r="Y391">
        <v>0</v>
      </c>
      <c r="Z391">
        <v>1</v>
      </c>
      <c r="AA391">
        <v>1</v>
      </c>
      <c r="AB391">
        <v>1</v>
      </c>
      <c r="AC391">
        <v>1</v>
      </c>
      <c r="AD391">
        <v>0</v>
      </c>
      <c r="AE391">
        <v>1</v>
      </c>
      <c r="AF391">
        <v>0</v>
      </c>
      <c r="AG391" t="s">
        <v>53</v>
      </c>
      <c r="AH391">
        <v>61.6</v>
      </c>
      <c r="AI391">
        <v>56.5</v>
      </c>
      <c r="AJ391">
        <v>34.9</v>
      </c>
      <c r="AK391">
        <v>40.799999999999997</v>
      </c>
      <c r="AL391">
        <v>51</v>
      </c>
      <c r="AM391">
        <v>77</v>
      </c>
      <c r="AN391">
        <v>1</v>
      </c>
    </row>
    <row r="392" spans="1:40" x14ac:dyDescent="0.3">
      <c r="A392" t="s">
        <v>62</v>
      </c>
      <c r="B392">
        <v>0</v>
      </c>
      <c r="C392">
        <v>0</v>
      </c>
      <c r="D392">
        <v>1</v>
      </c>
      <c r="E392">
        <v>0</v>
      </c>
      <c r="F392">
        <v>3.6561300692621502E-5</v>
      </c>
      <c r="G392">
        <v>-3.6561300692621502E-5</v>
      </c>
      <c r="H392">
        <v>0</v>
      </c>
      <c r="I392">
        <v>0</v>
      </c>
      <c r="J392">
        <v>11909.853107670579</v>
      </c>
      <c r="K392">
        <v>9.3851213287443684</v>
      </c>
      <c r="L392">
        <v>1.32</v>
      </c>
      <c r="M392" t="s">
        <v>63</v>
      </c>
      <c r="N392" t="s">
        <v>59</v>
      </c>
      <c r="O392" t="s">
        <v>47</v>
      </c>
      <c r="P392">
        <v>0</v>
      </c>
      <c r="Q392">
        <v>0</v>
      </c>
      <c r="R392">
        <v>1</v>
      </c>
      <c r="S392" t="s">
        <v>42</v>
      </c>
      <c r="T392">
        <v>0</v>
      </c>
      <c r="U392">
        <v>1</v>
      </c>
      <c r="V392" t="s">
        <v>52</v>
      </c>
      <c r="W392">
        <v>1</v>
      </c>
      <c r="X392">
        <v>1</v>
      </c>
      <c r="Y392">
        <v>0</v>
      </c>
      <c r="Z392">
        <v>1</v>
      </c>
      <c r="AA392">
        <v>1</v>
      </c>
      <c r="AB392">
        <v>1</v>
      </c>
      <c r="AC392">
        <v>1</v>
      </c>
      <c r="AD392">
        <v>0</v>
      </c>
      <c r="AE392">
        <v>1</v>
      </c>
      <c r="AF392">
        <v>1</v>
      </c>
      <c r="AG392" t="s">
        <v>53</v>
      </c>
      <c r="AH392">
        <v>61.4</v>
      </c>
      <c r="AI392">
        <v>56.6</v>
      </c>
      <c r="AJ392">
        <v>34.5</v>
      </c>
      <c r="AK392">
        <v>40.799999999999997</v>
      </c>
      <c r="AL392">
        <v>52</v>
      </c>
      <c r="AM392">
        <v>77</v>
      </c>
      <c r="AN392">
        <v>1</v>
      </c>
    </row>
    <row r="393" spans="1:40" x14ac:dyDescent="0.3">
      <c r="A393" t="s">
        <v>45</v>
      </c>
      <c r="B393">
        <v>1</v>
      </c>
      <c r="C393">
        <v>0</v>
      </c>
      <c r="D393">
        <v>0</v>
      </c>
      <c r="E393">
        <v>0</v>
      </c>
      <c r="F393">
        <v>1.4143062447956468E-3</v>
      </c>
      <c r="G393">
        <v>-1.4143062447956468E-3</v>
      </c>
      <c r="H393">
        <v>0</v>
      </c>
      <c r="I393">
        <v>0</v>
      </c>
      <c r="J393">
        <v>8068.0083552132837</v>
      </c>
      <c r="K393">
        <v>8.9956619346726345</v>
      </c>
      <c r="L393">
        <v>1.04</v>
      </c>
      <c r="M393" t="s">
        <v>39</v>
      </c>
      <c r="N393" t="s">
        <v>46</v>
      </c>
      <c r="O393" t="s">
        <v>47</v>
      </c>
      <c r="P393">
        <v>0</v>
      </c>
      <c r="Q393">
        <v>0</v>
      </c>
      <c r="R393">
        <v>1</v>
      </c>
      <c r="S393" t="s">
        <v>48</v>
      </c>
      <c r="T393">
        <v>0</v>
      </c>
      <c r="U393">
        <v>1</v>
      </c>
      <c r="V393" t="s">
        <v>43</v>
      </c>
      <c r="W393">
        <v>1</v>
      </c>
      <c r="X393">
        <v>1</v>
      </c>
      <c r="Y393">
        <v>1</v>
      </c>
      <c r="Z393">
        <v>0</v>
      </c>
      <c r="AA393">
        <v>1</v>
      </c>
      <c r="AB393">
        <v>1</v>
      </c>
      <c r="AC393">
        <v>1</v>
      </c>
      <c r="AD393">
        <v>1</v>
      </c>
      <c r="AE393">
        <v>0</v>
      </c>
      <c r="AF393">
        <v>0</v>
      </c>
      <c r="AG393" t="s">
        <v>44</v>
      </c>
      <c r="AH393">
        <v>61.7</v>
      </c>
      <c r="AI393">
        <v>57</v>
      </c>
      <c r="AJ393">
        <v>35</v>
      </c>
      <c r="AK393">
        <v>40.6</v>
      </c>
      <c r="AL393">
        <v>50</v>
      </c>
      <c r="AM393">
        <v>75</v>
      </c>
      <c r="AN393">
        <v>1</v>
      </c>
    </row>
    <row r="394" spans="1:40" x14ac:dyDescent="0.3">
      <c r="A394" t="s">
        <v>62</v>
      </c>
      <c r="B394">
        <v>0</v>
      </c>
      <c r="C394">
        <v>0</v>
      </c>
      <c r="D394">
        <v>1</v>
      </c>
      <c r="E394">
        <v>0</v>
      </c>
      <c r="F394">
        <v>4.3987688288150694E-5</v>
      </c>
      <c r="G394">
        <v>-4.3987688288150694E-5</v>
      </c>
      <c r="H394">
        <v>0</v>
      </c>
      <c r="I394">
        <v>0</v>
      </c>
      <c r="J394">
        <v>48803.139198987206</v>
      </c>
      <c r="K394">
        <v>10.79554991762039</v>
      </c>
      <c r="L394">
        <v>2.4900000000000002</v>
      </c>
      <c r="M394" t="s">
        <v>63</v>
      </c>
      <c r="N394" t="s">
        <v>59</v>
      </c>
      <c r="O394" t="s">
        <v>41</v>
      </c>
      <c r="P394">
        <v>0</v>
      </c>
      <c r="Q394">
        <v>0</v>
      </c>
      <c r="R394">
        <v>1</v>
      </c>
      <c r="S394" t="s">
        <v>42</v>
      </c>
      <c r="T394">
        <v>0</v>
      </c>
      <c r="U394">
        <v>1</v>
      </c>
      <c r="V394" t="s">
        <v>52</v>
      </c>
      <c r="W394">
        <v>1</v>
      </c>
      <c r="X394">
        <v>1</v>
      </c>
      <c r="Y394">
        <v>1</v>
      </c>
      <c r="Z394">
        <v>1</v>
      </c>
      <c r="AA394">
        <v>1</v>
      </c>
      <c r="AB394">
        <v>1</v>
      </c>
      <c r="AC394">
        <v>1</v>
      </c>
      <c r="AD394">
        <v>1</v>
      </c>
      <c r="AE394">
        <v>1</v>
      </c>
      <c r="AF394">
        <v>1</v>
      </c>
      <c r="AG394" t="s">
        <v>53</v>
      </c>
      <c r="AH394">
        <v>61.4</v>
      </c>
      <c r="AI394">
        <v>56.4</v>
      </c>
      <c r="AJ394">
        <v>34.4</v>
      </c>
      <c r="AK394">
        <v>40.700000000000003</v>
      </c>
      <c r="AL394">
        <v>50</v>
      </c>
      <c r="AM394">
        <v>77</v>
      </c>
      <c r="AN394">
        <v>1</v>
      </c>
    </row>
    <row r="395" spans="1:40" x14ac:dyDescent="0.3">
      <c r="A395" t="s">
        <v>49</v>
      </c>
      <c r="B395">
        <v>0</v>
      </c>
      <c r="C395">
        <v>1</v>
      </c>
      <c r="D395">
        <v>0</v>
      </c>
      <c r="E395">
        <v>0</v>
      </c>
      <c r="F395">
        <v>1.2490469058899068E-2</v>
      </c>
      <c r="G395">
        <v>-1.2490469058899068E-2</v>
      </c>
      <c r="H395">
        <v>0</v>
      </c>
      <c r="I395">
        <v>0</v>
      </c>
      <c r="J395">
        <v>12630.058966555262</v>
      </c>
      <c r="K395">
        <v>9.4438348841028592</v>
      </c>
      <c r="L395">
        <v>1.024</v>
      </c>
      <c r="M395" t="s">
        <v>39</v>
      </c>
      <c r="N395" t="s">
        <v>50</v>
      </c>
      <c r="O395" t="s">
        <v>13</v>
      </c>
      <c r="P395">
        <v>1</v>
      </c>
      <c r="Q395">
        <v>0</v>
      </c>
      <c r="R395">
        <v>0</v>
      </c>
      <c r="S395" t="s">
        <v>42</v>
      </c>
      <c r="T395">
        <v>0</v>
      </c>
      <c r="U395">
        <v>1</v>
      </c>
      <c r="V395" t="s">
        <v>64</v>
      </c>
      <c r="W395">
        <v>1</v>
      </c>
      <c r="X395">
        <v>1</v>
      </c>
      <c r="Y395">
        <v>0</v>
      </c>
      <c r="Z395">
        <v>1</v>
      </c>
      <c r="AA395">
        <v>1</v>
      </c>
      <c r="AB395">
        <v>1</v>
      </c>
      <c r="AC395">
        <v>0</v>
      </c>
      <c r="AD395">
        <v>0</v>
      </c>
      <c r="AE395">
        <v>0</v>
      </c>
      <c r="AF395">
        <v>0</v>
      </c>
      <c r="AG395" t="s">
        <v>53</v>
      </c>
      <c r="AH395">
        <v>60.7</v>
      </c>
      <c r="AI395">
        <v>57.1</v>
      </c>
      <c r="AJ395">
        <v>34.200000000000003</v>
      </c>
      <c r="AK395">
        <v>40.9</v>
      </c>
      <c r="AL395">
        <v>53</v>
      </c>
      <c r="AM395">
        <v>76</v>
      </c>
      <c r="AN395">
        <v>1</v>
      </c>
    </row>
    <row r="396" spans="1:40" x14ac:dyDescent="0.3">
      <c r="A396" t="s">
        <v>45</v>
      </c>
      <c r="B396">
        <v>1</v>
      </c>
      <c r="C396">
        <v>0</v>
      </c>
      <c r="D396">
        <v>0</v>
      </c>
      <c r="E396">
        <v>0</v>
      </c>
      <c r="F396">
        <v>4.4746819521663039E-2</v>
      </c>
      <c r="G396">
        <v>-4.4746819521663039E-2</v>
      </c>
      <c r="H396">
        <v>0</v>
      </c>
      <c r="I396">
        <v>0</v>
      </c>
      <c r="J396">
        <v>16978.072252280701</v>
      </c>
      <c r="K396">
        <v>9.7396779229303174</v>
      </c>
      <c r="L396">
        <v>1.6</v>
      </c>
      <c r="M396" t="s">
        <v>39</v>
      </c>
      <c r="N396" t="s">
        <v>46</v>
      </c>
      <c r="O396" t="s">
        <v>47</v>
      </c>
      <c r="P396">
        <v>0</v>
      </c>
      <c r="Q396">
        <v>0</v>
      </c>
      <c r="R396">
        <v>1</v>
      </c>
      <c r="S396" t="s">
        <v>48</v>
      </c>
      <c r="T396">
        <v>0</v>
      </c>
      <c r="U396">
        <v>1</v>
      </c>
      <c r="V396" t="s">
        <v>52</v>
      </c>
      <c r="W396">
        <v>1</v>
      </c>
      <c r="X396">
        <v>1</v>
      </c>
      <c r="Y396">
        <v>1</v>
      </c>
      <c r="Z396">
        <v>0</v>
      </c>
      <c r="AA396">
        <v>1</v>
      </c>
      <c r="AB396">
        <v>1</v>
      </c>
      <c r="AC396">
        <v>1</v>
      </c>
      <c r="AD396">
        <v>1</v>
      </c>
      <c r="AE396">
        <v>0</v>
      </c>
      <c r="AF396">
        <v>0</v>
      </c>
      <c r="AG396" t="s">
        <v>44</v>
      </c>
      <c r="AH396">
        <v>61</v>
      </c>
      <c r="AI396">
        <v>56</v>
      </c>
      <c r="AJ396">
        <v>35</v>
      </c>
      <c r="AK396">
        <v>40.6</v>
      </c>
      <c r="AL396">
        <v>50</v>
      </c>
      <c r="AM396">
        <v>80</v>
      </c>
      <c r="AN396">
        <v>1</v>
      </c>
    </row>
    <row r="397" spans="1:40" x14ac:dyDescent="0.3">
      <c r="A397" t="s">
        <v>45</v>
      </c>
      <c r="B397">
        <v>1</v>
      </c>
      <c r="C397">
        <v>0</v>
      </c>
      <c r="D397">
        <v>0</v>
      </c>
      <c r="E397">
        <v>0</v>
      </c>
      <c r="F397">
        <v>1.7530347144469532E-2</v>
      </c>
      <c r="G397">
        <v>-1.7530347144469532E-2</v>
      </c>
      <c r="H397">
        <v>0</v>
      </c>
      <c r="I397">
        <v>0</v>
      </c>
      <c r="J397">
        <v>8698.6305505145792</v>
      </c>
      <c r="K397">
        <v>9.0709208842659077</v>
      </c>
      <c r="L397">
        <v>1.21</v>
      </c>
      <c r="M397" t="s">
        <v>39</v>
      </c>
      <c r="N397" t="s">
        <v>46</v>
      </c>
      <c r="O397" t="s">
        <v>47</v>
      </c>
      <c r="P397">
        <v>0</v>
      </c>
      <c r="Q397">
        <v>0</v>
      </c>
      <c r="R397">
        <v>1</v>
      </c>
      <c r="S397" t="s">
        <v>42</v>
      </c>
      <c r="T397">
        <v>0</v>
      </c>
      <c r="U397">
        <v>1</v>
      </c>
      <c r="V397" t="s">
        <v>57</v>
      </c>
      <c r="W397">
        <v>1</v>
      </c>
      <c r="X397">
        <v>1</v>
      </c>
      <c r="Y397">
        <v>0</v>
      </c>
      <c r="Z397">
        <v>0</v>
      </c>
      <c r="AA397">
        <v>1</v>
      </c>
      <c r="AB397">
        <v>1</v>
      </c>
      <c r="AC397">
        <v>1</v>
      </c>
      <c r="AD397">
        <v>1</v>
      </c>
      <c r="AE397">
        <v>0</v>
      </c>
      <c r="AF397">
        <v>0</v>
      </c>
      <c r="AG397" t="s">
        <v>44</v>
      </c>
      <c r="AH397">
        <v>61.6</v>
      </c>
      <c r="AI397">
        <v>57</v>
      </c>
      <c r="AJ397">
        <v>35.5</v>
      </c>
      <c r="AK397">
        <v>40.799999999999997</v>
      </c>
      <c r="AL397">
        <v>50</v>
      </c>
      <c r="AM397">
        <v>80</v>
      </c>
      <c r="AN397">
        <v>1</v>
      </c>
    </row>
    <row r="398" spans="1:40" x14ac:dyDescent="0.3">
      <c r="E398">
        <f>IF(F398&gt;0.25,1,0)</f>
        <v>0</v>
      </c>
      <c r="F398">
        <v>6.8480377595483399E-5</v>
      </c>
      <c r="J398">
        <v>13406</v>
      </c>
      <c r="K398">
        <v>9.5034576469179033</v>
      </c>
      <c r="L398">
        <v>1.3009999999999999</v>
      </c>
      <c r="M398" t="s">
        <v>39</v>
      </c>
      <c r="N398" t="s">
        <v>59</v>
      </c>
      <c r="O398" t="s">
        <v>61</v>
      </c>
      <c r="P398">
        <v>0</v>
      </c>
      <c r="Q398">
        <v>1</v>
      </c>
      <c r="R398">
        <v>0</v>
      </c>
      <c r="S398" t="s">
        <v>42</v>
      </c>
      <c r="T398">
        <v>0</v>
      </c>
      <c r="U398">
        <v>1</v>
      </c>
      <c r="V398" t="s">
        <v>52</v>
      </c>
      <c r="W398">
        <v>1</v>
      </c>
      <c r="X398">
        <v>1</v>
      </c>
      <c r="Y398">
        <v>0</v>
      </c>
      <c r="Z398">
        <v>1</v>
      </c>
      <c r="AA398">
        <v>1</v>
      </c>
      <c r="AB398">
        <v>1</v>
      </c>
      <c r="AC398">
        <v>1</v>
      </c>
      <c r="AD398">
        <v>0</v>
      </c>
      <c r="AE398">
        <v>1</v>
      </c>
      <c r="AF398">
        <v>1</v>
      </c>
      <c r="AG398" t="s">
        <v>53</v>
      </c>
      <c r="AH398">
        <v>61.9</v>
      </c>
      <c r="AI398">
        <v>56.5</v>
      </c>
      <c r="AJ398">
        <v>34.5</v>
      </c>
      <c r="AK398">
        <v>40.799999999999997</v>
      </c>
      <c r="AL398">
        <v>51</v>
      </c>
      <c r="AM398">
        <v>77</v>
      </c>
      <c r="AN398">
        <v>1</v>
      </c>
    </row>
    <row r="399" spans="1:40" x14ac:dyDescent="0.3">
      <c r="E399">
        <f t="shared" ref="E399:E447" si="0">IF(F399&gt;0.1,1,0)</f>
        <v>0</v>
      </c>
      <c r="F399">
        <v>3.3863179598785019E-5</v>
      </c>
      <c r="J399">
        <v>16204.235000000001</v>
      </c>
      <c r="K399">
        <v>9.6930279068093714</v>
      </c>
      <c r="L399">
        <v>1.06</v>
      </c>
      <c r="M399" t="s">
        <v>39</v>
      </c>
      <c r="N399" t="s">
        <v>46</v>
      </c>
      <c r="O399" t="s">
        <v>61</v>
      </c>
      <c r="P399">
        <v>0</v>
      </c>
      <c r="Q399">
        <v>1</v>
      </c>
      <c r="R399">
        <v>0</v>
      </c>
      <c r="S399" t="s">
        <v>65</v>
      </c>
      <c r="T399">
        <v>1</v>
      </c>
      <c r="U399">
        <v>0</v>
      </c>
      <c r="V399" t="s">
        <v>43</v>
      </c>
      <c r="W399">
        <v>1</v>
      </c>
      <c r="X399">
        <v>1</v>
      </c>
      <c r="Y399">
        <v>1</v>
      </c>
      <c r="Z399">
        <v>0</v>
      </c>
      <c r="AA399">
        <v>1</v>
      </c>
      <c r="AB399">
        <v>1</v>
      </c>
      <c r="AC399">
        <v>1</v>
      </c>
      <c r="AD399">
        <v>0</v>
      </c>
      <c r="AE399">
        <v>0</v>
      </c>
      <c r="AF399">
        <v>0</v>
      </c>
      <c r="AG399" t="s">
        <v>44</v>
      </c>
      <c r="AH399">
        <v>60.4</v>
      </c>
      <c r="AI399">
        <v>57</v>
      </c>
      <c r="AJ399">
        <v>33.5</v>
      </c>
      <c r="AK399">
        <v>40.799999999999997</v>
      </c>
      <c r="AL399">
        <v>55</v>
      </c>
      <c r="AM399">
        <v>80</v>
      </c>
      <c r="AN399">
        <v>1</v>
      </c>
    </row>
    <row r="400" spans="1:40" x14ac:dyDescent="0.3">
      <c r="E400">
        <f t="shared" si="0"/>
        <v>0</v>
      </c>
      <c r="F400">
        <v>1.7613922140508524E-3</v>
      </c>
      <c r="J400">
        <v>11350.155000000001</v>
      </c>
      <c r="K400">
        <v>9.3369866792039655</v>
      </c>
      <c r="L400">
        <v>1.07</v>
      </c>
      <c r="M400" t="s">
        <v>39</v>
      </c>
      <c r="N400" t="s">
        <v>46</v>
      </c>
      <c r="O400" t="s">
        <v>61</v>
      </c>
      <c r="P400">
        <v>0</v>
      </c>
      <c r="Q400">
        <v>1</v>
      </c>
      <c r="R400">
        <v>0</v>
      </c>
      <c r="S400" t="s">
        <v>48</v>
      </c>
      <c r="T400">
        <v>0</v>
      </c>
      <c r="U400">
        <v>1</v>
      </c>
      <c r="V400" t="s">
        <v>43</v>
      </c>
      <c r="W400">
        <v>1</v>
      </c>
      <c r="X400">
        <v>1</v>
      </c>
      <c r="Y400">
        <v>1</v>
      </c>
      <c r="Z400">
        <v>1</v>
      </c>
      <c r="AA400">
        <v>0</v>
      </c>
      <c r="AB400">
        <v>1</v>
      </c>
      <c r="AC400">
        <v>1</v>
      </c>
      <c r="AD400">
        <v>1</v>
      </c>
      <c r="AE400">
        <v>0</v>
      </c>
      <c r="AF400">
        <v>0</v>
      </c>
      <c r="AG400" t="s">
        <v>44</v>
      </c>
      <c r="AH400">
        <v>61.8</v>
      </c>
      <c r="AI400">
        <v>57</v>
      </c>
      <c r="AJ400">
        <v>34.5</v>
      </c>
      <c r="AK400">
        <v>41.2</v>
      </c>
      <c r="AL400">
        <v>50</v>
      </c>
      <c r="AM400">
        <v>80</v>
      </c>
      <c r="AN400">
        <v>1</v>
      </c>
    </row>
    <row r="401" spans="5:40" x14ac:dyDescent="0.3">
      <c r="E401">
        <f t="shared" si="0"/>
        <v>1</v>
      </c>
      <c r="F401">
        <v>0.9843164052218969</v>
      </c>
      <c r="J401">
        <v>11900</v>
      </c>
      <c r="K401">
        <v>9.3842936790996205</v>
      </c>
      <c r="L401">
        <v>1.3</v>
      </c>
      <c r="M401" t="s">
        <v>39</v>
      </c>
      <c r="N401" t="s">
        <v>40</v>
      </c>
      <c r="O401" t="s">
        <v>41</v>
      </c>
      <c r="P401">
        <v>0</v>
      </c>
      <c r="Q401">
        <v>0</v>
      </c>
      <c r="R401">
        <v>1</v>
      </c>
      <c r="S401" t="s">
        <v>65</v>
      </c>
      <c r="T401">
        <v>1</v>
      </c>
      <c r="U401">
        <v>0</v>
      </c>
      <c r="V401" t="s">
        <v>64</v>
      </c>
      <c r="W401">
        <v>0</v>
      </c>
      <c r="X401">
        <v>0</v>
      </c>
      <c r="Y401">
        <v>1</v>
      </c>
      <c r="Z401">
        <v>0</v>
      </c>
      <c r="AA401">
        <v>1</v>
      </c>
      <c r="AB401">
        <v>1</v>
      </c>
      <c r="AC401">
        <v>1</v>
      </c>
      <c r="AD401">
        <v>1</v>
      </c>
      <c r="AE401">
        <v>0</v>
      </c>
      <c r="AF401">
        <v>0</v>
      </c>
      <c r="AG401" t="s">
        <v>44</v>
      </c>
      <c r="AH401">
        <v>62.7</v>
      </c>
      <c r="AI401">
        <v>56</v>
      </c>
      <c r="AJ401">
        <v>36</v>
      </c>
      <c r="AK401">
        <v>40.799999999999997</v>
      </c>
      <c r="AL401">
        <v>50</v>
      </c>
      <c r="AM401">
        <v>80</v>
      </c>
      <c r="AN401">
        <v>1</v>
      </c>
    </row>
    <row r="402" spans="5:40" x14ac:dyDescent="0.3">
      <c r="E402">
        <f t="shared" si="0"/>
        <v>0</v>
      </c>
      <c r="F402">
        <v>5.275026948504864E-4</v>
      </c>
      <c r="J402">
        <v>8740.89</v>
      </c>
      <c r="K402">
        <v>9.0757672941288074</v>
      </c>
      <c r="L402">
        <v>1.03</v>
      </c>
      <c r="M402" t="s">
        <v>39</v>
      </c>
      <c r="N402" t="s">
        <v>46</v>
      </c>
      <c r="O402" t="s">
        <v>47</v>
      </c>
      <c r="P402">
        <v>0</v>
      </c>
      <c r="Q402">
        <v>0</v>
      </c>
      <c r="R402">
        <v>1</v>
      </c>
      <c r="S402" t="s">
        <v>65</v>
      </c>
      <c r="T402">
        <v>1</v>
      </c>
      <c r="U402">
        <v>0</v>
      </c>
      <c r="V402" t="s">
        <v>57</v>
      </c>
      <c r="W402">
        <v>1</v>
      </c>
      <c r="X402">
        <v>1</v>
      </c>
      <c r="Y402">
        <v>1</v>
      </c>
      <c r="Z402">
        <v>0</v>
      </c>
      <c r="AA402">
        <v>1</v>
      </c>
      <c r="AB402">
        <v>1</v>
      </c>
      <c r="AC402">
        <v>1</v>
      </c>
      <c r="AD402">
        <v>0</v>
      </c>
      <c r="AE402">
        <v>0</v>
      </c>
      <c r="AF402">
        <v>0</v>
      </c>
      <c r="AG402" t="s">
        <v>44</v>
      </c>
      <c r="AH402">
        <v>61.8</v>
      </c>
      <c r="AI402">
        <v>57</v>
      </c>
      <c r="AJ402">
        <v>35.5</v>
      </c>
      <c r="AK402">
        <v>40.6</v>
      </c>
      <c r="AL402">
        <v>55</v>
      </c>
      <c r="AM402">
        <v>80</v>
      </c>
      <c r="AN402">
        <v>1</v>
      </c>
    </row>
    <row r="403" spans="5:40" x14ac:dyDescent="0.3">
      <c r="E403">
        <f t="shared" si="0"/>
        <v>0</v>
      </c>
      <c r="F403">
        <v>6.2968875390905974E-5</v>
      </c>
      <c r="J403">
        <v>11885</v>
      </c>
      <c r="K403">
        <v>9.3830323797942938</v>
      </c>
      <c r="L403">
        <v>1.35</v>
      </c>
      <c r="M403" t="s">
        <v>63</v>
      </c>
      <c r="N403" t="s">
        <v>59</v>
      </c>
      <c r="O403" t="s">
        <v>47</v>
      </c>
      <c r="P403">
        <v>0</v>
      </c>
      <c r="Q403">
        <v>0</v>
      </c>
      <c r="R403">
        <v>1</v>
      </c>
      <c r="S403" t="s">
        <v>42</v>
      </c>
      <c r="T403">
        <v>0</v>
      </c>
      <c r="U403">
        <v>1</v>
      </c>
      <c r="V403" t="s">
        <v>52</v>
      </c>
      <c r="W403">
        <v>1</v>
      </c>
      <c r="X403">
        <v>1</v>
      </c>
      <c r="Y403">
        <v>0</v>
      </c>
      <c r="Z403">
        <v>1</v>
      </c>
      <c r="AA403">
        <v>1</v>
      </c>
      <c r="AB403">
        <v>1</v>
      </c>
      <c r="AC403">
        <v>1</v>
      </c>
      <c r="AD403">
        <v>0</v>
      </c>
      <c r="AE403">
        <v>1</v>
      </c>
      <c r="AF403">
        <v>1</v>
      </c>
      <c r="AG403" t="s">
        <v>53</v>
      </c>
      <c r="AH403">
        <v>61.6</v>
      </c>
      <c r="AI403">
        <v>56.4</v>
      </c>
      <c r="AJ403">
        <v>34.5</v>
      </c>
      <c r="AK403">
        <v>40.9</v>
      </c>
      <c r="AL403">
        <v>51</v>
      </c>
      <c r="AM403">
        <v>77</v>
      </c>
      <c r="AN403">
        <v>1</v>
      </c>
    </row>
    <row r="404" spans="5:40" x14ac:dyDescent="0.3">
      <c r="E404">
        <f t="shared" si="0"/>
        <v>0</v>
      </c>
      <c r="F404">
        <v>2.3092564083587687E-3</v>
      </c>
      <c r="J404">
        <v>15815.16</v>
      </c>
      <c r="K404">
        <v>9.6687242526661255</v>
      </c>
      <c r="L404">
        <v>1.18</v>
      </c>
      <c r="M404" t="s">
        <v>39</v>
      </c>
      <c r="N404" t="s">
        <v>46</v>
      </c>
      <c r="O404" t="s">
        <v>13</v>
      </c>
      <c r="P404">
        <v>1</v>
      </c>
      <c r="Q404">
        <v>0</v>
      </c>
      <c r="R404">
        <v>0</v>
      </c>
      <c r="S404" t="s">
        <v>48</v>
      </c>
      <c r="T404">
        <v>0</v>
      </c>
      <c r="U404">
        <v>1</v>
      </c>
      <c r="V404" t="s">
        <v>43</v>
      </c>
      <c r="W404">
        <v>0</v>
      </c>
      <c r="X404">
        <v>1</v>
      </c>
      <c r="Y404">
        <v>0</v>
      </c>
      <c r="Z404">
        <v>0</v>
      </c>
      <c r="AA404">
        <v>1</v>
      </c>
      <c r="AB404">
        <v>1</v>
      </c>
      <c r="AC404">
        <v>1</v>
      </c>
      <c r="AD404">
        <v>0</v>
      </c>
      <c r="AE404">
        <v>0</v>
      </c>
      <c r="AF404">
        <v>0</v>
      </c>
      <c r="AG404" t="s">
        <v>44</v>
      </c>
      <c r="AH404">
        <v>61.7</v>
      </c>
      <c r="AI404">
        <v>57</v>
      </c>
      <c r="AJ404">
        <v>35.5</v>
      </c>
      <c r="AK404">
        <v>40.6</v>
      </c>
      <c r="AL404">
        <v>55</v>
      </c>
      <c r="AM404">
        <v>80</v>
      </c>
      <c r="AN404">
        <v>1</v>
      </c>
    </row>
    <row r="405" spans="5:40" x14ac:dyDescent="0.3">
      <c r="E405">
        <f t="shared" si="0"/>
        <v>0</v>
      </c>
      <c r="F405">
        <v>4.2612159570899108E-5</v>
      </c>
      <c r="J405">
        <v>10486.31</v>
      </c>
      <c r="K405">
        <v>9.2578258759226539</v>
      </c>
      <c r="L405">
        <v>1.08</v>
      </c>
      <c r="M405" t="s">
        <v>39</v>
      </c>
      <c r="N405" t="s">
        <v>46</v>
      </c>
      <c r="O405" t="s">
        <v>41</v>
      </c>
      <c r="P405">
        <v>0</v>
      </c>
      <c r="Q405">
        <v>0</v>
      </c>
      <c r="R405">
        <v>1</v>
      </c>
      <c r="S405" t="s">
        <v>60</v>
      </c>
      <c r="T405">
        <v>0</v>
      </c>
      <c r="U405">
        <v>1</v>
      </c>
      <c r="V405" t="s">
        <v>43</v>
      </c>
      <c r="W405">
        <v>0</v>
      </c>
      <c r="X405">
        <v>1</v>
      </c>
      <c r="Y405">
        <v>1</v>
      </c>
      <c r="Z405">
        <v>0</v>
      </c>
      <c r="AA405">
        <v>1</v>
      </c>
      <c r="AB405">
        <v>1</v>
      </c>
      <c r="AC405">
        <v>1</v>
      </c>
      <c r="AD405">
        <v>0</v>
      </c>
      <c r="AE405">
        <v>0</v>
      </c>
      <c r="AF405">
        <v>0</v>
      </c>
      <c r="AG405" t="s">
        <v>44</v>
      </c>
      <c r="AH405">
        <v>61.9</v>
      </c>
      <c r="AI405">
        <v>57</v>
      </c>
      <c r="AJ405">
        <v>35.5</v>
      </c>
      <c r="AK405">
        <v>40.799999999999997</v>
      </c>
      <c r="AL405">
        <v>55</v>
      </c>
      <c r="AM405">
        <v>80</v>
      </c>
      <c r="AN405">
        <v>1</v>
      </c>
    </row>
    <row r="406" spans="5:40" x14ac:dyDescent="0.3">
      <c r="E406">
        <f t="shared" si="0"/>
        <v>0</v>
      </c>
      <c r="F406">
        <v>1.1818425278170759E-3</v>
      </c>
      <c r="J406">
        <v>11419.105</v>
      </c>
      <c r="K406">
        <v>9.3430431088603534</v>
      </c>
      <c r="L406">
        <v>1.05</v>
      </c>
      <c r="M406" t="s">
        <v>39</v>
      </c>
      <c r="N406" t="s">
        <v>46</v>
      </c>
      <c r="O406" t="s">
        <v>61</v>
      </c>
      <c r="P406">
        <v>0</v>
      </c>
      <c r="Q406">
        <v>1</v>
      </c>
      <c r="R406">
        <v>0</v>
      </c>
      <c r="S406" t="s">
        <v>48</v>
      </c>
      <c r="T406">
        <v>0</v>
      </c>
      <c r="U406">
        <v>1</v>
      </c>
      <c r="V406" t="s">
        <v>43</v>
      </c>
      <c r="W406">
        <v>1</v>
      </c>
      <c r="X406">
        <v>0</v>
      </c>
      <c r="Y406">
        <v>1</v>
      </c>
      <c r="Z406">
        <v>0</v>
      </c>
      <c r="AA406">
        <v>0</v>
      </c>
      <c r="AB406">
        <v>1</v>
      </c>
      <c r="AC406">
        <v>1</v>
      </c>
      <c r="AD406">
        <v>1</v>
      </c>
      <c r="AE406">
        <v>0</v>
      </c>
      <c r="AF406">
        <v>0</v>
      </c>
      <c r="AG406" t="s">
        <v>44</v>
      </c>
      <c r="AH406">
        <v>61.8</v>
      </c>
      <c r="AI406">
        <v>57</v>
      </c>
      <c r="AJ406">
        <v>35</v>
      </c>
      <c r="AK406">
        <v>41</v>
      </c>
      <c r="AL406">
        <v>50</v>
      </c>
      <c r="AM406">
        <v>80</v>
      </c>
      <c r="AN406">
        <v>1</v>
      </c>
    </row>
    <row r="407" spans="5:40" x14ac:dyDescent="0.3">
      <c r="E407">
        <f t="shared" si="0"/>
        <v>0</v>
      </c>
      <c r="F407">
        <v>1.0548774335164508E-5</v>
      </c>
      <c r="J407">
        <v>9460</v>
      </c>
      <c r="K407">
        <v>9.1548276620459248</v>
      </c>
      <c r="L407">
        <v>1.1499999999999999</v>
      </c>
      <c r="M407" t="s">
        <v>39</v>
      </c>
      <c r="N407" t="s">
        <v>55</v>
      </c>
      <c r="O407" t="s">
        <v>41</v>
      </c>
      <c r="P407">
        <v>0</v>
      </c>
      <c r="Q407">
        <v>0</v>
      </c>
      <c r="R407">
        <v>1</v>
      </c>
      <c r="S407" t="s">
        <v>51</v>
      </c>
      <c r="T407">
        <v>0</v>
      </c>
      <c r="U407">
        <v>1</v>
      </c>
      <c r="V407" t="s">
        <v>57</v>
      </c>
      <c r="W407">
        <v>1</v>
      </c>
      <c r="X407">
        <v>1</v>
      </c>
      <c r="Y407">
        <v>0</v>
      </c>
      <c r="Z407">
        <v>1</v>
      </c>
      <c r="AA407">
        <v>1</v>
      </c>
      <c r="AB407">
        <v>1</v>
      </c>
      <c r="AC407">
        <v>1</v>
      </c>
      <c r="AD407">
        <v>0</v>
      </c>
      <c r="AE407">
        <v>1</v>
      </c>
      <c r="AF407">
        <v>0</v>
      </c>
      <c r="AG407" t="s">
        <v>53</v>
      </c>
      <c r="AH407">
        <v>61.5</v>
      </c>
      <c r="AI407">
        <v>56.8</v>
      </c>
      <c r="AJ407">
        <v>34.5</v>
      </c>
      <c r="AK407">
        <v>40.799999999999997</v>
      </c>
      <c r="AL407">
        <v>51</v>
      </c>
      <c r="AM407">
        <v>79</v>
      </c>
      <c r="AN407">
        <v>1</v>
      </c>
    </row>
    <row r="408" spans="5:40" x14ac:dyDescent="0.3">
      <c r="E408">
        <f t="shared" si="0"/>
        <v>0</v>
      </c>
      <c r="F408">
        <v>2.8090595387313079E-3</v>
      </c>
      <c r="J408">
        <v>13081</v>
      </c>
      <c r="K408">
        <v>9.4789160746882271</v>
      </c>
      <c r="L408">
        <v>1.3</v>
      </c>
      <c r="M408" t="s">
        <v>63</v>
      </c>
      <c r="N408" t="s">
        <v>59</v>
      </c>
      <c r="O408" t="s">
        <v>41</v>
      </c>
      <c r="P408">
        <v>0</v>
      </c>
      <c r="Q408">
        <v>0</v>
      </c>
      <c r="R408">
        <v>1</v>
      </c>
      <c r="S408" t="s">
        <v>42</v>
      </c>
      <c r="T408">
        <v>0</v>
      </c>
      <c r="U408">
        <v>1</v>
      </c>
      <c r="V408" t="s">
        <v>64</v>
      </c>
      <c r="W408">
        <v>1</v>
      </c>
      <c r="X408">
        <v>1</v>
      </c>
      <c r="Y408">
        <v>0</v>
      </c>
      <c r="Z408">
        <v>1</v>
      </c>
      <c r="AA408">
        <v>1</v>
      </c>
      <c r="AB408">
        <v>1</v>
      </c>
      <c r="AC408">
        <v>0</v>
      </c>
      <c r="AD408">
        <v>0</v>
      </c>
      <c r="AE408">
        <v>0</v>
      </c>
      <c r="AF408">
        <v>0</v>
      </c>
      <c r="AG408" t="s">
        <v>53</v>
      </c>
      <c r="AH408">
        <v>61.5</v>
      </c>
      <c r="AI408">
        <v>57.4</v>
      </c>
      <c r="AJ408">
        <v>34.5</v>
      </c>
      <c r="AK408">
        <v>40.9</v>
      </c>
      <c r="AL408">
        <v>53</v>
      </c>
      <c r="AM408">
        <v>77</v>
      </c>
      <c r="AN408">
        <v>1</v>
      </c>
    </row>
    <row r="409" spans="5:40" x14ac:dyDescent="0.3">
      <c r="E409">
        <f t="shared" si="0"/>
        <v>0</v>
      </c>
      <c r="F409">
        <v>9.6157573269987334E-2</v>
      </c>
      <c r="J409">
        <v>6210</v>
      </c>
      <c r="K409">
        <v>8.7339161749275238</v>
      </c>
      <c r="L409">
        <v>1.02</v>
      </c>
      <c r="M409" t="s">
        <v>39</v>
      </c>
      <c r="N409" t="s">
        <v>40</v>
      </c>
      <c r="O409" t="s">
        <v>47</v>
      </c>
      <c r="P409">
        <v>0</v>
      </c>
      <c r="Q409">
        <v>0</v>
      </c>
      <c r="R409">
        <v>1</v>
      </c>
      <c r="S409" t="s">
        <v>42</v>
      </c>
      <c r="T409">
        <v>0</v>
      </c>
      <c r="U409">
        <v>1</v>
      </c>
      <c r="V409" t="s">
        <v>43</v>
      </c>
      <c r="W409">
        <v>0</v>
      </c>
      <c r="X409">
        <v>0</v>
      </c>
      <c r="Y409">
        <v>0</v>
      </c>
      <c r="Z409">
        <v>0</v>
      </c>
      <c r="AA409">
        <v>1</v>
      </c>
      <c r="AB409">
        <v>1</v>
      </c>
      <c r="AC409">
        <v>1</v>
      </c>
      <c r="AD409">
        <v>1</v>
      </c>
      <c r="AE409">
        <v>0</v>
      </c>
      <c r="AF409">
        <v>0</v>
      </c>
      <c r="AG409" t="s">
        <v>44</v>
      </c>
      <c r="AH409">
        <v>62.2</v>
      </c>
      <c r="AI409">
        <v>57</v>
      </c>
      <c r="AJ409">
        <v>35.5</v>
      </c>
      <c r="AK409">
        <v>40.799999999999997</v>
      </c>
      <c r="AL409">
        <v>50</v>
      </c>
      <c r="AM409">
        <v>80</v>
      </c>
      <c r="AN409">
        <v>1</v>
      </c>
    </row>
    <row r="410" spans="5:40" x14ac:dyDescent="0.3">
      <c r="E410">
        <f t="shared" si="0"/>
        <v>0</v>
      </c>
      <c r="F410">
        <v>8.0938331008356661E-3</v>
      </c>
      <c r="J410">
        <v>18460</v>
      </c>
      <c r="K410">
        <v>9.823361508056843</v>
      </c>
      <c r="L410">
        <v>1.55</v>
      </c>
      <c r="M410" t="s">
        <v>39</v>
      </c>
      <c r="N410" t="s">
        <v>55</v>
      </c>
      <c r="O410" t="s">
        <v>13</v>
      </c>
      <c r="P410">
        <v>1</v>
      </c>
      <c r="Q410">
        <v>0</v>
      </c>
      <c r="R410">
        <v>0</v>
      </c>
      <c r="S410" t="s">
        <v>42</v>
      </c>
      <c r="T410">
        <v>0</v>
      </c>
      <c r="U410">
        <v>1</v>
      </c>
      <c r="V410" t="s">
        <v>57</v>
      </c>
      <c r="W410">
        <v>1</v>
      </c>
      <c r="X410">
        <v>1</v>
      </c>
      <c r="Y410">
        <v>1</v>
      </c>
      <c r="Z410">
        <v>0</v>
      </c>
      <c r="AA410">
        <v>1</v>
      </c>
      <c r="AB410">
        <v>1</v>
      </c>
      <c r="AC410">
        <v>1</v>
      </c>
      <c r="AD410">
        <v>0</v>
      </c>
      <c r="AE410">
        <v>0</v>
      </c>
      <c r="AF410">
        <v>0</v>
      </c>
      <c r="AG410" t="s">
        <v>53</v>
      </c>
      <c r="AH410">
        <v>60.8</v>
      </c>
      <c r="AI410">
        <v>56.2</v>
      </c>
      <c r="AJ410">
        <v>33.700000000000003</v>
      </c>
      <c r="AK410">
        <v>40.700000000000003</v>
      </c>
      <c r="AL410">
        <v>54</v>
      </c>
      <c r="AM410">
        <v>79</v>
      </c>
      <c r="AN410">
        <v>1</v>
      </c>
    </row>
    <row r="411" spans="5:40" x14ac:dyDescent="0.3">
      <c r="E411">
        <f t="shared" si="0"/>
        <v>0</v>
      </c>
      <c r="F411">
        <v>3.4542797528482721E-6</v>
      </c>
      <c r="J411">
        <v>25996</v>
      </c>
      <c r="K411">
        <v>10.16569795901424</v>
      </c>
      <c r="L411">
        <v>1.64</v>
      </c>
      <c r="M411" t="s">
        <v>63</v>
      </c>
      <c r="N411" t="s">
        <v>59</v>
      </c>
      <c r="O411" t="s">
        <v>61</v>
      </c>
      <c r="P411">
        <v>0</v>
      </c>
      <c r="Q411">
        <v>1</v>
      </c>
      <c r="R411">
        <v>0</v>
      </c>
      <c r="S411" t="s">
        <v>42</v>
      </c>
      <c r="T411">
        <v>0</v>
      </c>
      <c r="U411">
        <v>1</v>
      </c>
      <c r="V411" t="s">
        <v>64</v>
      </c>
      <c r="W411">
        <v>1</v>
      </c>
      <c r="X411">
        <v>1</v>
      </c>
      <c r="Y411">
        <v>1</v>
      </c>
      <c r="Z411">
        <v>1</v>
      </c>
      <c r="AA411">
        <v>1</v>
      </c>
      <c r="AB411">
        <v>1</v>
      </c>
      <c r="AC411">
        <v>1</v>
      </c>
      <c r="AD411">
        <v>0</v>
      </c>
      <c r="AE411">
        <v>1</v>
      </c>
      <c r="AF411">
        <v>0</v>
      </c>
      <c r="AG411" t="s">
        <v>53</v>
      </c>
      <c r="AH411">
        <v>61.5</v>
      </c>
      <c r="AI411">
        <v>56.5</v>
      </c>
      <c r="AJ411">
        <v>34.4</v>
      </c>
      <c r="AK411">
        <v>40.799999999999997</v>
      </c>
      <c r="AL411">
        <v>52</v>
      </c>
      <c r="AM411">
        <v>77</v>
      </c>
      <c r="AN411">
        <v>1</v>
      </c>
    </row>
    <row r="412" spans="5:40" x14ac:dyDescent="0.3">
      <c r="E412">
        <f t="shared" si="0"/>
        <v>1</v>
      </c>
      <c r="F412">
        <v>0.86627162019925785</v>
      </c>
      <c r="J412">
        <v>15990</v>
      </c>
      <c r="K412">
        <v>9.6797188058279993</v>
      </c>
      <c r="L412">
        <v>1.65</v>
      </c>
      <c r="M412" t="s">
        <v>39</v>
      </c>
      <c r="N412" t="s">
        <v>40</v>
      </c>
      <c r="O412" t="s">
        <v>41</v>
      </c>
      <c r="P412">
        <v>0</v>
      </c>
      <c r="Q412">
        <v>0</v>
      </c>
      <c r="R412">
        <v>1</v>
      </c>
      <c r="S412" t="s">
        <v>42</v>
      </c>
      <c r="T412">
        <v>0</v>
      </c>
      <c r="U412">
        <v>1</v>
      </c>
      <c r="V412" t="s">
        <v>43</v>
      </c>
      <c r="W412">
        <v>0</v>
      </c>
      <c r="X412">
        <v>0</v>
      </c>
      <c r="Y412">
        <v>1</v>
      </c>
      <c r="Z412">
        <v>0</v>
      </c>
      <c r="AA412">
        <v>1</v>
      </c>
      <c r="AB412">
        <v>1</v>
      </c>
      <c r="AC412">
        <v>1</v>
      </c>
      <c r="AD412">
        <v>1</v>
      </c>
      <c r="AE412">
        <v>0</v>
      </c>
      <c r="AF412">
        <v>0</v>
      </c>
      <c r="AG412" t="s">
        <v>44</v>
      </c>
      <c r="AH412">
        <v>62.6</v>
      </c>
      <c r="AI412">
        <v>55</v>
      </c>
      <c r="AJ412">
        <v>35.5</v>
      </c>
      <c r="AK412">
        <v>40.6</v>
      </c>
      <c r="AL412">
        <v>50</v>
      </c>
      <c r="AM412">
        <v>80</v>
      </c>
      <c r="AN412">
        <v>1</v>
      </c>
    </row>
    <row r="413" spans="5:40" x14ac:dyDescent="0.3">
      <c r="E413">
        <f t="shared" si="0"/>
        <v>0</v>
      </c>
      <c r="F413">
        <v>4.6750203564001001E-5</v>
      </c>
      <c r="J413">
        <v>11415</v>
      </c>
      <c r="K413">
        <v>9.3426835589638966</v>
      </c>
      <c r="L413">
        <v>1.3140000000000001</v>
      </c>
      <c r="M413" t="s">
        <v>39</v>
      </c>
      <c r="N413" t="s">
        <v>59</v>
      </c>
      <c r="O413" t="s">
        <v>41</v>
      </c>
      <c r="P413">
        <v>0</v>
      </c>
      <c r="Q413">
        <v>0</v>
      </c>
      <c r="R413">
        <v>1</v>
      </c>
      <c r="S413" t="s">
        <v>42</v>
      </c>
      <c r="T413">
        <v>0</v>
      </c>
      <c r="U413">
        <v>1</v>
      </c>
      <c r="V413" t="s">
        <v>64</v>
      </c>
      <c r="W413">
        <v>1</v>
      </c>
      <c r="X413">
        <v>1</v>
      </c>
      <c r="Y413">
        <v>0</v>
      </c>
      <c r="Z413">
        <v>1</v>
      </c>
      <c r="AA413">
        <v>1</v>
      </c>
      <c r="AB413">
        <v>1</v>
      </c>
      <c r="AC413">
        <v>1</v>
      </c>
      <c r="AD413">
        <v>0</v>
      </c>
      <c r="AE413">
        <v>1</v>
      </c>
      <c r="AF413">
        <v>0</v>
      </c>
      <c r="AG413" t="s">
        <v>53</v>
      </c>
      <c r="AH413">
        <v>61.6</v>
      </c>
      <c r="AI413">
        <v>56.9</v>
      </c>
      <c r="AJ413">
        <v>34.4</v>
      </c>
      <c r="AK413">
        <v>40.799999999999997</v>
      </c>
      <c r="AL413">
        <v>53</v>
      </c>
      <c r="AM413">
        <v>77</v>
      </c>
      <c r="AN413">
        <v>1</v>
      </c>
    </row>
    <row r="414" spans="5:40" x14ac:dyDescent="0.3">
      <c r="E414">
        <f t="shared" si="0"/>
        <v>1</v>
      </c>
      <c r="F414">
        <v>0.99362548164632591</v>
      </c>
      <c r="J414">
        <v>7810</v>
      </c>
      <c r="K414">
        <v>8.963160242833732</v>
      </c>
      <c r="L414">
        <v>1.07</v>
      </c>
      <c r="M414" t="s">
        <v>39</v>
      </c>
      <c r="N414" t="s">
        <v>40</v>
      </c>
      <c r="O414" t="s">
        <v>56</v>
      </c>
      <c r="P414">
        <v>0</v>
      </c>
      <c r="Q414">
        <v>1</v>
      </c>
      <c r="R414">
        <v>0</v>
      </c>
      <c r="S414" t="s">
        <v>42</v>
      </c>
      <c r="T414">
        <v>0</v>
      </c>
      <c r="U414">
        <v>1</v>
      </c>
      <c r="V414" t="s">
        <v>43</v>
      </c>
      <c r="W414">
        <v>0</v>
      </c>
      <c r="X414">
        <v>0</v>
      </c>
      <c r="Y414">
        <v>0</v>
      </c>
      <c r="Z414">
        <v>0</v>
      </c>
      <c r="AA414">
        <v>0</v>
      </c>
      <c r="AB414">
        <v>1</v>
      </c>
      <c r="AC414">
        <v>0</v>
      </c>
      <c r="AD414">
        <v>1</v>
      </c>
      <c r="AE414">
        <v>0</v>
      </c>
      <c r="AF414">
        <v>0</v>
      </c>
      <c r="AG414" t="s">
        <v>44</v>
      </c>
      <c r="AH414">
        <v>62.3</v>
      </c>
      <c r="AI414">
        <v>58</v>
      </c>
      <c r="AJ414">
        <v>35</v>
      </c>
      <c r="AK414">
        <v>41</v>
      </c>
      <c r="AL414">
        <v>50</v>
      </c>
      <c r="AM414">
        <v>75</v>
      </c>
      <c r="AN414">
        <v>1</v>
      </c>
    </row>
    <row r="415" spans="5:40" x14ac:dyDescent="0.3">
      <c r="E415">
        <f t="shared" si="0"/>
        <v>0</v>
      </c>
      <c r="F415">
        <v>5.2393845602354236E-5</v>
      </c>
      <c r="J415">
        <v>9969</v>
      </c>
      <c r="K415">
        <v>9.2072355570227042</v>
      </c>
      <c r="L415">
        <v>1.262</v>
      </c>
      <c r="M415" t="s">
        <v>39</v>
      </c>
      <c r="N415" t="s">
        <v>59</v>
      </c>
      <c r="O415" t="s">
        <v>47</v>
      </c>
      <c r="P415">
        <v>0</v>
      </c>
      <c r="Q415">
        <v>0</v>
      </c>
      <c r="R415">
        <v>1</v>
      </c>
      <c r="S415" t="s">
        <v>51</v>
      </c>
      <c r="T415">
        <v>0</v>
      </c>
      <c r="U415">
        <v>1</v>
      </c>
      <c r="V415" t="s">
        <v>64</v>
      </c>
      <c r="W415">
        <v>1</v>
      </c>
      <c r="X415">
        <v>1</v>
      </c>
      <c r="Y415">
        <v>0</v>
      </c>
      <c r="Z415">
        <v>1</v>
      </c>
      <c r="AA415">
        <v>1</v>
      </c>
      <c r="AB415">
        <v>1</v>
      </c>
      <c r="AC415">
        <v>1</v>
      </c>
      <c r="AD415">
        <v>0</v>
      </c>
      <c r="AE415">
        <v>1</v>
      </c>
      <c r="AF415">
        <v>0</v>
      </c>
      <c r="AG415" t="s">
        <v>53</v>
      </c>
      <c r="AH415">
        <v>61.7</v>
      </c>
      <c r="AI415">
        <v>56.4</v>
      </c>
      <c r="AJ415">
        <v>34.700000000000003</v>
      </c>
      <c r="AK415">
        <v>40.700000000000003</v>
      </c>
      <c r="AL415">
        <v>53</v>
      </c>
      <c r="AM415">
        <v>77</v>
      </c>
      <c r="AN415">
        <v>1</v>
      </c>
    </row>
    <row r="416" spans="5:40" x14ac:dyDescent="0.3">
      <c r="E416">
        <f t="shared" si="0"/>
        <v>0</v>
      </c>
      <c r="F416">
        <v>1.8381815475247972E-4</v>
      </c>
      <c r="J416">
        <v>13325.08</v>
      </c>
      <c r="K416">
        <v>9.4974032527683683</v>
      </c>
      <c r="L416">
        <v>1.04</v>
      </c>
      <c r="M416" t="s">
        <v>39</v>
      </c>
      <c r="N416" t="s">
        <v>46</v>
      </c>
      <c r="O416" t="s">
        <v>56</v>
      </c>
      <c r="P416">
        <v>0</v>
      </c>
      <c r="Q416">
        <v>1</v>
      </c>
      <c r="R416">
        <v>0</v>
      </c>
      <c r="S416" t="s">
        <v>65</v>
      </c>
      <c r="T416">
        <v>1</v>
      </c>
      <c r="U416">
        <v>0</v>
      </c>
      <c r="V416" t="s">
        <v>43</v>
      </c>
      <c r="W416">
        <v>1</v>
      </c>
      <c r="X416">
        <v>1</v>
      </c>
      <c r="Y416">
        <v>1</v>
      </c>
      <c r="Z416">
        <v>0</v>
      </c>
      <c r="AA416">
        <v>1</v>
      </c>
      <c r="AB416">
        <v>1</v>
      </c>
      <c r="AC416">
        <v>1</v>
      </c>
      <c r="AD416">
        <v>0</v>
      </c>
      <c r="AE416">
        <v>0</v>
      </c>
      <c r="AF416">
        <v>0</v>
      </c>
      <c r="AG416" t="s">
        <v>44</v>
      </c>
      <c r="AH416">
        <v>61.8</v>
      </c>
      <c r="AI416">
        <v>57</v>
      </c>
      <c r="AJ416">
        <v>35.5</v>
      </c>
      <c r="AK416">
        <v>40.799999999999997</v>
      </c>
      <c r="AL416">
        <v>55</v>
      </c>
      <c r="AM416">
        <v>80</v>
      </c>
      <c r="AN416">
        <v>1</v>
      </c>
    </row>
    <row r="417" spans="5:40" x14ac:dyDescent="0.3">
      <c r="E417">
        <f t="shared" si="0"/>
        <v>0</v>
      </c>
      <c r="F417">
        <v>2.9842949586884465E-2</v>
      </c>
      <c r="J417">
        <v>31250</v>
      </c>
      <c r="K417">
        <v>10.349774655164548</v>
      </c>
      <c r="L417">
        <v>1.81</v>
      </c>
      <c r="M417" t="s">
        <v>39</v>
      </c>
      <c r="N417" t="s">
        <v>40</v>
      </c>
      <c r="O417" t="s">
        <v>13</v>
      </c>
      <c r="P417">
        <v>1</v>
      </c>
      <c r="Q417">
        <v>0</v>
      </c>
      <c r="R417">
        <v>0</v>
      </c>
      <c r="S417" t="s">
        <v>48</v>
      </c>
      <c r="T417">
        <v>0</v>
      </c>
      <c r="U417">
        <v>1</v>
      </c>
      <c r="V417" t="s">
        <v>43</v>
      </c>
      <c r="W417">
        <v>1</v>
      </c>
      <c r="X417">
        <v>1</v>
      </c>
      <c r="Y417">
        <v>1</v>
      </c>
      <c r="Z417">
        <v>0</v>
      </c>
      <c r="AA417">
        <v>1</v>
      </c>
      <c r="AB417">
        <v>1</v>
      </c>
      <c r="AC417">
        <v>1</v>
      </c>
      <c r="AD417">
        <v>1</v>
      </c>
      <c r="AE417">
        <v>0</v>
      </c>
      <c r="AF417">
        <v>0</v>
      </c>
      <c r="AG417" t="s">
        <v>44</v>
      </c>
      <c r="AH417">
        <v>62.1</v>
      </c>
      <c r="AI417">
        <v>57</v>
      </c>
      <c r="AJ417">
        <v>35.5</v>
      </c>
      <c r="AK417">
        <v>40.6</v>
      </c>
      <c r="AL417">
        <v>45</v>
      </c>
      <c r="AM417">
        <v>75</v>
      </c>
      <c r="AN417">
        <v>1</v>
      </c>
    </row>
    <row r="418" spans="5:40" x14ac:dyDescent="0.3">
      <c r="E418">
        <f t="shared" si="0"/>
        <v>0</v>
      </c>
      <c r="F418">
        <v>6.3942820409441424E-3</v>
      </c>
      <c r="J418">
        <v>16892.75</v>
      </c>
      <c r="K418">
        <v>9.7346398147840372</v>
      </c>
      <c r="L418">
        <v>1.51</v>
      </c>
      <c r="M418" t="s">
        <v>39</v>
      </c>
      <c r="N418" t="s">
        <v>46</v>
      </c>
      <c r="O418" t="s">
        <v>56</v>
      </c>
      <c r="P418">
        <v>0</v>
      </c>
      <c r="Q418">
        <v>1</v>
      </c>
      <c r="R418">
        <v>0</v>
      </c>
      <c r="S418" t="s">
        <v>42</v>
      </c>
      <c r="T418">
        <v>0</v>
      </c>
      <c r="U418">
        <v>1</v>
      </c>
      <c r="V418" t="s">
        <v>43</v>
      </c>
      <c r="W418">
        <v>0</v>
      </c>
      <c r="X418">
        <v>1</v>
      </c>
      <c r="Y418">
        <v>0</v>
      </c>
      <c r="Z418">
        <v>0</v>
      </c>
      <c r="AA418">
        <v>1</v>
      </c>
      <c r="AB418">
        <v>1</v>
      </c>
      <c r="AC418">
        <v>1</v>
      </c>
      <c r="AD418">
        <v>0</v>
      </c>
      <c r="AE418">
        <v>0</v>
      </c>
      <c r="AF418">
        <v>0</v>
      </c>
      <c r="AG418" t="s">
        <v>44</v>
      </c>
      <c r="AH418">
        <v>61.5</v>
      </c>
      <c r="AI418">
        <v>56</v>
      </c>
      <c r="AJ418">
        <v>35.5</v>
      </c>
      <c r="AK418">
        <v>40.6</v>
      </c>
      <c r="AL418">
        <v>55</v>
      </c>
      <c r="AM418">
        <v>80</v>
      </c>
      <c r="AN418">
        <v>1</v>
      </c>
    </row>
    <row r="419" spans="5:40" x14ac:dyDescent="0.3">
      <c r="E419">
        <f t="shared" si="0"/>
        <v>0</v>
      </c>
      <c r="F419">
        <v>1.6126013588620174E-4</v>
      </c>
      <c r="J419">
        <v>13115.275</v>
      </c>
      <c r="K419">
        <v>9.4815328604379836</v>
      </c>
      <c r="L419">
        <v>1.1100000000000001</v>
      </c>
      <c r="M419" t="s">
        <v>39</v>
      </c>
      <c r="N419" t="s">
        <v>46</v>
      </c>
      <c r="O419" t="s">
        <v>13</v>
      </c>
      <c r="P419">
        <v>1</v>
      </c>
      <c r="Q419">
        <v>0</v>
      </c>
      <c r="R419">
        <v>0</v>
      </c>
      <c r="S419" t="s">
        <v>51</v>
      </c>
      <c r="T419">
        <v>0</v>
      </c>
      <c r="U419">
        <v>1</v>
      </c>
      <c r="V419" t="s">
        <v>57</v>
      </c>
      <c r="W419">
        <v>1</v>
      </c>
      <c r="X419">
        <v>0</v>
      </c>
      <c r="Y419">
        <v>1</v>
      </c>
      <c r="Z419">
        <v>0</v>
      </c>
      <c r="AA419">
        <v>1</v>
      </c>
      <c r="AB419">
        <v>1</v>
      </c>
      <c r="AC419">
        <v>1</v>
      </c>
      <c r="AD419">
        <v>0</v>
      </c>
      <c r="AE419">
        <v>0</v>
      </c>
      <c r="AF419">
        <v>0</v>
      </c>
      <c r="AG419" t="s">
        <v>44</v>
      </c>
      <c r="AH419">
        <v>61.9</v>
      </c>
      <c r="AI419">
        <v>56</v>
      </c>
      <c r="AJ419">
        <v>35.5</v>
      </c>
      <c r="AK419">
        <v>40.6</v>
      </c>
      <c r="AL419">
        <v>55</v>
      </c>
      <c r="AM419">
        <v>80</v>
      </c>
      <c r="AN419">
        <v>1</v>
      </c>
    </row>
    <row r="420" spans="5:40" x14ac:dyDescent="0.3">
      <c r="E420">
        <f t="shared" si="0"/>
        <v>0</v>
      </c>
      <c r="F420">
        <v>3.2752062959710915E-3</v>
      </c>
      <c r="J420">
        <v>9304</v>
      </c>
      <c r="K420">
        <v>9.1381996941984998</v>
      </c>
      <c r="L420">
        <v>1.1379999999999999</v>
      </c>
      <c r="M420" t="s">
        <v>39</v>
      </c>
      <c r="N420" t="s">
        <v>59</v>
      </c>
      <c r="O420" t="s">
        <v>41</v>
      </c>
      <c r="P420">
        <v>0</v>
      </c>
      <c r="Q420">
        <v>0</v>
      </c>
      <c r="R420">
        <v>1</v>
      </c>
      <c r="S420" t="s">
        <v>42</v>
      </c>
      <c r="T420">
        <v>0</v>
      </c>
      <c r="U420">
        <v>1</v>
      </c>
      <c r="V420" t="s">
        <v>52</v>
      </c>
      <c r="W420">
        <v>1</v>
      </c>
      <c r="X420">
        <v>1</v>
      </c>
      <c r="Y420">
        <v>0</v>
      </c>
      <c r="Z420">
        <v>1</v>
      </c>
      <c r="AA420">
        <v>1</v>
      </c>
      <c r="AB420">
        <v>1</v>
      </c>
      <c r="AC420">
        <v>1</v>
      </c>
      <c r="AD420">
        <v>1</v>
      </c>
      <c r="AE420">
        <v>1</v>
      </c>
      <c r="AF420">
        <v>0</v>
      </c>
      <c r="AG420" t="s">
        <v>53</v>
      </c>
      <c r="AH420">
        <v>61.5</v>
      </c>
      <c r="AI420">
        <v>54.9</v>
      </c>
      <c r="AJ420">
        <v>34.1</v>
      </c>
      <c r="AK420">
        <v>40.700000000000003</v>
      </c>
      <c r="AL420">
        <v>50</v>
      </c>
      <c r="AM420">
        <v>77</v>
      </c>
      <c r="AN420">
        <v>1</v>
      </c>
    </row>
    <row r="421" spans="5:40" x14ac:dyDescent="0.3">
      <c r="E421">
        <f t="shared" si="0"/>
        <v>0</v>
      </c>
      <c r="F421">
        <v>2.377034690493033E-2</v>
      </c>
      <c r="J421">
        <v>22844</v>
      </c>
      <c r="K421">
        <v>10.036443779784754</v>
      </c>
      <c r="L421">
        <v>1.8</v>
      </c>
      <c r="M421" t="s">
        <v>63</v>
      </c>
      <c r="N421" t="s">
        <v>59</v>
      </c>
      <c r="O421" t="s">
        <v>47</v>
      </c>
      <c r="P421">
        <v>0</v>
      </c>
      <c r="Q421">
        <v>0</v>
      </c>
      <c r="R421">
        <v>1</v>
      </c>
      <c r="S421" t="s">
        <v>42</v>
      </c>
      <c r="T421">
        <v>0</v>
      </c>
      <c r="U421">
        <v>1</v>
      </c>
      <c r="V421" t="s">
        <v>52</v>
      </c>
      <c r="W421">
        <v>1</v>
      </c>
      <c r="X421">
        <v>1</v>
      </c>
      <c r="Y421">
        <v>1</v>
      </c>
      <c r="Z421">
        <v>1</v>
      </c>
      <c r="AA421">
        <v>1</v>
      </c>
      <c r="AB421">
        <v>1</v>
      </c>
      <c r="AC421">
        <v>1</v>
      </c>
      <c r="AD421">
        <v>1</v>
      </c>
      <c r="AE421">
        <v>1</v>
      </c>
      <c r="AF421">
        <v>1</v>
      </c>
      <c r="AG421" t="s">
        <v>53</v>
      </c>
      <c r="AH421">
        <v>61.6</v>
      </c>
      <c r="AI421">
        <v>56.4</v>
      </c>
      <c r="AJ421">
        <v>34.700000000000003</v>
      </c>
      <c r="AK421">
        <v>40.799999999999997</v>
      </c>
      <c r="AL421">
        <v>50</v>
      </c>
      <c r="AM421">
        <v>77</v>
      </c>
      <c r="AN421">
        <v>1</v>
      </c>
    </row>
    <row r="422" spans="5:40" x14ac:dyDescent="0.3">
      <c r="E422">
        <f t="shared" si="0"/>
        <v>0</v>
      </c>
      <c r="F422">
        <v>1.4166144873965009E-8</v>
      </c>
      <c r="J422">
        <v>42595.34</v>
      </c>
      <c r="K422">
        <v>10.659500136602613</v>
      </c>
      <c r="L422">
        <v>1.77</v>
      </c>
      <c r="M422" t="s">
        <v>39</v>
      </c>
      <c r="N422" t="s">
        <v>46</v>
      </c>
      <c r="O422" t="s">
        <v>13</v>
      </c>
      <c r="P422">
        <v>1</v>
      </c>
      <c r="Q422">
        <v>0</v>
      </c>
      <c r="R422">
        <v>0</v>
      </c>
      <c r="S422" t="s">
        <v>60</v>
      </c>
      <c r="T422">
        <v>0</v>
      </c>
      <c r="U422">
        <v>1</v>
      </c>
      <c r="V422" t="s">
        <v>57</v>
      </c>
      <c r="W422">
        <v>1</v>
      </c>
      <c r="X422">
        <v>0</v>
      </c>
      <c r="Y422">
        <v>1</v>
      </c>
      <c r="Z422">
        <v>0</v>
      </c>
      <c r="AA422">
        <v>1</v>
      </c>
      <c r="AB422">
        <v>1</v>
      </c>
      <c r="AC422">
        <v>1</v>
      </c>
      <c r="AD422">
        <v>0</v>
      </c>
      <c r="AE422">
        <v>0</v>
      </c>
      <c r="AF422">
        <v>0</v>
      </c>
      <c r="AG422" t="s">
        <v>44</v>
      </c>
      <c r="AH422">
        <v>61.8</v>
      </c>
      <c r="AI422">
        <v>57</v>
      </c>
      <c r="AJ422">
        <v>36</v>
      </c>
      <c r="AK422">
        <v>40.6</v>
      </c>
      <c r="AL422">
        <v>55</v>
      </c>
      <c r="AM422">
        <v>80</v>
      </c>
      <c r="AN422">
        <v>1</v>
      </c>
    </row>
    <row r="423" spans="5:40" x14ac:dyDescent="0.3">
      <c r="E423">
        <f t="shared" si="0"/>
        <v>0</v>
      </c>
      <c r="F423">
        <v>1.8203429371447422E-3</v>
      </c>
      <c r="J423">
        <v>12490.785</v>
      </c>
      <c r="K423">
        <v>9.4327464514248511</v>
      </c>
      <c r="L423">
        <v>1.26</v>
      </c>
      <c r="M423" t="s">
        <v>39</v>
      </c>
      <c r="N423" t="s">
        <v>46</v>
      </c>
      <c r="O423" t="s">
        <v>56</v>
      </c>
      <c r="P423">
        <v>0</v>
      </c>
      <c r="Q423">
        <v>1</v>
      </c>
      <c r="R423">
        <v>0</v>
      </c>
      <c r="S423" t="s">
        <v>42</v>
      </c>
      <c r="T423">
        <v>0</v>
      </c>
      <c r="U423">
        <v>1</v>
      </c>
      <c r="V423" t="s">
        <v>43</v>
      </c>
      <c r="W423">
        <v>0</v>
      </c>
      <c r="X423">
        <v>1</v>
      </c>
      <c r="Y423">
        <v>0</v>
      </c>
      <c r="Z423">
        <v>0</v>
      </c>
      <c r="AA423">
        <v>1</v>
      </c>
      <c r="AB423">
        <v>1</v>
      </c>
      <c r="AC423">
        <v>1</v>
      </c>
      <c r="AD423">
        <v>0</v>
      </c>
      <c r="AE423">
        <v>0</v>
      </c>
      <c r="AF423">
        <v>0</v>
      </c>
      <c r="AG423" t="s">
        <v>44</v>
      </c>
      <c r="AH423">
        <v>61.8</v>
      </c>
      <c r="AI423">
        <v>57</v>
      </c>
      <c r="AJ423">
        <v>35.5</v>
      </c>
      <c r="AK423">
        <v>40.6</v>
      </c>
      <c r="AL423">
        <v>55</v>
      </c>
      <c r="AM423">
        <v>80</v>
      </c>
      <c r="AN423">
        <v>1</v>
      </c>
    </row>
    <row r="424" spans="5:40" x14ac:dyDescent="0.3">
      <c r="E424">
        <f t="shared" si="0"/>
        <v>0</v>
      </c>
      <c r="F424">
        <v>1.9742592678276684E-3</v>
      </c>
      <c r="J424">
        <v>17160</v>
      </c>
      <c r="K424">
        <v>9.7503363730419537</v>
      </c>
      <c r="L424">
        <v>1.76</v>
      </c>
      <c r="M424" t="s">
        <v>39</v>
      </c>
      <c r="N424" t="s">
        <v>55</v>
      </c>
      <c r="O424" t="s">
        <v>47</v>
      </c>
      <c r="P424">
        <v>0</v>
      </c>
      <c r="Q424">
        <v>0</v>
      </c>
      <c r="R424">
        <v>1</v>
      </c>
      <c r="S424" t="s">
        <v>51</v>
      </c>
      <c r="T424">
        <v>0</v>
      </c>
      <c r="U424">
        <v>1</v>
      </c>
      <c r="V424" t="s">
        <v>57</v>
      </c>
      <c r="W424">
        <v>1</v>
      </c>
      <c r="X424">
        <v>1</v>
      </c>
      <c r="Y424">
        <v>0</v>
      </c>
      <c r="Z424">
        <v>1</v>
      </c>
      <c r="AA424">
        <v>1</v>
      </c>
      <c r="AB424">
        <v>1</v>
      </c>
      <c r="AC424">
        <v>1</v>
      </c>
      <c r="AD424">
        <v>0</v>
      </c>
      <c r="AE424">
        <v>1</v>
      </c>
      <c r="AF424">
        <v>0</v>
      </c>
      <c r="AG424" t="s">
        <v>53</v>
      </c>
      <c r="AH424">
        <v>61.8</v>
      </c>
      <c r="AI424">
        <v>55.8</v>
      </c>
      <c r="AJ424">
        <v>34.200000000000003</v>
      </c>
      <c r="AK424">
        <v>40.799999999999997</v>
      </c>
      <c r="AL424">
        <v>51</v>
      </c>
      <c r="AM424">
        <v>78</v>
      </c>
      <c r="AN424">
        <v>1</v>
      </c>
    </row>
    <row r="425" spans="5:40" x14ac:dyDescent="0.3">
      <c r="E425">
        <f t="shared" si="0"/>
        <v>0</v>
      </c>
      <c r="F425">
        <v>7.3141245299753501E-5</v>
      </c>
      <c r="J425">
        <v>23670</v>
      </c>
      <c r="K425">
        <v>10.071963702508029</v>
      </c>
      <c r="L425">
        <v>1.72</v>
      </c>
      <c r="M425" t="s">
        <v>39</v>
      </c>
      <c r="N425" t="s">
        <v>55</v>
      </c>
      <c r="O425" t="s">
        <v>61</v>
      </c>
      <c r="P425">
        <v>0</v>
      </c>
      <c r="Q425">
        <v>1</v>
      </c>
      <c r="R425">
        <v>0</v>
      </c>
      <c r="S425" t="s">
        <v>51</v>
      </c>
      <c r="T425">
        <v>0</v>
      </c>
      <c r="U425">
        <v>1</v>
      </c>
      <c r="V425" t="s">
        <v>57</v>
      </c>
      <c r="W425">
        <v>1</v>
      </c>
      <c r="X425">
        <v>1</v>
      </c>
      <c r="Y425">
        <v>1</v>
      </c>
      <c r="Z425">
        <v>1</v>
      </c>
      <c r="AA425">
        <v>1</v>
      </c>
      <c r="AB425">
        <v>1</v>
      </c>
      <c r="AC425">
        <v>1</v>
      </c>
      <c r="AD425">
        <v>0</v>
      </c>
      <c r="AE425">
        <v>1</v>
      </c>
      <c r="AF425">
        <v>0</v>
      </c>
      <c r="AG425" t="s">
        <v>53</v>
      </c>
      <c r="AH425">
        <v>61.6</v>
      </c>
      <c r="AI425">
        <v>56.9</v>
      </c>
      <c r="AJ425">
        <v>34.5</v>
      </c>
      <c r="AK425">
        <v>40.700000000000003</v>
      </c>
      <c r="AL425">
        <v>52</v>
      </c>
      <c r="AM425">
        <v>75</v>
      </c>
      <c r="AN425">
        <v>1</v>
      </c>
    </row>
    <row r="426" spans="5:40" x14ac:dyDescent="0.3">
      <c r="E426">
        <f t="shared" si="0"/>
        <v>1</v>
      </c>
      <c r="F426">
        <v>0.89955366870691367</v>
      </c>
      <c r="J426">
        <v>9920</v>
      </c>
      <c r="K426">
        <v>9.2023082002789192</v>
      </c>
      <c r="L426">
        <v>1.3</v>
      </c>
      <c r="M426" t="s">
        <v>39</v>
      </c>
      <c r="N426" t="s">
        <v>40</v>
      </c>
      <c r="O426" t="s">
        <v>47</v>
      </c>
      <c r="P426">
        <v>0</v>
      </c>
      <c r="Q426">
        <v>0</v>
      </c>
      <c r="R426">
        <v>1</v>
      </c>
      <c r="S426" t="s">
        <v>65</v>
      </c>
      <c r="T426">
        <v>1</v>
      </c>
      <c r="U426">
        <v>0</v>
      </c>
      <c r="V426" t="s">
        <v>43</v>
      </c>
      <c r="W426">
        <v>1</v>
      </c>
      <c r="X426">
        <v>0</v>
      </c>
      <c r="Y426">
        <v>1</v>
      </c>
      <c r="Z426">
        <v>0</v>
      </c>
      <c r="AA426">
        <v>1</v>
      </c>
      <c r="AB426">
        <v>1</v>
      </c>
      <c r="AC426">
        <v>1</v>
      </c>
      <c r="AD426">
        <v>1</v>
      </c>
      <c r="AE426">
        <v>0</v>
      </c>
      <c r="AF426">
        <v>0</v>
      </c>
      <c r="AG426" t="s">
        <v>44</v>
      </c>
      <c r="AH426">
        <v>62</v>
      </c>
      <c r="AI426">
        <v>57</v>
      </c>
      <c r="AJ426">
        <v>35.5</v>
      </c>
      <c r="AK426">
        <v>40.6</v>
      </c>
      <c r="AL426">
        <v>45</v>
      </c>
      <c r="AM426">
        <v>75</v>
      </c>
      <c r="AN426">
        <v>1</v>
      </c>
    </row>
    <row r="427" spans="5:40" x14ac:dyDescent="0.3">
      <c r="E427">
        <f t="shared" si="0"/>
        <v>1</v>
      </c>
      <c r="F427">
        <v>0.99935059499399781</v>
      </c>
      <c r="J427">
        <v>8900</v>
      </c>
      <c r="K427">
        <v>9.0938065557202314</v>
      </c>
      <c r="L427">
        <v>1.36</v>
      </c>
      <c r="M427" t="s">
        <v>39</v>
      </c>
      <c r="N427" t="s">
        <v>40</v>
      </c>
      <c r="O427" t="s">
        <v>47</v>
      </c>
      <c r="P427">
        <v>0</v>
      </c>
      <c r="Q427">
        <v>0</v>
      </c>
      <c r="R427">
        <v>1</v>
      </c>
      <c r="S427" t="s">
        <v>42</v>
      </c>
      <c r="T427">
        <v>0</v>
      </c>
      <c r="U427">
        <v>1</v>
      </c>
      <c r="V427" t="s">
        <v>43</v>
      </c>
      <c r="W427">
        <v>0</v>
      </c>
      <c r="X427">
        <v>0</v>
      </c>
      <c r="Y427">
        <v>0</v>
      </c>
      <c r="Z427">
        <v>0</v>
      </c>
      <c r="AA427">
        <v>0</v>
      </c>
      <c r="AB427">
        <v>1</v>
      </c>
      <c r="AC427">
        <v>0</v>
      </c>
      <c r="AD427">
        <v>1</v>
      </c>
      <c r="AE427">
        <v>0</v>
      </c>
      <c r="AF427">
        <v>0</v>
      </c>
      <c r="AG427" t="s">
        <v>44</v>
      </c>
      <c r="AH427">
        <v>62.8</v>
      </c>
      <c r="AI427">
        <v>59</v>
      </c>
      <c r="AJ427">
        <v>35.5</v>
      </c>
      <c r="AK427">
        <v>41.2</v>
      </c>
      <c r="AL427">
        <v>50</v>
      </c>
      <c r="AM427">
        <v>80</v>
      </c>
      <c r="AN427">
        <v>1</v>
      </c>
    </row>
    <row r="428" spans="5:40" x14ac:dyDescent="0.3">
      <c r="E428">
        <f t="shared" si="0"/>
        <v>0</v>
      </c>
      <c r="F428">
        <v>3.689759335745695E-6</v>
      </c>
      <c r="J428">
        <v>7678</v>
      </c>
      <c r="K428">
        <v>8.9461143755607431</v>
      </c>
      <c r="L428">
        <v>1.018</v>
      </c>
      <c r="M428" t="s">
        <v>39</v>
      </c>
      <c r="N428" t="s">
        <v>59</v>
      </c>
      <c r="O428" t="s">
        <v>47</v>
      </c>
      <c r="P428">
        <v>0</v>
      </c>
      <c r="Q428">
        <v>0</v>
      </c>
      <c r="R428">
        <v>1</v>
      </c>
      <c r="S428" t="s">
        <v>42</v>
      </c>
      <c r="T428">
        <v>0</v>
      </c>
      <c r="U428">
        <v>1</v>
      </c>
      <c r="V428" t="s">
        <v>64</v>
      </c>
      <c r="W428">
        <v>1</v>
      </c>
      <c r="X428">
        <v>1</v>
      </c>
      <c r="Y428">
        <v>0</v>
      </c>
      <c r="Z428">
        <v>1</v>
      </c>
      <c r="AA428">
        <v>1</v>
      </c>
      <c r="AB428">
        <v>1</v>
      </c>
      <c r="AC428">
        <v>1</v>
      </c>
      <c r="AD428">
        <v>0</v>
      </c>
      <c r="AE428">
        <v>1</v>
      </c>
      <c r="AF428">
        <v>0</v>
      </c>
      <c r="AG428" t="s">
        <v>53</v>
      </c>
      <c r="AH428">
        <v>61.7</v>
      </c>
      <c r="AI428">
        <v>56.8</v>
      </c>
      <c r="AJ428">
        <v>34.9</v>
      </c>
      <c r="AK428">
        <v>40.799999999999997</v>
      </c>
      <c r="AL428">
        <v>52</v>
      </c>
      <c r="AM428">
        <v>77</v>
      </c>
      <c r="AN428">
        <v>1</v>
      </c>
    </row>
    <row r="429" spans="5:40" x14ac:dyDescent="0.3">
      <c r="E429">
        <f t="shared" si="0"/>
        <v>1</v>
      </c>
      <c r="F429">
        <v>0.65840887373057788</v>
      </c>
      <c r="J429">
        <v>15210</v>
      </c>
      <c r="K429">
        <v>9.6297083852533394</v>
      </c>
      <c r="L429">
        <v>1.31</v>
      </c>
      <c r="M429" t="s">
        <v>63</v>
      </c>
      <c r="N429" t="s">
        <v>59</v>
      </c>
      <c r="O429" t="s">
        <v>56</v>
      </c>
      <c r="P429">
        <v>0</v>
      </c>
      <c r="Q429">
        <v>1</v>
      </c>
      <c r="R429">
        <v>0</v>
      </c>
      <c r="S429" t="s">
        <v>42</v>
      </c>
      <c r="T429">
        <v>0</v>
      </c>
      <c r="U429">
        <v>1</v>
      </c>
      <c r="V429" t="s">
        <v>52</v>
      </c>
      <c r="W429">
        <v>1</v>
      </c>
      <c r="X429">
        <v>1</v>
      </c>
      <c r="Y429">
        <v>1</v>
      </c>
      <c r="Z429">
        <v>1</v>
      </c>
      <c r="AA429">
        <v>1</v>
      </c>
      <c r="AB429">
        <v>1</v>
      </c>
      <c r="AC429">
        <v>0</v>
      </c>
      <c r="AD429">
        <v>1</v>
      </c>
      <c r="AE429">
        <v>0</v>
      </c>
      <c r="AF429">
        <v>1</v>
      </c>
      <c r="AG429" t="s">
        <v>53</v>
      </c>
      <c r="AH429">
        <v>61.4</v>
      </c>
      <c r="AI429">
        <v>57.1</v>
      </c>
      <c r="AJ429">
        <v>34.6</v>
      </c>
      <c r="AK429">
        <v>40.799999999999997</v>
      </c>
      <c r="AL429">
        <v>50</v>
      </c>
      <c r="AM429">
        <v>77</v>
      </c>
      <c r="AN429">
        <v>1</v>
      </c>
    </row>
    <row r="430" spans="5:40" x14ac:dyDescent="0.3">
      <c r="E430">
        <f t="shared" si="0"/>
        <v>0</v>
      </c>
      <c r="F430">
        <v>1.7613922140508524E-3</v>
      </c>
      <c r="J430">
        <v>11350.155000000001</v>
      </c>
      <c r="K430">
        <v>9.3369866792039655</v>
      </c>
      <c r="L430">
        <v>1.07</v>
      </c>
      <c r="M430" t="s">
        <v>39</v>
      </c>
      <c r="N430" t="s">
        <v>46</v>
      </c>
      <c r="O430" t="s">
        <v>61</v>
      </c>
      <c r="P430">
        <v>0</v>
      </c>
      <c r="Q430">
        <v>1</v>
      </c>
      <c r="R430">
        <v>0</v>
      </c>
      <c r="S430" t="s">
        <v>48</v>
      </c>
      <c r="T430">
        <v>0</v>
      </c>
      <c r="U430">
        <v>1</v>
      </c>
      <c r="V430" t="s">
        <v>57</v>
      </c>
      <c r="W430">
        <v>1</v>
      </c>
      <c r="X430">
        <v>0</v>
      </c>
      <c r="Y430">
        <v>1</v>
      </c>
      <c r="Z430">
        <v>1</v>
      </c>
      <c r="AA430">
        <v>0</v>
      </c>
      <c r="AB430">
        <v>1</v>
      </c>
      <c r="AC430">
        <v>1</v>
      </c>
      <c r="AD430">
        <v>1</v>
      </c>
      <c r="AE430">
        <v>0</v>
      </c>
      <c r="AF430">
        <v>0</v>
      </c>
      <c r="AG430" t="s">
        <v>44</v>
      </c>
      <c r="AH430">
        <v>61.6</v>
      </c>
      <c r="AI430">
        <v>57</v>
      </c>
      <c r="AJ430">
        <v>34.5</v>
      </c>
      <c r="AK430">
        <v>41.2</v>
      </c>
      <c r="AL430">
        <v>50</v>
      </c>
      <c r="AM430">
        <v>80</v>
      </c>
      <c r="AN430">
        <v>1</v>
      </c>
    </row>
    <row r="431" spans="5:40" x14ac:dyDescent="0.3">
      <c r="E431">
        <f t="shared" si="0"/>
        <v>0</v>
      </c>
      <c r="F431">
        <v>6.1178741820890173E-5</v>
      </c>
      <c r="J431">
        <v>23551</v>
      </c>
      <c r="K431">
        <v>10.066923561388053</v>
      </c>
      <c r="L431">
        <v>1.7050000000000001</v>
      </c>
      <c r="M431" t="s">
        <v>39</v>
      </c>
      <c r="N431" t="s">
        <v>50</v>
      </c>
      <c r="O431" t="s">
        <v>56</v>
      </c>
      <c r="P431">
        <v>0</v>
      </c>
      <c r="Q431">
        <v>1</v>
      </c>
      <c r="R431">
        <v>0</v>
      </c>
      <c r="S431" t="s">
        <v>42</v>
      </c>
      <c r="T431">
        <v>0</v>
      </c>
      <c r="U431">
        <v>1</v>
      </c>
      <c r="V431" t="s">
        <v>64</v>
      </c>
      <c r="W431">
        <v>1</v>
      </c>
      <c r="X431">
        <v>1</v>
      </c>
      <c r="Y431">
        <v>1</v>
      </c>
      <c r="Z431">
        <v>1</v>
      </c>
      <c r="AA431">
        <v>1</v>
      </c>
      <c r="AB431">
        <v>1</v>
      </c>
      <c r="AC431">
        <v>1</v>
      </c>
      <c r="AD431">
        <v>0</v>
      </c>
      <c r="AE431">
        <v>1</v>
      </c>
      <c r="AF431">
        <v>0</v>
      </c>
      <c r="AG431" t="s">
        <v>53</v>
      </c>
      <c r="AH431">
        <v>61.9</v>
      </c>
      <c r="AI431">
        <v>56.8</v>
      </c>
      <c r="AJ431">
        <v>34.9</v>
      </c>
      <c r="AK431">
        <v>40.799999999999997</v>
      </c>
      <c r="AL431">
        <v>51</v>
      </c>
      <c r="AM431">
        <v>76</v>
      </c>
      <c r="AN431">
        <v>1</v>
      </c>
    </row>
    <row r="432" spans="5:40" x14ac:dyDescent="0.3">
      <c r="E432">
        <f t="shared" si="0"/>
        <v>0</v>
      </c>
      <c r="F432">
        <v>3.5128374486257915E-4</v>
      </c>
      <c r="J432">
        <v>19310</v>
      </c>
      <c r="K432">
        <v>9.8683783754225605</v>
      </c>
      <c r="L432">
        <v>1.3</v>
      </c>
      <c r="M432" t="s">
        <v>63</v>
      </c>
      <c r="N432" t="s">
        <v>59</v>
      </c>
      <c r="O432" t="s">
        <v>61</v>
      </c>
      <c r="P432">
        <v>0</v>
      </c>
      <c r="Q432">
        <v>1</v>
      </c>
      <c r="R432">
        <v>0</v>
      </c>
      <c r="S432" t="s">
        <v>48</v>
      </c>
      <c r="T432">
        <v>0</v>
      </c>
      <c r="U432">
        <v>1</v>
      </c>
      <c r="V432" t="s">
        <v>52</v>
      </c>
      <c r="W432">
        <v>1</v>
      </c>
      <c r="X432">
        <v>1</v>
      </c>
      <c r="Y432">
        <v>1</v>
      </c>
      <c r="Z432">
        <v>1</v>
      </c>
      <c r="AA432">
        <v>1</v>
      </c>
      <c r="AB432">
        <v>1</v>
      </c>
      <c r="AC432">
        <v>1</v>
      </c>
      <c r="AD432">
        <v>1</v>
      </c>
      <c r="AE432">
        <v>1</v>
      </c>
      <c r="AF432">
        <v>1</v>
      </c>
      <c r="AG432" t="s">
        <v>53</v>
      </c>
      <c r="AH432">
        <v>61.6</v>
      </c>
      <c r="AI432">
        <v>56</v>
      </c>
      <c r="AJ432">
        <v>34.4</v>
      </c>
      <c r="AK432">
        <v>40.9</v>
      </c>
      <c r="AL432">
        <v>50</v>
      </c>
      <c r="AM432">
        <v>77</v>
      </c>
      <c r="AN432">
        <v>1</v>
      </c>
    </row>
    <row r="433" spans="5:40" x14ac:dyDescent="0.3">
      <c r="E433">
        <f t="shared" si="0"/>
        <v>0</v>
      </c>
      <c r="F433">
        <v>4.6959657117930792E-4</v>
      </c>
      <c r="J433">
        <v>9870.6849999999995</v>
      </c>
      <c r="K433">
        <v>9.1973245322482811</v>
      </c>
      <c r="L433">
        <v>1.05</v>
      </c>
      <c r="M433" t="s">
        <v>39</v>
      </c>
      <c r="N433" t="s">
        <v>46</v>
      </c>
      <c r="O433" t="s">
        <v>41</v>
      </c>
      <c r="P433">
        <v>0</v>
      </c>
      <c r="Q433">
        <v>0</v>
      </c>
      <c r="R433">
        <v>1</v>
      </c>
      <c r="S433" t="s">
        <v>60</v>
      </c>
      <c r="T433">
        <v>0</v>
      </c>
      <c r="U433">
        <v>1</v>
      </c>
      <c r="V433" t="s">
        <v>57</v>
      </c>
      <c r="W433">
        <v>1</v>
      </c>
      <c r="X433">
        <v>1</v>
      </c>
      <c r="Y433">
        <v>1</v>
      </c>
      <c r="Z433">
        <v>0</v>
      </c>
      <c r="AA433">
        <v>1</v>
      </c>
      <c r="AB433">
        <v>1</v>
      </c>
      <c r="AC433">
        <v>1</v>
      </c>
      <c r="AD433">
        <v>1</v>
      </c>
      <c r="AE433">
        <v>0</v>
      </c>
      <c r="AF433">
        <v>0</v>
      </c>
      <c r="AG433" t="s">
        <v>44</v>
      </c>
      <c r="AH433">
        <v>61.4</v>
      </c>
      <c r="AI433">
        <v>56</v>
      </c>
      <c r="AJ433">
        <v>35</v>
      </c>
      <c r="AK433">
        <v>40.6</v>
      </c>
      <c r="AL433">
        <v>50</v>
      </c>
      <c r="AM433">
        <v>80</v>
      </c>
      <c r="AN433">
        <v>1</v>
      </c>
    </row>
    <row r="434" spans="5:40" x14ac:dyDescent="0.3">
      <c r="E434">
        <f t="shared" si="0"/>
        <v>1</v>
      </c>
      <c r="F434">
        <v>0.90185799212258477</v>
      </c>
      <c r="J434">
        <v>7220</v>
      </c>
      <c r="K434">
        <v>8.8846102318868727</v>
      </c>
      <c r="L434">
        <v>1</v>
      </c>
      <c r="M434" t="s">
        <v>39</v>
      </c>
      <c r="N434" t="s">
        <v>40</v>
      </c>
      <c r="O434" t="s">
        <v>41</v>
      </c>
      <c r="P434">
        <v>0</v>
      </c>
      <c r="Q434">
        <v>0</v>
      </c>
      <c r="R434">
        <v>1</v>
      </c>
      <c r="S434" t="s">
        <v>51</v>
      </c>
      <c r="T434">
        <v>0</v>
      </c>
      <c r="U434">
        <v>1</v>
      </c>
      <c r="V434" t="s">
        <v>43</v>
      </c>
      <c r="W434">
        <v>0</v>
      </c>
      <c r="X434">
        <v>0</v>
      </c>
      <c r="Y434">
        <v>1</v>
      </c>
      <c r="Z434">
        <v>0</v>
      </c>
      <c r="AA434">
        <v>1</v>
      </c>
      <c r="AB434">
        <v>1</v>
      </c>
      <c r="AC434">
        <v>0</v>
      </c>
      <c r="AD434">
        <v>1</v>
      </c>
      <c r="AE434">
        <v>0</v>
      </c>
      <c r="AF434">
        <v>0</v>
      </c>
      <c r="AG434" t="s">
        <v>44</v>
      </c>
      <c r="AH434">
        <v>61.5</v>
      </c>
      <c r="AI434">
        <v>59</v>
      </c>
      <c r="AJ434">
        <v>35</v>
      </c>
      <c r="AK434">
        <v>40.799999999999997</v>
      </c>
      <c r="AL434">
        <v>50</v>
      </c>
      <c r="AM434">
        <v>75</v>
      </c>
      <c r="AN434">
        <v>1</v>
      </c>
    </row>
    <row r="435" spans="5:40" x14ac:dyDescent="0.3">
      <c r="E435">
        <f t="shared" si="0"/>
        <v>0</v>
      </c>
      <c r="F435">
        <v>1.622623589706595E-4</v>
      </c>
      <c r="J435">
        <v>26434</v>
      </c>
      <c r="K435">
        <v>10.182406339317753</v>
      </c>
      <c r="L435">
        <v>1.02</v>
      </c>
      <c r="M435" t="s">
        <v>39</v>
      </c>
      <c r="N435" t="s">
        <v>50</v>
      </c>
      <c r="O435" t="s">
        <v>13</v>
      </c>
      <c r="P435">
        <v>1</v>
      </c>
      <c r="Q435">
        <v>0</v>
      </c>
      <c r="R435">
        <v>0</v>
      </c>
      <c r="S435" t="s">
        <v>65</v>
      </c>
      <c r="T435">
        <v>1</v>
      </c>
      <c r="U435">
        <v>0</v>
      </c>
      <c r="V435" t="s">
        <v>52</v>
      </c>
      <c r="W435">
        <v>1</v>
      </c>
      <c r="X435">
        <v>0</v>
      </c>
      <c r="Y435">
        <v>1</v>
      </c>
      <c r="Z435">
        <v>1</v>
      </c>
      <c r="AA435">
        <v>1</v>
      </c>
      <c r="AB435">
        <v>1</v>
      </c>
      <c r="AC435">
        <v>0</v>
      </c>
      <c r="AD435">
        <v>0</v>
      </c>
      <c r="AE435">
        <v>0</v>
      </c>
      <c r="AF435">
        <v>0</v>
      </c>
      <c r="AG435" t="s">
        <v>53</v>
      </c>
      <c r="AH435">
        <v>61.3</v>
      </c>
      <c r="AI435">
        <v>57.3</v>
      </c>
      <c r="AJ435">
        <v>34.9</v>
      </c>
      <c r="AK435">
        <v>40.799999999999997</v>
      </c>
      <c r="AL435">
        <v>53</v>
      </c>
      <c r="AM435">
        <v>77</v>
      </c>
      <c r="AN435">
        <v>1</v>
      </c>
    </row>
    <row r="436" spans="5:40" x14ac:dyDescent="0.3">
      <c r="E436">
        <f t="shared" si="0"/>
        <v>0</v>
      </c>
      <c r="F436">
        <v>2.8455416303415731E-4</v>
      </c>
      <c r="J436">
        <v>13674.754999999999</v>
      </c>
      <c r="K436">
        <v>9.5233067112247536</v>
      </c>
      <c r="L436">
        <v>1.06</v>
      </c>
      <c r="M436" t="s">
        <v>39</v>
      </c>
      <c r="N436" t="s">
        <v>46</v>
      </c>
      <c r="O436" t="s">
        <v>61</v>
      </c>
      <c r="P436">
        <v>0</v>
      </c>
      <c r="Q436">
        <v>1</v>
      </c>
      <c r="R436">
        <v>0</v>
      </c>
      <c r="S436" t="s">
        <v>60</v>
      </c>
      <c r="T436">
        <v>0</v>
      </c>
      <c r="U436">
        <v>1</v>
      </c>
      <c r="V436" t="s">
        <v>52</v>
      </c>
      <c r="W436">
        <v>1</v>
      </c>
      <c r="X436">
        <v>1</v>
      </c>
      <c r="Y436">
        <v>1</v>
      </c>
      <c r="Z436">
        <v>0</v>
      </c>
      <c r="AA436">
        <v>1</v>
      </c>
      <c r="AB436">
        <v>1</v>
      </c>
      <c r="AC436">
        <v>1</v>
      </c>
      <c r="AD436">
        <v>1</v>
      </c>
      <c r="AE436">
        <v>0</v>
      </c>
      <c r="AF436">
        <v>0</v>
      </c>
      <c r="AG436" t="s">
        <v>44</v>
      </c>
      <c r="AH436">
        <v>61.2</v>
      </c>
      <c r="AI436">
        <v>56</v>
      </c>
      <c r="AJ436">
        <v>34</v>
      </c>
      <c r="AK436">
        <v>40.799999999999997</v>
      </c>
      <c r="AL436">
        <v>50</v>
      </c>
      <c r="AM436">
        <v>80</v>
      </c>
      <c r="AN436">
        <v>1</v>
      </c>
    </row>
    <row r="437" spans="5:40" x14ac:dyDescent="0.3">
      <c r="E437">
        <f t="shared" si="0"/>
        <v>0</v>
      </c>
      <c r="F437">
        <v>1.0418693187561405E-2</v>
      </c>
      <c r="J437">
        <v>10431</v>
      </c>
      <c r="K437">
        <v>9.2525374206759707</v>
      </c>
      <c r="L437">
        <v>1.25</v>
      </c>
      <c r="M437" t="s">
        <v>63</v>
      </c>
      <c r="N437" t="s">
        <v>59</v>
      </c>
      <c r="O437" t="s">
        <v>47</v>
      </c>
      <c r="P437">
        <v>0</v>
      </c>
      <c r="Q437">
        <v>0</v>
      </c>
      <c r="R437">
        <v>1</v>
      </c>
      <c r="S437" t="s">
        <v>42</v>
      </c>
      <c r="T437">
        <v>0</v>
      </c>
      <c r="U437">
        <v>1</v>
      </c>
      <c r="V437" t="s">
        <v>52</v>
      </c>
      <c r="W437">
        <v>1</v>
      </c>
      <c r="X437">
        <v>1</v>
      </c>
      <c r="Y437">
        <v>0</v>
      </c>
      <c r="Z437">
        <v>1</v>
      </c>
      <c r="AA437">
        <v>1</v>
      </c>
      <c r="AB437">
        <v>1</v>
      </c>
      <c r="AC437">
        <v>1</v>
      </c>
      <c r="AD437">
        <v>1</v>
      </c>
      <c r="AE437">
        <v>1</v>
      </c>
      <c r="AF437">
        <v>0</v>
      </c>
      <c r="AG437" t="s">
        <v>53</v>
      </c>
      <c r="AH437">
        <v>61.1</v>
      </c>
      <c r="AI437">
        <v>56.6</v>
      </c>
      <c r="AJ437">
        <v>34.299999999999997</v>
      </c>
      <c r="AK437">
        <v>40.700000000000003</v>
      </c>
      <c r="AL437">
        <v>50</v>
      </c>
      <c r="AM437">
        <v>76</v>
      </c>
      <c r="AN437">
        <v>1</v>
      </c>
    </row>
    <row r="438" spans="5:40" x14ac:dyDescent="0.3">
      <c r="E438">
        <f t="shared" si="0"/>
        <v>0</v>
      </c>
      <c r="F438">
        <v>4.5638920816433283E-3</v>
      </c>
      <c r="J438">
        <v>16383.504999999999</v>
      </c>
      <c r="K438">
        <v>9.7040303149804874</v>
      </c>
      <c r="L438">
        <v>1.1000000000000001</v>
      </c>
      <c r="M438" t="s">
        <v>39</v>
      </c>
      <c r="N438" t="s">
        <v>46</v>
      </c>
      <c r="O438" t="s">
        <v>13</v>
      </c>
      <c r="P438">
        <v>1</v>
      </c>
      <c r="Q438">
        <v>0</v>
      </c>
      <c r="R438">
        <v>0</v>
      </c>
      <c r="S438" t="s">
        <v>60</v>
      </c>
      <c r="T438">
        <v>0</v>
      </c>
      <c r="U438">
        <v>1</v>
      </c>
      <c r="V438" t="s">
        <v>52</v>
      </c>
      <c r="W438">
        <v>1</v>
      </c>
      <c r="X438">
        <v>1</v>
      </c>
      <c r="Y438">
        <v>1</v>
      </c>
      <c r="Z438">
        <v>0</v>
      </c>
      <c r="AA438">
        <v>0</v>
      </c>
      <c r="AB438">
        <v>1</v>
      </c>
      <c r="AC438">
        <v>1</v>
      </c>
      <c r="AD438">
        <v>1</v>
      </c>
      <c r="AE438">
        <v>0</v>
      </c>
      <c r="AF438">
        <v>0</v>
      </c>
      <c r="AG438" t="s">
        <v>44</v>
      </c>
      <c r="AH438">
        <v>60.7</v>
      </c>
      <c r="AI438">
        <v>57</v>
      </c>
      <c r="AJ438">
        <v>34</v>
      </c>
      <c r="AK438">
        <v>41.2</v>
      </c>
      <c r="AL438">
        <v>50</v>
      </c>
      <c r="AM438">
        <v>80</v>
      </c>
      <c r="AN438">
        <v>1</v>
      </c>
    </row>
    <row r="439" spans="5:40" x14ac:dyDescent="0.3">
      <c r="E439">
        <f t="shared" si="0"/>
        <v>0</v>
      </c>
      <c r="F439">
        <v>3.6867037446568341E-6</v>
      </c>
      <c r="J439">
        <v>34424</v>
      </c>
      <c r="K439">
        <v>10.446509274518435</v>
      </c>
      <c r="L439">
        <v>2.1</v>
      </c>
      <c r="M439" t="s">
        <v>63</v>
      </c>
      <c r="N439" t="s">
        <v>59</v>
      </c>
      <c r="O439" t="s">
        <v>47</v>
      </c>
      <c r="P439">
        <v>0</v>
      </c>
      <c r="Q439">
        <v>0</v>
      </c>
      <c r="R439">
        <v>1</v>
      </c>
      <c r="S439" t="s">
        <v>51</v>
      </c>
      <c r="T439">
        <v>0</v>
      </c>
      <c r="U439">
        <v>1</v>
      </c>
      <c r="V439" t="s">
        <v>52</v>
      </c>
      <c r="W439">
        <v>1</v>
      </c>
      <c r="X439">
        <v>1</v>
      </c>
      <c r="Y439">
        <v>0</v>
      </c>
      <c r="Z439">
        <v>1</v>
      </c>
      <c r="AA439">
        <v>1</v>
      </c>
      <c r="AB439">
        <v>1</v>
      </c>
      <c r="AC439">
        <v>1</v>
      </c>
      <c r="AD439">
        <v>0</v>
      </c>
      <c r="AE439">
        <v>1</v>
      </c>
      <c r="AF439">
        <v>0</v>
      </c>
      <c r="AG439" t="s">
        <v>53</v>
      </c>
      <c r="AH439">
        <v>61</v>
      </c>
      <c r="AI439">
        <v>55.8</v>
      </c>
      <c r="AJ439">
        <v>34.1</v>
      </c>
      <c r="AK439">
        <v>40.700000000000003</v>
      </c>
      <c r="AL439">
        <v>51</v>
      </c>
      <c r="AM439">
        <v>78</v>
      </c>
      <c r="AN439">
        <v>1</v>
      </c>
    </row>
    <row r="440" spans="5:40" x14ac:dyDescent="0.3">
      <c r="E440">
        <f t="shared" si="0"/>
        <v>1</v>
      </c>
      <c r="F440">
        <v>0.96702490366480098</v>
      </c>
      <c r="J440">
        <v>14900</v>
      </c>
      <c r="K440">
        <v>9.6091164919335501</v>
      </c>
      <c r="L440">
        <v>1.71</v>
      </c>
      <c r="M440" t="s">
        <v>39</v>
      </c>
      <c r="N440" t="s">
        <v>40</v>
      </c>
      <c r="O440" t="s">
        <v>47</v>
      </c>
      <c r="P440">
        <v>0</v>
      </c>
      <c r="Q440">
        <v>0</v>
      </c>
      <c r="R440">
        <v>1</v>
      </c>
      <c r="S440" t="s">
        <v>42</v>
      </c>
      <c r="T440">
        <v>0</v>
      </c>
      <c r="U440">
        <v>1</v>
      </c>
      <c r="V440" t="s">
        <v>43</v>
      </c>
      <c r="W440">
        <v>0</v>
      </c>
      <c r="X440">
        <v>0</v>
      </c>
      <c r="Y440">
        <v>0</v>
      </c>
      <c r="Z440">
        <v>0</v>
      </c>
      <c r="AA440">
        <v>0</v>
      </c>
      <c r="AB440">
        <v>1</v>
      </c>
      <c r="AC440">
        <v>0</v>
      </c>
      <c r="AD440">
        <v>0</v>
      </c>
      <c r="AE440">
        <v>0</v>
      </c>
      <c r="AF440">
        <v>0</v>
      </c>
      <c r="AG440" t="s">
        <v>44</v>
      </c>
      <c r="AH440">
        <v>62.4</v>
      </c>
      <c r="AI440">
        <v>58</v>
      </c>
      <c r="AJ440">
        <v>35.5</v>
      </c>
      <c r="AK440">
        <v>41.2</v>
      </c>
      <c r="AL440">
        <v>55</v>
      </c>
      <c r="AM440">
        <v>80</v>
      </c>
      <c r="AN440">
        <v>1</v>
      </c>
    </row>
    <row r="441" spans="5:40" x14ac:dyDescent="0.3">
      <c r="E441">
        <f t="shared" si="0"/>
        <v>0</v>
      </c>
      <c r="F441">
        <v>3.0885997342064685E-4</v>
      </c>
      <c r="J441">
        <v>7446.5999999999995</v>
      </c>
      <c r="K441">
        <v>8.9155128313635306</v>
      </c>
      <c r="L441">
        <v>1.07</v>
      </c>
      <c r="M441" t="s">
        <v>39</v>
      </c>
      <c r="N441" t="s">
        <v>46</v>
      </c>
      <c r="O441" t="s">
        <v>47</v>
      </c>
      <c r="P441">
        <v>0</v>
      </c>
      <c r="Q441">
        <v>0</v>
      </c>
      <c r="R441">
        <v>1</v>
      </c>
      <c r="S441" t="s">
        <v>42</v>
      </c>
      <c r="T441">
        <v>0</v>
      </c>
      <c r="U441">
        <v>1</v>
      </c>
      <c r="V441" t="s">
        <v>52</v>
      </c>
      <c r="W441">
        <v>0</v>
      </c>
      <c r="X441">
        <v>0</v>
      </c>
      <c r="Y441">
        <v>0</v>
      </c>
      <c r="Z441">
        <v>0</v>
      </c>
      <c r="AA441">
        <v>1</v>
      </c>
      <c r="AB441">
        <v>1</v>
      </c>
      <c r="AC441">
        <v>1</v>
      </c>
      <c r="AD441">
        <v>0</v>
      </c>
      <c r="AE441">
        <v>0</v>
      </c>
      <c r="AF441">
        <v>0</v>
      </c>
      <c r="AG441" t="s">
        <v>44</v>
      </c>
      <c r="AH441">
        <v>61.7</v>
      </c>
      <c r="AI441">
        <v>56</v>
      </c>
      <c r="AJ441">
        <v>35.5</v>
      </c>
      <c r="AK441">
        <v>40.799999999999997</v>
      </c>
      <c r="AL441">
        <v>55</v>
      </c>
      <c r="AM441">
        <v>80</v>
      </c>
      <c r="AN441">
        <v>1</v>
      </c>
    </row>
    <row r="442" spans="5:40" x14ac:dyDescent="0.3">
      <c r="E442">
        <f t="shared" si="0"/>
        <v>0</v>
      </c>
      <c r="F442">
        <v>2.1567288746199634E-3</v>
      </c>
      <c r="J442">
        <v>7224.9749999999995</v>
      </c>
      <c r="K442">
        <v>8.8852990527670332</v>
      </c>
      <c r="L442">
        <v>1.03</v>
      </c>
      <c r="M442" t="s">
        <v>39</v>
      </c>
      <c r="N442" t="s">
        <v>46</v>
      </c>
      <c r="O442" t="s">
        <v>47</v>
      </c>
      <c r="P442">
        <v>0</v>
      </c>
      <c r="Q442">
        <v>0</v>
      </c>
      <c r="R442">
        <v>1</v>
      </c>
      <c r="S442" t="s">
        <v>42</v>
      </c>
      <c r="T442">
        <v>0</v>
      </c>
      <c r="U442">
        <v>1</v>
      </c>
      <c r="V442" t="s">
        <v>57</v>
      </c>
      <c r="W442">
        <v>1</v>
      </c>
      <c r="X442">
        <v>1</v>
      </c>
      <c r="Y442">
        <v>0</v>
      </c>
      <c r="Z442">
        <v>0</v>
      </c>
      <c r="AA442">
        <v>1</v>
      </c>
      <c r="AB442">
        <v>1</v>
      </c>
      <c r="AC442">
        <v>1</v>
      </c>
      <c r="AD442">
        <v>1</v>
      </c>
      <c r="AE442">
        <v>0</v>
      </c>
      <c r="AF442">
        <v>0</v>
      </c>
      <c r="AG442" t="s">
        <v>44</v>
      </c>
      <c r="AH442">
        <v>61.9</v>
      </c>
      <c r="AI442">
        <v>56</v>
      </c>
      <c r="AJ442">
        <v>35</v>
      </c>
      <c r="AK442">
        <v>40.6</v>
      </c>
      <c r="AL442">
        <v>50</v>
      </c>
      <c r="AM442">
        <v>80</v>
      </c>
      <c r="AN442">
        <v>1</v>
      </c>
    </row>
    <row r="443" spans="5:40" x14ac:dyDescent="0.3">
      <c r="E443">
        <f t="shared" si="0"/>
        <v>0</v>
      </c>
      <c r="F443">
        <v>8.6716337775337402E-6</v>
      </c>
      <c r="J443">
        <v>7511.61</v>
      </c>
      <c r="K443">
        <v>8.9242051026074609</v>
      </c>
      <c r="L443">
        <v>1.06</v>
      </c>
      <c r="M443" t="s">
        <v>39</v>
      </c>
      <c r="N443" t="s">
        <v>46</v>
      </c>
      <c r="O443" t="s">
        <v>47</v>
      </c>
      <c r="P443">
        <v>0</v>
      </c>
      <c r="Q443">
        <v>0</v>
      </c>
      <c r="R443">
        <v>1</v>
      </c>
      <c r="S443" t="s">
        <v>51</v>
      </c>
      <c r="T443">
        <v>0</v>
      </c>
      <c r="U443">
        <v>1</v>
      </c>
      <c r="V443" t="s">
        <v>43</v>
      </c>
      <c r="W443">
        <v>1</v>
      </c>
      <c r="X443">
        <v>1</v>
      </c>
      <c r="Y443">
        <v>0</v>
      </c>
      <c r="Z443">
        <v>0</v>
      </c>
      <c r="AA443">
        <v>1</v>
      </c>
      <c r="AB443">
        <v>1</v>
      </c>
      <c r="AC443">
        <v>1</v>
      </c>
      <c r="AD443">
        <v>0</v>
      </c>
      <c r="AE443">
        <v>0</v>
      </c>
      <c r="AF443">
        <v>0</v>
      </c>
      <c r="AG443" t="s">
        <v>44</v>
      </c>
      <c r="AH443">
        <v>61.9</v>
      </c>
      <c r="AI443">
        <v>57</v>
      </c>
      <c r="AJ443">
        <v>35.5</v>
      </c>
      <c r="AK443">
        <v>40.799999999999997</v>
      </c>
      <c r="AL443">
        <v>55</v>
      </c>
      <c r="AM443">
        <v>80</v>
      </c>
      <c r="AN443">
        <v>1</v>
      </c>
    </row>
    <row r="444" spans="5:40" x14ac:dyDescent="0.3">
      <c r="E444">
        <f t="shared" si="0"/>
        <v>0</v>
      </c>
      <c r="F444">
        <v>7.5850554191578045E-5</v>
      </c>
      <c r="J444">
        <v>19038</v>
      </c>
      <c r="K444">
        <v>9.8541922608112511</v>
      </c>
      <c r="L444">
        <v>1.65</v>
      </c>
      <c r="M444" t="s">
        <v>39</v>
      </c>
      <c r="N444" t="s">
        <v>50</v>
      </c>
      <c r="O444" t="s">
        <v>41</v>
      </c>
      <c r="P444">
        <v>0</v>
      </c>
      <c r="Q444">
        <v>0</v>
      </c>
      <c r="R444">
        <v>1</v>
      </c>
      <c r="S444" t="s">
        <v>42</v>
      </c>
      <c r="T444">
        <v>0</v>
      </c>
      <c r="U444">
        <v>1</v>
      </c>
      <c r="V444" t="s">
        <v>52</v>
      </c>
      <c r="W444">
        <v>1</v>
      </c>
      <c r="X444">
        <v>1</v>
      </c>
      <c r="Y444">
        <v>0</v>
      </c>
      <c r="Z444">
        <v>1</v>
      </c>
      <c r="AA444">
        <v>1</v>
      </c>
      <c r="AB444">
        <v>1</v>
      </c>
      <c r="AC444">
        <v>1</v>
      </c>
      <c r="AD444">
        <v>0</v>
      </c>
      <c r="AE444">
        <v>1</v>
      </c>
      <c r="AF444">
        <v>0</v>
      </c>
      <c r="AG444" t="s">
        <v>53</v>
      </c>
      <c r="AH444">
        <v>61.9</v>
      </c>
      <c r="AI444">
        <v>56.7</v>
      </c>
      <c r="AJ444">
        <v>34.9</v>
      </c>
      <c r="AK444">
        <v>40.799999999999997</v>
      </c>
      <c r="AL444">
        <v>51</v>
      </c>
      <c r="AM444">
        <v>77</v>
      </c>
      <c r="AN444">
        <v>1</v>
      </c>
    </row>
    <row r="445" spans="5:40" x14ac:dyDescent="0.3">
      <c r="E445">
        <f t="shared" si="0"/>
        <v>0</v>
      </c>
      <c r="F445">
        <v>1.1873004142640831E-2</v>
      </c>
      <c r="J445">
        <v>31255</v>
      </c>
      <c r="K445">
        <v>10.349934642365913</v>
      </c>
      <c r="L445">
        <v>2.1</v>
      </c>
      <c r="M445" t="s">
        <v>63</v>
      </c>
      <c r="N445" t="s">
        <v>59</v>
      </c>
      <c r="O445" t="s">
        <v>47</v>
      </c>
      <c r="P445">
        <v>0</v>
      </c>
      <c r="Q445">
        <v>0</v>
      </c>
      <c r="R445">
        <v>1</v>
      </c>
      <c r="S445" t="s">
        <v>42</v>
      </c>
      <c r="T445">
        <v>0</v>
      </c>
      <c r="U445">
        <v>1</v>
      </c>
      <c r="V445" t="s">
        <v>52</v>
      </c>
      <c r="W445">
        <v>1</v>
      </c>
      <c r="X445">
        <v>1</v>
      </c>
      <c r="Y445">
        <v>0</v>
      </c>
      <c r="Z445">
        <v>1</v>
      </c>
      <c r="AA445">
        <v>1</v>
      </c>
      <c r="AB445">
        <v>1</v>
      </c>
      <c r="AC445">
        <v>1</v>
      </c>
      <c r="AD445">
        <v>1</v>
      </c>
      <c r="AE445">
        <v>1</v>
      </c>
      <c r="AF445">
        <v>0</v>
      </c>
      <c r="AG445" t="s">
        <v>53</v>
      </c>
      <c r="AH445">
        <v>61.4</v>
      </c>
      <c r="AI445">
        <v>55.6</v>
      </c>
      <c r="AJ445">
        <v>34.299999999999997</v>
      </c>
      <c r="AK445">
        <v>40.700000000000003</v>
      </c>
      <c r="AL445">
        <v>50</v>
      </c>
      <c r="AM445">
        <v>76</v>
      </c>
      <c r="AN445">
        <v>1</v>
      </c>
    </row>
    <row r="446" spans="5:40" x14ac:dyDescent="0.3">
      <c r="E446">
        <f t="shared" si="0"/>
        <v>0</v>
      </c>
      <c r="F446">
        <v>2.7115262323792029E-4</v>
      </c>
      <c r="J446">
        <v>9360.4549999999999</v>
      </c>
      <c r="K446">
        <v>9.1442491794012675</v>
      </c>
      <c r="L446">
        <v>1.1399999999999999</v>
      </c>
      <c r="M446" t="s">
        <v>39</v>
      </c>
      <c r="N446" t="s">
        <v>46</v>
      </c>
      <c r="O446" t="s">
        <v>41</v>
      </c>
      <c r="P446">
        <v>0</v>
      </c>
      <c r="Q446">
        <v>0</v>
      </c>
      <c r="R446">
        <v>1</v>
      </c>
      <c r="S446" t="s">
        <v>51</v>
      </c>
      <c r="T446">
        <v>0</v>
      </c>
      <c r="U446">
        <v>1</v>
      </c>
      <c r="V446" t="s">
        <v>43</v>
      </c>
      <c r="W446">
        <v>0</v>
      </c>
      <c r="X446">
        <v>1</v>
      </c>
      <c r="Y446">
        <v>0</v>
      </c>
      <c r="Z446">
        <v>0</v>
      </c>
      <c r="AA446">
        <v>1</v>
      </c>
      <c r="AB446">
        <v>1</v>
      </c>
      <c r="AC446">
        <v>1</v>
      </c>
      <c r="AD446">
        <v>0</v>
      </c>
      <c r="AE446">
        <v>0</v>
      </c>
      <c r="AF446">
        <v>0</v>
      </c>
      <c r="AG446" t="s">
        <v>44</v>
      </c>
      <c r="AH446">
        <v>61.8</v>
      </c>
      <c r="AI446">
        <v>57</v>
      </c>
      <c r="AJ446">
        <v>35.5</v>
      </c>
      <c r="AK446">
        <v>40.6</v>
      </c>
      <c r="AL446">
        <v>55</v>
      </c>
      <c r="AM446">
        <v>80</v>
      </c>
      <c r="AN446">
        <v>1</v>
      </c>
    </row>
    <row r="447" spans="5:40" x14ac:dyDescent="0.3">
      <c r="E447">
        <f t="shared" si="0"/>
        <v>0</v>
      </c>
      <c r="F447">
        <v>4.8080764219064487E-2</v>
      </c>
      <c r="J447">
        <v>10085</v>
      </c>
      <c r="K447">
        <v>9.218804450388312</v>
      </c>
      <c r="L447">
        <v>1</v>
      </c>
      <c r="M447" t="s">
        <v>63</v>
      </c>
      <c r="N447" t="s">
        <v>59</v>
      </c>
      <c r="O447" t="s">
        <v>13</v>
      </c>
      <c r="P447">
        <v>1</v>
      </c>
      <c r="Q447">
        <v>0</v>
      </c>
      <c r="R447">
        <v>0</v>
      </c>
      <c r="S447" t="s">
        <v>42</v>
      </c>
      <c r="T447">
        <v>0</v>
      </c>
      <c r="U447">
        <v>1</v>
      </c>
      <c r="V447" t="s">
        <v>52</v>
      </c>
      <c r="W447">
        <v>1</v>
      </c>
      <c r="X447">
        <v>1</v>
      </c>
      <c r="Y447">
        <v>1</v>
      </c>
      <c r="Z447">
        <v>1</v>
      </c>
      <c r="AA447">
        <v>1</v>
      </c>
      <c r="AB447">
        <v>1</v>
      </c>
      <c r="AC447">
        <v>0</v>
      </c>
      <c r="AD447">
        <v>0</v>
      </c>
      <c r="AE447">
        <v>0</v>
      </c>
      <c r="AF447">
        <v>0</v>
      </c>
      <c r="AG447" t="s">
        <v>53</v>
      </c>
      <c r="AH447">
        <v>61.4</v>
      </c>
      <c r="AI447">
        <v>57.2</v>
      </c>
      <c r="AJ447">
        <v>34.5</v>
      </c>
      <c r="AK447">
        <v>40.9</v>
      </c>
      <c r="AL447">
        <v>52</v>
      </c>
      <c r="AM447">
        <v>76</v>
      </c>
      <c r="AN44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84CE6-A7AC-41DB-A793-26CC1C3CD533}">
  <dimension ref="A1:EN652"/>
  <sheetViews>
    <sheetView showGridLines="0" showRowColHeaders="0" topLeftCell="A595" zoomScaleNormal="100" workbookViewId="0">
      <selection activeCell="C603" sqref="C603"/>
    </sheetView>
  </sheetViews>
  <sheetFormatPr defaultRowHeight="10.199999999999999" outlineLevelRow="1" x14ac:dyDescent="0.2"/>
  <cols>
    <col min="1" max="1" width="15.77734375" style="1" customWidth="1"/>
    <col min="2" max="9" width="9.77734375" style="1" customWidth="1"/>
    <col min="10" max="16384" width="8.88671875" style="1"/>
  </cols>
  <sheetData>
    <row r="1" spans="1:144" x14ac:dyDescent="0.2">
      <c r="A1" s="2" t="s">
        <v>68</v>
      </c>
      <c r="B1" s="1" t="s">
        <v>256</v>
      </c>
      <c r="F1" s="3"/>
      <c r="R1" s="3" t="s">
        <v>70</v>
      </c>
      <c r="Z1" s="87" t="s">
        <v>257</v>
      </c>
      <c r="BZ1" s="4" t="s">
        <v>257</v>
      </c>
    </row>
    <row r="2" spans="1:144" x14ac:dyDescent="0.2">
      <c r="A2" s="2" t="s">
        <v>72</v>
      </c>
      <c r="C2" s="1" t="s">
        <v>4</v>
      </c>
      <c r="G2" s="6" t="s">
        <v>73</v>
      </c>
      <c r="H2" s="7" t="s">
        <v>74</v>
      </c>
      <c r="I2" s="10" t="s">
        <v>75</v>
      </c>
    </row>
    <row r="3" spans="1:144" hidden="1" outlineLevel="1" x14ac:dyDescent="0.2">
      <c r="A3" s="2" t="s">
        <v>76</v>
      </c>
    </row>
    <row r="4" spans="1:144" hidden="1" outlineLevel="1" x14ac:dyDescent="0.2">
      <c r="A4" s="1" t="s">
        <v>258</v>
      </c>
    </row>
    <row r="5" spans="1:144" hidden="1" outlineLevel="1" x14ac:dyDescent="0.2">
      <c r="A5" s="2" t="s">
        <v>78</v>
      </c>
    </row>
    <row r="6" spans="1:144" hidden="1" outlineLevel="1" x14ac:dyDescent="0.2">
      <c r="A6" s="1" t="s">
        <v>79</v>
      </c>
    </row>
    <row r="7" spans="1:144" hidden="1" outlineLevel="1" x14ac:dyDescent="0.2">
      <c r="A7" s="1" t="s">
        <v>259</v>
      </c>
    </row>
    <row r="8" spans="1:144" collapsed="1" x14ac:dyDescent="0.2">
      <c r="A8" s="85"/>
      <c r="J8" s="3" t="s">
        <v>251</v>
      </c>
      <c r="K8" s="3" t="s">
        <v>281</v>
      </c>
    </row>
    <row r="9" spans="1:144" x14ac:dyDescent="0.2">
      <c r="A9" s="11" t="s">
        <v>260</v>
      </c>
      <c r="AQ9" s="70" t="s">
        <v>214</v>
      </c>
      <c r="AR9" s="70" t="s">
        <v>215</v>
      </c>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row>
    <row r="10" spans="1:144" ht="10.8" outlineLevel="1" thickBot="1" x14ac:dyDescent="0.25">
      <c r="A10" s="12"/>
      <c r="B10" s="13" t="s">
        <v>82</v>
      </c>
      <c r="C10" s="15" t="s">
        <v>83</v>
      </c>
      <c r="D10" s="15" t="s">
        <v>84</v>
      </c>
      <c r="E10" s="15" t="s">
        <v>85</v>
      </c>
      <c r="F10" s="15" t="s">
        <v>86</v>
      </c>
      <c r="G10" s="15" t="s">
        <v>87</v>
      </c>
      <c r="H10" s="15" t="s">
        <v>88</v>
      </c>
      <c r="I10" s="15" t="s">
        <v>89</v>
      </c>
      <c r="AQ10" s="70">
        <v>7</v>
      </c>
      <c r="AR10" s="70">
        <f>CHOOSE(AQ10,0,0.25,0.5,0.68,0.8,0.9,0.95,0.98,0.99,0.997,0.999)</f>
        <v>0.95</v>
      </c>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row>
    <row r="11" spans="1:144" outlineLevel="1" x14ac:dyDescent="0.2">
      <c r="B11" s="17">
        <f xml:space="preserve"> 1 - $C$28 / $C$29</f>
        <v>0.76599012805185263</v>
      </c>
      <c r="C11" s="17">
        <f xml:space="preserve"> MAX(0,1 - ($C$28 + 2*($B$27+1))/$C$29)</f>
        <v>0.69671511413500176</v>
      </c>
      <c r="D11" s="18">
        <v>0.14071825985909386</v>
      </c>
      <c r="E11" s="18">
        <v>8.520179372197309E-2</v>
      </c>
      <c r="F11" s="19">
        <v>446</v>
      </c>
      <c r="G11" s="19">
        <v>0</v>
      </c>
      <c r="H11" s="17">
        <f>_xlfn.NORM.S.INV(1-(1-I11)/2)</f>
        <v>1.9599639845400536</v>
      </c>
      <c r="I11" s="20">
        <f>$AR$10</f>
        <v>0.95</v>
      </c>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row>
    <row r="12" spans="1:144" x14ac:dyDescent="0.2">
      <c r="A12" s="85"/>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row>
    <row r="13" spans="1:144" x14ac:dyDescent="0.2">
      <c r="A13" s="11" t="s">
        <v>261</v>
      </c>
      <c r="AQ13" s="70" t="s">
        <v>101</v>
      </c>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row>
    <row r="14" spans="1:144" ht="10.8" outlineLevel="1" thickBot="1" x14ac:dyDescent="0.25">
      <c r="A14" s="15" t="s">
        <v>91</v>
      </c>
      <c r="B14" s="15" t="s">
        <v>92</v>
      </c>
      <c r="C14" s="15" t="s">
        <v>93</v>
      </c>
      <c r="D14" s="15" t="s">
        <v>94</v>
      </c>
      <c r="E14" s="15" t="s">
        <v>95</v>
      </c>
      <c r="F14" s="15" t="str">
        <f>IF($I$11&gt;99%,("Lower"&amp;TEXT($I$11,"0.0%")),("Lower"&amp;TEXT($I$11,"0%")))</f>
        <v>Lower95%</v>
      </c>
      <c r="G14" s="15" t="str">
        <f>IF($I$11&gt;99%,("Upper"&amp;TEXT($I$11,"0.0%")),("Upper"&amp;TEXT($I$11,"0%")))</f>
        <v>Upper95%</v>
      </c>
      <c r="H14" s="15" t="s">
        <v>97</v>
      </c>
      <c r="I14" s="15" t="s">
        <v>96</v>
      </c>
      <c r="AQ14" s="70" t="s">
        <v>9</v>
      </c>
      <c r="AR14" s="70" t="s">
        <v>99</v>
      </c>
      <c r="AS14" s="70" t="s">
        <v>13</v>
      </c>
      <c r="AT14" s="70" t="s">
        <v>100</v>
      </c>
      <c r="AU14" s="70" t="s">
        <v>20</v>
      </c>
      <c r="AV14" s="70" t="s">
        <v>27</v>
      </c>
      <c r="AW14" s="70" t="s">
        <v>26</v>
      </c>
      <c r="AX14" s="70" t="s">
        <v>8</v>
      </c>
      <c r="AY14" s="70" t="s">
        <v>98</v>
      </c>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row>
    <row r="15" spans="1:144" outlineLevel="1" x14ac:dyDescent="0.2">
      <c r="A15" s="22" t="s">
        <v>98</v>
      </c>
      <c r="B15" s="14">
        <v>134.05133151589499</v>
      </c>
      <c r="C15" s="14">
        <v>34.183217915945754</v>
      </c>
      <c r="D15" s="14">
        <f>B15 / C15</f>
        <v>3.9215538995046706</v>
      </c>
      <c r="E15" s="14">
        <f>2*(1-_xlfn.NORM.S.DIST(ABS(B15)/C15,1))</f>
        <v>8.797976269225849E-5</v>
      </c>
      <c r="F15" s="14">
        <f>B15 - $H$11 * C15</f>
        <v>67.053455524957002</v>
      </c>
      <c r="G15" s="14">
        <f>B15 + $H$11 * C15</f>
        <v>201.04920750683297</v>
      </c>
      <c r="H15" s="14"/>
      <c r="I15" s="14"/>
      <c r="AQ15" s="70">
        <v>35.804706036106332</v>
      </c>
      <c r="AR15" s="70">
        <v>-5.3621490075493332</v>
      </c>
      <c r="AS15" s="70">
        <v>10.985221490724834</v>
      </c>
      <c r="AT15" s="70">
        <v>7.3162526627479947</v>
      </c>
      <c r="AU15" s="70">
        <v>-0.99952406258833593</v>
      </c>
      <c r="AV15" s="70">
        <v>4.6292772483277016</v>
      </c>
      <c r="AW15" s="70">
        <v>-4.5245468705983498</v>
      </c>
      <c r="AX15" s="70">
        <v>-25.99212644021005</v>
      </c>
      <c r="AY15" s="70">
        <v>199.08430679264578</v>
      </c>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row>
    <row r="16" spans="1:144" outlineLevel="1" x14ac:dyDescent="0.2">
      <c r="A16" s="22" t="s">
        <v>9</v>
      </c>
      <c r="B16" s="14">
        <v>24.474750458796503</v>
      </c>
      <c r="C16" s="14">
        <v>5.9837033713333696</v>
      </c>
      <c r="D16" s="14">
        <f>B16 / C16</f>
        <v>4.0902345821568877</v>
      </c>
      <c r="E16" s="14">
        <f>2*(1-_xlfn.NORM.S.DIST(ABS(B16)/C16,1))</f>
        <v>4.3093710918595818E-5</v>
      </c>
      <c r="F16" s="14">
        <f>B16 - $H$11 * C16</f>
        <v>12.7469073568122</v>
      </c>
      <c r="G16" s="14">
        <f>B16 + $H$11 * C16</f>
        <v>36.202593560780805</v>
      </c>
      <c r="H16" s="14">
        <v>7.9706886030186883</v>
      </c>
      <c r="I16" s="14">
        <f>(B16*0.289675514756517)/(PI()/SQRT(3))</f>
        <v>3.9087762833583573</v>
      </c>
      <c r="AQ16" s="70">
        <v>-5.3621490075491431</v>
      </c>
      <c r="AR16" s="70">
        <v>2.0533428156677207</v>
      </c>
      <c r="AS16" s="70">
        <v>-1.8444083033810641</v>
      </c>
      <c r="AT16" s="70">
        <v>-1.2679202269527174</v>
      </c>
      <c r="AU16" s="70">
        <v>0.51093617535093794</v>
      </c>
      <c r="AV16" s="70">
        <v>-0.81197841272727067</v>
      </c>
      <c r="AW16" s="70">
        <v>1.0722278218859478</v>
      </c>
      <c r="AX16" s="70">
        <v>3.8101096378272996</v>
      </c>
      <c r="AY16" s="70">
        <v>-30.444953882609266</v>
      </c>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row>
    <row r="17" spans="1:144" outlineLevel="1" x14ac:dyDescent="0.2">
      <c r="A17" s="22" t="s">
        <v>99</v>
      </c>
      <c r="B17" s="14">
        <v>-5.9987130555821837</v>
      </c>
      <c r="C17" s="14">
        <v>1.4329489926957346</v>
      </c>
      <c r="D17" s="14">
        <f>B17 / C17</f>
        <v>-4.1862711695669699</v>
      </c>
      <c r="E17" s="14">
        <f>2*(1-_xlfn.NORM.S.DIST(ABS(B17)/C17,1))</f>
        <v>2.8357454086913592E-5</v>
      </c>
      <c r="F17" s="14">
        <f>B17 - $H$11 * C17</f>
        <v>-8.8072414729487711</v>
      </c>
      <c r="G17" s="14">
        <f>B17 + $H$11 * C17</f>
        <v>-3.1901846382155954</v>
      </c>
      <c r="H17" s="14">
        <v>1.1561809186196033</v>
      </c>
      <c r="I17" s="14">
        <f>(B17*0.221404613825292)/(PI()/SQRT(3))</f>
        <v>-0.73224347395261646</v>
      </c>
      <c r="AQ17" s="70">
        <v>10.985221490724806</v>
      </c>
      <c r="AR17" s="70">
        <v>-1.8444083033811198</v>
      </c>
      <c r="AS17" s="70">
        <v>4.1710566836487049</v>
      </c>
      <c r="AT17" s="70">
        <v>2.5246880212861567</v>
      </c>
      <c r="AU17" s="70">
        <v>-0.30822962998330761</v>
      </c>
      <c r="AV17" s="70">
        <v>1.5713711799908801</v>
      </c>
      <c r="AW17" s="70">
        <v>-1.4197665238728276</v>
      </c>
      <c r="AX17" s="70">
        <v>-8.1732282167209576</v>
      </c>
      <c r="AY17" s="70">
        <v>62.807691213244681</v>
      </c>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row>
    <row r="18" spans="1:144" outlineLevel="1" x14ac:dyDescent="0.2">
      <c r="A18" s="22" t="s">
        <v>13</v>
      </c>
      <c r="B18" s="14">
        <v>8.5645650997462024</v>
      </c>
      <c r="C18" s="14">
        <v>2.0423164993821854</v>
      </c>
      <c r="D18" s="14">
        <f>B18 / C18</f>
        <v>4.1935542812962838</v>
      </c>
      <c r="E18" s="14">
        <f>2*(1-_xlfn.NORM.S.DIST(ABS(B18)/C18,1))</f>
        <v>2.746173246226391E-5</v>
      </c>
      <c r="F18" s="14">
        <f>B18 - $H$11 * C18</f>
        <v>4.5616983159252005</v>
      </c>
      <c r="G18" s="14">
        <f>B18 + $H$11 * C18</f>
        <v>12.567431883567204</v>
      </c>
      <c r="H18" s="14">
        <v>2.3161547693436719</v>
      </c>
      <c r="I18" s="14">
        <f>(B18*0.357692283729004)/(PI()/SQRT(3))</f>
        <v>1.6889844103387579</v>
      </c>
      <c r="AQ18" s="70">
        <v>7.3162526627479698</v>
      </c>
      <c r="AR18" s="70">
        <v>-1.2679202269527545</v>
      </c>
      <c r="AS18" s="70">
        <v>2.5246880212861549</v>
      </c>
      <c r="AT18" s="70">
        <v>2.6859769901826076</v>
      </c>
      <c r="AU18" s="70">
        <v>-0.29434317761725304</v>
      </c>
      <c r="AV18" s="70">
        <v>0.89026547637897913</v>
      </c>
      <c r="AW18" s="70">
        <v>-0.54073862139567197</v>
      </c>
      <c r="AX18" s="70">
        <v>-5.5338074729410422</v>
      </c>
      <c r="AY18" s="70">
        <v>42.503389367160985</v>
      </c>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row>
    <row r="19" spans="1:144" outlineLevel="1" x14ac:dyDescent="0.2">
      <c r="A19" s="22" t="s">
        <v>100</v>
      </c>
      <c r="B19" s="14">
        <v>4.1656346882390904</v>
      </c>
      <c r="C19" s="14">
        <v>1.6388950516072125</v>
      </c>
      <c r="D19" s="14">
        <f>B19 / C19</f>
        <v>2.5417336419156213</v>
      </c>
      <c r="E19" s="14">
        <f>2*(1-_xlfn.NORM.S.DIST(ABS(B19)/C19,1))</f>
        <v>1.1030419662216184E-2</v>
      </c>
      <c r="F19" s="14">
        <f>B19 - $H$11 * C19</f>
        <v>0.95345941264804157</v>
      </c>
      <c r="G19" s="14">
        <f>B19 + $H$11 * C19</f>
        <v>7.3778099638301393</v>
      </c>
      <c r="H19" s="14">
        <v>1.7097670352450069</v>
      </c>
      <c r="I19" s="14">
        <f>(B19*0.455977580576072)/(PI()/SQRT(3))</f>
        <v>1.0472139665287392</v>
      </c>
      <c r="AQ19" s="70">
        <v>-0.99952406258830373</v>
      </c>
      <c r="AR19" s="70">
        <v>0.51093617535093738</v>
      </c>
      <c r="AS19" s="70">
        <v>-0.30822962998329811</v>
      </c>
      <c r="AT19" s="70">
        <v>-0.29434317761724677</v>
      </c>
      <c r="AU19" s="70">
        <v>0.75915099509781914</v>
      </c>
      <c r="AV19" s="70">
        <v>-0.24578398558210174</v>
      </c>
      <c r="AW19" s="70">
        <v>0.55733484990119075</v>
      </c>
      <c r="AX19" s="70">
        <v>0.53857583958965238</v>
      </c>
      <c r="AY19" s="70">
        <v>-4.7352808911116933</v>
      </c>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row>
    <row r="20" spans="1:144" outlineLevel="1" x14ac:dyDescent="0.2">
      <c r="A20" s="22" t="s">
        <v>20</v>
      </c>
      <c r="B20" s="14">
        <v>-3.2060335392548924</v>
      </c>
      <c r="C20" s="14">
        <v>0.87129271493443528</v>
      </c>
      <c r="D20" s="14">
        <f>B20 / C20</f>
        <v>-3.6796285384942604</v>
      </c>
      <c r="E20" s="14">
        <f>2*(1-_xlfn.NORM.S.DIST(ABS(B20)/C20,1))</f>
        <v>2.3357393564293893E-4</v>
      </c>
      <c r="F20" s="14">
        <f>B20 - $H$11 * C20</f>
        <v>-4.9137358805185087</v>
      </c>
      <c r="G20" s="14">
        <f>B20 + $H$11 * C20</f>
        <v>-1.4983311979912757</v>
      </c>
      <c r="H20" s="14">
        <v>1.0453334070593148</v>
      </c>
      <c r="I20" s="14">
        <f>(B20*0.40989056909318)/(PI()/SQRT(3))</f>
        <v>-0.72451393348670057</v>
      </c>
      <c r="AQ20" s="70">
        <v>4.6292772483278535</v>
      </c>
      <c r="AR20" s="70">
        <v>-0.81197841272731719</v>
      </c>
      <c r="AS20" s="70">
        <v>1.5713711799909316</v>
      </c>
      <c r="AT20" s="70">
        <v>0.89026547637901454</v>
      </c>
      <c r="AU20" s="70">
        <v>-0.24578398558210929</v>
      </c>
      <c r="AV20" s="70">
        <v>1.9678780611783739</v>
      </c>
      <c r="AW20" s="70">
        <v>-1.1071287359772237</v>
      </c>
      <c r="AX20" s="70">
        <v>-3.2894535445520114</v>
      </c>
      <c r="AY20" s="70">
        <v>24.394608888225967</v>
      </c>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row>
    <row r="21" spans="1:144" outlineLevel="1" x14ac:dyDescent="0.2">
      <c r="A21" s="22" t="s">
        <v>27</v>
      </c>
      <c r="B21" s="14">
        <v>5.9996281086347745</v>
      </c>
      <c r="C21" s="14">
        <v>1.4028107716931653</v>
      </c>
      <c r="D21" s="14">
        <f>B21 / C21</f>
        <v>4.2768620185268045</v>
      </c>
      <c r="E21" s="14">
        <f>2*(1-_xlfn.NORM.S.DIST(ABS(B21)/C21,1))</f>
        <v>1.8954620421895996E-5</v>
      </c>
      <c r="F21" s="14">
        <f>B21 - $H$11 * C21</f>
        <v>3.2501695189913309</v>
      </c>
      <c r="G21" s="14">
        <f>B21 + $H$11 * C21</f>
        <v>8.7490866982782176</v>
      </c>
      <c r="H21" s="14">
        <v>1.0196725147383134</v>
      </c>
      <c r="I21" s="14">
        <f>(B21*0.494357745250555)/(PI()/SQRT(3))</f>
        <v>1.6352208974220044</v>
      </c>
      <c r="AQ21" s="70">
        <v>-4.524546870598309</v>
      </c>
      <c r="AR21" s="70">
        <v>1.0722278218859642</v>
      </c>
      <c r="AS21" s="70">
        <v>-1.4197665238728183</v>
      </c>
      <c r="AT21" s="70">
        <v>-0.5407386213956662</v>
      </c>
      <c r="AU21" s="70">
        <v>0.55733484990119364</v>
      </c>
      <c r="AV21" s="70">
        <v>-1.1071287359772006</v>
      </c>
      <c r="AW21" s="70">
        <v>1.7816967121910063</v>
      </c>
      <c r="AX21" s="70">
        <v>3.0323803232354538</v>
      </c>
      <c r="AY21" s="70">
        <v>-23.862606283734682</v>
      </c>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row>
    <row r="22" spans="1:144" outlineLevel="1" x14ac:dyDescent="0.2">
      <c r="A22" s="22" t="s">
        <v>26</v>
      </c>
      <c r="B22" s="14">
        <v>-6.0293882875537834</v>
      </c>
      <c r="C22" s="14">
        <v>1.3348021247327284</v>
      </c>
      <c r="D22" s="14">
        <f>B22 / C22</f>
        <v>-4.517065245727764</v>
      </c>
      <c r="E22" s="14">
        <f>2*(1-_xlfn.NORM.S.DIST(ABS(B22)/C22,1))</f>
        <v>6.270258975815679E-6</v>
      </c>
      <c r="F22" s="14">
        <f>B22 - $H$11 * C22</f>
        <v>-8.6455523785174719</v>
      </c>
      <c r="G22" s="14">
        <f>B22 + $H$11 * C22</f>
        <v>-3.4132241965900953</v>
      </c>
      <c r="H22" s="14">
        <v>1.0438419969398767</v>
      </c>
      <c r="I22" s="14">
        <f>(B22*0.295487637680101)/(PI()/SQRT(3))</f>
        <v>-0.98225290893600503</v>
      </c>
      <c r="AQ22" s="70">
        <v>-25.992126440209852</v>
      </c>
      <c r="AR22" s="70">
        <v>3.8101096378274142</v>
      </c>
      <c r="AS22" s="70">
        <v>-8.1732282167209167</v>
      </c>
      <c r="AT22" s="70">
        <v>-5.5338074729410192</v>
      </c>
      <c r="AU22" s="70">
        <v>0.53857583958967215</v>
      </c>
      <c r="AV22" s="70">
        <v>-3.2894535445518724</v>
      </c>
      <c r="AW22" s="70">
        <v>3.0323803232354609</v>
      </c>
      <c r="AX22" s="70">
        <v>19.592322756496671</v>
      </c>
      <c r="AY22" s="70">
        <v>-151.01959034923109</v>
      </c>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row>
    <row r="23" spans="1:144" outlineLevel="1" x14ac:dyDescent="0.2">
      <c r="A23" s="22" t="s">
        <v>8</v>
      </c>
      <c r="B23" s="14">
        <v>-17.320049687660472</v>
      </c>
      <c r="C23" s="14">
        <v>4.4263215830412355</v>
      </c>
      <c r="D23" s="14">
        <f>B23 / C23</f>
        <v>-3.9129668648612328</v>
      </c>
      <c r="E23" s="14">
        <f>2*(1-_xlfn.NORM.S.DIST(ABS(B23)/C23,1))</f>
        <v>9.1169048522576901E-5</v>
      </c>
      <c r="F23" s="14">
        <f>B23 - $H$11 * C23</f>
        <v>-25.995480574413609</v>
      </c>
      <c r="G23" s="14">
        <f>B23 + $H$11 * C23</f>
        <v>-8.6446188009073346</v>
      </c>
      <c r="H23" s="14">
        <v>8.6724290303827516</v>
      </c>
      <c r="I23" s="14">
        <f>(B23*0.40354631699458)/(PI()/SQRT(3))</f>
        <v>-3.8534814817125245</v>
      </c>
      <c r="AQ23" s="70">
        <v>199.0843067926435</v>
      </c>
      <c r="AR23" s="70">
        <v>-30.444953882610037</v>
      </c>
      <c r="AS23" s="70">
        <v>62.807691213244127</v>
      </c>
      <c r="AT23" s="70">
        <v>42.503389367160644</v>
      </c>
      <c r="AU23" s="70">
        <v>-4.7352808911118274</v>
      </c>
      <c r="AV23" s="70">
        <v>24.394608888224795</v>
      </c>
      <c r="AW23" s="70">
        <v>-23.862606283734646</v>
      </c>
      <c r="AX23" s="70">
        <v>-151.01959034923053</v>
      </c>
      <c r="AY23" s="70">
        <v>1168.4923870890348</v>
      </c>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row>
    <row r="24" spans="1:144" x14ac:dyDescent="0.2">
      <c r="A24" s="85"/>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row>
    <row r="25" spans="1:144" x14ac:dyDescent="0.2">
      <c r="A25" s="11" t="s">
        <v>262</v>
      </c>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row>
    <row r="26" spans="1:144" ht="10.8" hidden="1" outlineLevel="1" thickBot="1" x14ac:dyDescent="0.25">
      <c r="A26" s="26" t="s">
        <v>103</v>
      </c>
      <c r="B26" s="15" t="s">
        <v>104</v>
      </c>
      <c r="C26" s="15" t="s">
        <v>105</v>
      </c>
      <c r="D26" s="12"/>
      <c r="E26" s="15" t="s">
        <v>95</v>
      </c>
      <c r="F26" s="15" t="s">
        <v>106</v>
      </c>
      <c r="G26" s="15" t="s">
        <v>107</v>
      </c>
      <c r="H26" s="12"/>
      <c r="I26" s="15" t="s">
        <v>108</v>
      </c>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row>
    <row r="27" spans="1:144" hidden="1" outlineLevel="1" x14ac:dyDescent="0.2">
      <c r="A27" s="22" t="s">
        <v>109</v>
      </c>
      <c r="B27" s="19">
        <v>8</v>
      </c>
      <c r="C27" s="18">
        <f>C29 - C28</f>
        <v>199.03023507844449</v>
      </c>
      <c r="D27" s="5" t="s">
        <v>110</v>
      </c>
      <c r="E27" s="18">
        <f>_xlfn.CHISQ.DIST.RT(C27,B27)</f>
        <v>1.0228366547764795E-38</v>
      </c>
      <c r="F27" s="18">
        <f>C28+2*(1+B27)</f>
        <v>78.803707670451374</v>
      </c>
      <c r="G27" s="18">
        <f>$AR$60</f>
        <v>0.98945433436532493</v>
      </c>
      <c r="H27" s="18" t="s">
        <v>111</v>
      </c>
      <c r="I27" s="18">
        <f>1-C28/C29</f>
        <v>0.76599012805185263</v>
      </c>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row>
    <row r="28" spans="1:144" hidden="1" outlineLevel="1" x14ac:dyDescent="0.2">
      <c r="A28" s="22" t="s">
        <v>112</v>
      </c>
      <c r="B28" s="19">
        <v>437</v>
      </c>
      <c r="C28" s="18">
        <v>60.803707670451374</v>
      </c>
      <c r="D28" s="5" t="s">
        <v>113</v>
      </c>
      <c r="E28" s="18"/>
      <c r="F28" s="18"/>
      <c r="G28" s="18"/>
      <c r="H28" s="18" t="s">
        <v>114</v>
      </c>
      <c r="I28" s="18">
        <f>1-EXP(((C28/2)-(C29/2))*(2/$F$11))</f>
        <v>0.35998017878712318</v>
      </c>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c r="EH28" s="70"/>
      <c r="EI28" s="70"/>
      <c r="EJ28" s="70"/>
      <c r="EK28" s="70"/>
      <c r="EL28" s="70"/>
      <c r="EM28" s="70"/>
      <c r="EN28" s="70"/>
    </row>
    <row r="29" spans="1:144" hidden="1" outlineLevel="1" x14ac:dyDescent="0.2">
      <c r="A29" s="22" t="s">
        <v>115</v>
      </c>
      <c r="B29" s="19">
        <v>445</v>
      </c>
      <c r="C29" s="18">
        <f>-2*(($F$11*(1-$E$11))*LN(1-$E$11)+$F$11*$E$11*LN($E$11))</f>
        <v>259.83394274889588</v>
      </c>
      <c r="D29" s="5" t="s">
        <v>116</v>
      </c>
      <c r="E29" s="18"/>
      <c r="F29" s="18"/>
      <c r="G29" s="18"/>
      <c r="H29" s="18" t="s">
        <v>117</v>
      </c>
      <c r="I29" s="18">
        <f xml:space="preserve"> I28/(1-(($E$11^$E$11)*((1-$E$11)^(1-$E$11)))^2)</f>
        <v>0.81526777821461727</v>
      </c>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row>
    <row r="30" spans="1:144" collapsed="1" x14ac:dyDescent="0.2">
      <c r="A30" s="85"/>
      <c r="B30" s="16"/>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row>
    <row r="31" spans="1:144" x14ac:dyDescent="0.2">
      <c r="A31" s="11" t="s">
        <v>263</v>
      </c>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row>
    <row r="32" spans="1:144" ht="10.8" hidden="1" outlineLevel="1" thickBot="1" x14ac:dyDescent="0.25">
      <c r="A32" s="28" t="s">
        <v>91</v>
      </c>
      <c r="B32" s="12" t="s">
        <v>119</v>
      </c>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row>
    <row r="33" spans="1:144" ht="10.8" hidden="1" outlineLevel="1" thickBot="1" x14ac:dyDescent="0.25">
      <c r="A33" s="27" t="s">
        <v>98</v>
      </c>
      <c r="B33" s="29">
        <v>1</v>
      </c>
      <c r="C33" s="30" t="s">
        <v>120</v>
      </c>
      <c r="D33" s="18"/>
      <c r="E33" s="18"/>
      <c r="F33" s="18"/>
      <c r="G33" s="18"/>
      <c r="H33" s="18"/>
      <c r="I33" s="18"/>
      <c r="J33" s="18"/>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c r="EH33" s="70"/>
      <c r="EI33" s="70"/>
      <c r="EJ33" s="70"/>
      <c r="EK33" s="70"/>
      <c r="EL33" s="70"/>
      <c r="EM33" s="70"/>
      <c r="EN33" s="70"/>
    </row>
    <row r="34" spans="1:144" ht="10.8" hidden="1" outlineLevel="1" thickBot="1" x14ac:dyDescent="0.25">
      <c r="A34" s="27" t="s">
        <v>9</v>
      </c>
      <c r="B34" s="29">
        <v>0.97331636930783949</v>
      </c>
      <c r="C34" s="29">
        <v>1</v>
      </c>
      <c r="D34" s="30" t="s">
        <v>121</v>
      </c>
      <c r="E34" s="18"/>
      <c r="F34" s="18"/>
      <c r="G34" s="18"/>
      <c r="H34" s="18"/>
      <c r="I34" s="18"/>
      <c r="J34" s="18"/>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c r="EH34" s="70"/>
      <c r="EI34" s="70"/>
      <c r="EJ34" s="70"/>
      <c r="EK34" s="70"/>
      <c r="EL34" s="70"/>
      <c r="EM34" s="70"/>
      <c r="EN34" s="70"/>
    </row>
    <row r="35" spans="1:144" ht="10.8" hidden="1" outlineLevel="1" thickBot="1" x14ac:dyDescent="0.25">
      <c r="A35" s="27" t="s">
        <v>99</v>
      </c>
      <c r="B35" s="29">
        <v>-0.62154366653819848</v>
      </c>
      <c r="C35" s="31">
        <v>-0.62537150764044835</v>
      </c>
      <c r="D35" s="29">
        <v>1</v>
      </c>
      <c r="E35" s="30" t="s">
        <v>122</v>
      </c>
      <c r="F35" s="18"/>
      <c r="G35" s="18"/>
      <c r="H35" s="18"/>
      <c r="I35" s="18"/>
      <c r="J35" s="18"/>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c r="EM35" s="70"/>
      <c r="EN35" s="70"/>
    </row>
    <row r="36" spans="1:144" ht="10.8" hidden="1" outlineLevel="1" thickBot="1" x14ac:dyDescent="0.25">
      <c r="A36" s="27" t="s">
        <v>13</v>
      </c>
      <c r="B36" s="29">
        <v>0.89965674357961722</v>
      </c>
      <c r="C36" s="31">
        <v>0.8989089732010237</v>
      </c>
      <c r="D36" s="31">
        <v>-0.6302361221866839</v>
      </c>
      <c r="E36" s="29">
        <v>1</v>
      </c>
      <c r="F36" s="30" t="s">
        <v>123</v>
      </c>
      <c r="G36" s="18"/>
      <c r="H36" s="18"/>
      <c r="I36" s="18"/>
      <c r="J36" s="18"/>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c r="EM36" s="70"/>
      <c r="EN36" s="70"/>
    </row>
    <row r="37" spans="1:144" ht="10.8" hidden="1" outlineLevel="1" thickBot="1" x14ac:dyDescent="0.25">
      <c r="A37" s="27" t="s">
        <v>100</v>
      </c>
      <c r="B37" s="29">
        <v>0.75868146824835536</v>
      </c>
      <c r="C37" s="31">
        <v>0.74604924468336831</v>
      </c>
      <c r="D37" s="31">
        <v>-0.5398959313869468</v>
      </c>
      <c r="E37" s="31">
        <v>0.7542816277479889</v>
      </c>
      <c r="F37" s="29">
        <v>1</v>
      </c>
      <c r="G37" s="30" t="s">
        <v>124</v>
      </c>
      <c r="H37" s="18"/>
      <c r="I37" s="18"/>
      <c r="J37" s="18"/>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row>
    <row r="38" spans="1:144" ht="10.8" hidden="1" outlineLevel="1" thickBot="1" x14ac:dyDescent="0.25">
      <c r="A38" s="27" t="s">
        <v>20</v>
      </c>
      <c r="B38" s="29">
        <v>-0.15898960101629905</v>
      </c>
      <c r="C38" s="18">
        <v>-0.19171633353665932</v>
      </c>
      <c r="D38" s="18">
        <v>0.40923412229493378</v>
      </c>
      <c r="E38" s="18">
        <v>-0.17321570117832744</v>
      </c>
      <c r="F38" s="18">
        <v>-0.20612883431406614</v>
      </c>
      <c r="G38" s="29">
        <v>1</v>
      </c>
      <c r="H38" s="30" t="s">
        <v>125</v>
      </c>
      <c r="I38" s="18"/>
      <c r="J38" s="18"/>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row>
    <row r="39" spans="1:144" ht="10.8" hidden="1" outlineLevel="1" thickBot="1" x14ac:dyDescent="0.25">
      <c r="A39" s="27" t="s">
        <v>27</v>
      </c>
      <c r="B39" s="29">
        <v>0.50872352814852462</v>
      </c>
      <c r="C39" s="31">
        <v>0.55149812888502059</v>
      </c>
      <c r="D39" s="18">
        <v>-0.40393795243736735</v>
      </c>
      <c r="E39" s="31">
        <v>0.54847475862352135</v>
      </c>
      <c r="F39" s="18">
        <v>0.38723026752366074</v>
      </c>
      <c r="G39" s="18">
        <v>-0.2010899691736458</v>
      </c>
      <c r="H39" s="29">
        <v>1</v>
      </c>
      <c r="I39" s="30" t="s">
        <v>126</v>
      </c>
      <c r="J39" s="18"/>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row>
    <row r="40" spans="1:144" ht="10.8" hidden="1" outlineLevel="1" thickBot="1" x14ac:dyDescent="0.25">
      <c r="A40" s="27" t="s">
        <v>26</v>
      </c>
      <c r="B40" s="29">
        <v>-0.52298356699763071</v>
      </c>
      <c r="C40" s="31">
        <v>-0.56648464959889877</v>
      </c>
      <c r="D40" s="31">
        <v>0.56058239048575575</v>
      </c>
      <c r="E40" s="31">
        <v>-0.52080722049935402</v>
      </c>
      <c r="F40" s="18">
        <v>-0.24718343106720697</v>
      </c>
      <c r="G40" s="18">
        <v>0.47922032355145716</v>
      </c>
      <c r="H40" s="31">
        <v>-0.59126495949267033</v>
      </c>
      <c r="I40" s="29">
        <v>1</v>
      </c>
      <c r="J40" s="30" t="s">
        <v>264</v>
      </c>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c r="EH40" s="70"/>
      <c r="EI40" s="70"/>
      <c r="EJ40" s="70"/>
      <c r="EK40" s="70"/>
      <c r="EL40" s="70"/>
      <c r="EM40" s="70"/>
      <c r="EN40" s="70"/>
    </row>
    <row r="41" spans="1:144" hidden="1" outlineLevel="1" x14ac:dyDescent="0.2">
      <c r="A41" s="27" t="s">
        <v>8</v>
      </c>
      <c r="B41" s="29">
        <v>-0.99810764245754113</v>
      </c>
      <c r="C41" s="31">
        <v>-0.98136099249523978</v>
      </c>
      <c r="D41" s="31">
        <v>0.60070850118861552</v>
      </c>
      <c r="E41" s="31">
        <v>-0.90412320619170738</v>
      </c>
      <c r="F41" s="31">
        <v>-0.76283381850494558</v>
      </c>
      <c r="G41" s="18">
        <v>0.13964964017871059</v>
      </c>
      <c r="H41" s="31">
        <v>-0.52976309678332811</v>
      </c>
      <c r="I41" s="31">
        <v>0.51324392470825397</v>
      </c>
      <c r="J41" s="29">
        <v>1</v>
      </c>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c r="EH41" s="70"/>
      <c r="EI41" s="70"/>
      <c r="EJ41" s="70"/>
      <c r="EK41" s="70"/>
      <c r="EL41" s="70"/>
      <c r="EM41" s="70"/>
      <c r="EN41" s="70"/>
    </row>
    <row r="42" spans="1:144" hidden="1" outlineLevel="1" x14ac:dyDescent="0.2">
      <c r="A42" s="1" t="s">
        <v>128</v>
      </c>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row>
    <row r="43" spans="1:144" hidden="1" outlineLevel="1" x14ac:dyDescent="0.2">
      <c r="A43" s="1" t="s">
        <v>129</v>
      </c>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row>
    <row r="44" spans="1:144" hidden="1" outlineLevel="1" x14ac:dyDescent="0.2">
      <c r="A44" s="1" t="s">
        <v>130</v>
      </c>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row>
    <row r="45" spans="1:144" collapsed="1" x14ac:dyDescent="0.2">
      <c r="A45" s="85"/>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c r="EH45" s="70"/>
      <c r="EI45" s="70"/>
      <c r="EJ45" s="70"/>
      <c r="EK45" s="70"/>
      <c r="EL45" s="70"/>
      <c r="EM45" s="70"/>
      <c r="EN45" s="70"/>
    </row>
    <row r="46" spans="1:144" x14ac:dyDescent="0.2">
      <c r="A46" s="11" t="s">
        <v>265</v>
      </c>
      <c r="AQ46" s="70" t="s">
        <v>186</v>
      </c>
      <c r="AR46" s="70"/>
      <c r="AS46" s="70"/>
      <c r="AT46" s="70">
        <v>10</v>
      </c>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row>
    <row r="47" spans="1:144" outlineLevel="1" x14ac:dyDescent="0.2">
      <c r="A47" s="9"/>
      <c r="B47" s="32"/>
      <c r="C47" s="38" t="str">
        <f>"Cutoff value for prediction of "&amp;$I$2&amp;":"</f>
        <v>Cutoff value for prediction of 1:</v>
      </c>
      <c r="D47" s="39">
        <f>$AT$46/20</f>
        <v>0.5</v>
      </c>
      <c r="E47" s="38" t="s">
        <v>132</v>
      </c>
      <c r="F47" s="40">
        <v>0.14071825985909386</v>
      </c>
      <c r="G47" s="32"/>
      <c r="H47" s="32"/>
      <c r="I47" s="33"/>
      <c r="AQ47" s="70" t="s">
        <v>187</v>
      </c>
      <c r="AR47" s="70">
        <v>-9.9999999999999995E-8</v>
      </c>
      <c r="AS47" s="70">
        <v>9.9999000000000008E-3</v>
      </c>
      <c r="AT47" s="70">
        <v>1.9999900000000001E-2</v>
      </c>
      <c r="AU47" s="70">
        <v>2.9999900000000003E-2</v>
      </c>
      <c r="AV47" s="70">
        <v>3.9999900000000005E-2</v>
      </c>
      <c r="AW47" s="70">
        <v>4.9999900000000007E-2</v>
      </c>
      <c r="AX47" s="70">
        <v>5.9999900000000009E-2</v>
      </c>
      <c r="AY47" s="70">
        <v>6.9999900000000004E-2</v>
      </c>
      <c r="AZ47" s="70">
        <v>7.9999899999999999E-2</v>
      </c>
      <c r="BA47" s="70">
        <v>8.9999899999999994E-2</v>
      </c>
      <c r="BB47" s="70">
        <v>9.9999899999999989E-2</v>
      </c>
      <c r="BC47" s="70">
        <v>0.10999989999999998</v>
      </c>
      <c r="BD47" s="70">
        <v>0.11999989999999998</v>
      </c>
      <c r="BE47" s="70">
        <v>0.12999989999999997</v>
      </c>
      <c r="BF47" s="70">
        <v>0.13999989999999998</v>
      </c>
      <c r="BG47" s="70">
        <v>0.14999989999999999</v>
      </c>
      <c r="BH47" s="70">
        <v>0.1599999</v>
      </c>
      <c r="BI47" s="70">
        <v>0.16999990000000001</v>
      </c>
      <c r="BJ47" s="70">
        <v>0.17999990000000002</v>
      </c>
      <c r="BK47" s="70">
        <v>0.18999990000000003</v>
      </c>
      <c r="BL47" s="70">
        <v>0.19999990000000004</v>
      </c>
      <c r="BM47" s="70">
        <v>0.20999990000000004</v>
      </c>
      <c r="BN47" s="70">
        <v>0.21999990000000005</v>
      </c>
      <c r="BO47" s="70">
        <v>0.22999990000000006</v>
      </c>
      <c r="BP47" s="70">
        <v>0.23999990000000007</v>
      </c>
      <c r="BQ47" s="70">
        <v>0.24999990000000008</v>
      </c>
      <c r="BR47" s="70">
        <v>0.25999990000000006</v>
      </c>
      <c r="BS47" s="70">
        <v>0.26999990000000007</v>
      </c>
      <c r="BT47" s="70">
        <v>0.27999990000000008</v>
      </c>
      <c r="BU47" s="70">
        <v>0.28999990000000009</v>
      </c>
      <c r="BV47" s="70">
        <v>0.2999999000000001</v>
      </c>
      <c r="BW47" s="70">
        <v>0.30999990000000011</v>
      </c>
      <c r="BX47" s="70">
        <v>0.31999990000000011</v>
      </c>
      <c r="BY47" s="70">
        <v>0.32999990000000012</v>
      </c>
      <c r="BZ47" s="70">
        <v>0.33999990000000013</v>
      </c>
      <c r="CA47" s="70">
        <v>0.34999990000000014</v>
      </c>
      <c r="CB47" s="70">
        <v>0.35999990000000015</v>
      </c>
      <c r="CC47" s="70">
        <v>0.36999990000000016</v>
      </c>
      <c r="CD47" s="70">
        <v>0.37999990000000017</v>
      </c>
      <c r="CE47" s="70">
        <v>0.38999990000000018</v>
      </c>
      <c r="CF47" s="70">
        <v>0.39999990000000019</v>
      </c>
      <c r="CG47" s="70">
        <v>0.40999990000000019</v>
      </c>
      <c r="CH47" s="70">
        <v>0.4199999000000002</v>
      </c>
      <c r="CI47" s="70">
        <v>0.42999990000000021</v>
      </c>
      <c r="CJ47" s="70">
        <v>0.43999990000000022</v>
      </c>
      <c r="CK47" s="70">
        <v>0.44999990000000023</v>
      </c>
      <c r="CL47" s="70">
        <v>0.45999990000000024</v>
      </c>
      <c r="CM47" s="70">
        <v>0.46999990000000025</v>
      </c>
      <c r="CN47" s="70">
        <v>0.47999990000000026</v>
      </c>
      <c r="CO47" s="70">
        <v>0.48999990000000027</v>
      </c>
      <c r="CP47" s="70">
        <v>0.49999990000000027</v>
      </c>
      <c r="CQ47" s="70">
        <v>0.50999990000000028</v>
      </c>
      <c r="CR47" s="70">
        <v>0.51999990000000029</v>
      </c>
      <c r="CS47" s="70">
        <v>0.5299999000000003</v>
      </c>
      <c r="CT47" s="70">
        <v>0.53999990000000031</v>
      </c>
      <c r="CU47" s="70">
        <v>0.54999990000000032</v>
      </c>
      <c r="CV47" s="70">
        <v>0.55999990000000033</v>
      </c>
      <c r="CW47" s="70">
        <v>0.56999990000000034</v>
      </c>
      <c r="CX47" s="70">
        <v>0.57999990000000035</v>
      </c>
      <c r="CY47" s="70">
        <v>0.58999990000000035</v>
      </c>
      <c r="CZ47" s="70">
        <v>0.59999990000000036</v>
      </c>
      <c r="DA47" s="70">
        <v>0.60999990000000037</v>
      </c>
      <c r="DB47" s="70">
        <v>0.61999990000000038</v>
      </c>
      <c r="DC47" s="70">
        <v>0.62999990000000039</v>
      </c>
      <c r="DD47" s="70">
        <v>0.6399999000000004</v>
      </c>
      <c r="DE47" s="70">
        <v>0.64999990000000041</v>
      </c>
      <c r="DF47" s="70">
        <v>0.65999990000000042</v>
      </c>
      <c r="DG47" s="70">
        <v>0.66999990000000043</v>
      </c>
      <c r="DH47" s="70">
        <v>0.67999990000000043</v>
      </c>
      <c r="DI47" s="70">
        <v>0.68999990000000044</v>
      </c>
      <c r="DJ47" s="70">
        <v>0.69999990000000045</v>
      </c>
      <c r="DK47" s="70">
        <v>0.70999990000000046</v>
      </c>
      <c r="DL47" s="70">
        <v>0.71999990000000047</v>
      </c>
      <c r="DM47" s="70">
        <v>0.72999990000000048</v>
      </c>
      <c r="DN47" s="70">
        <v>0.73999990000000049</v>
      </c>
      <c r="DO47" s="70">
        <v>0.7499999000000005</v>
      </c>
      <c r="DP47" s="70">
        <v>0.75999990000000051</v>
      </c>
      <c r="DQ47" s="70">
        <v>0.76999990000000051</v>
      </c>
      <c r="DR47" s="70">
        <v>0.77999990000000052</v>
      </c>
      <c r="DS47" s="70">
        <v>0.78999990000000053</v>
      </c>
      <c r="DT47" s="70">
        <v>0.79999990000000054</v>
      </c>
      <c r="DU47" s="70">
        <v>0.80999990000000055</v>
      </c>
      <c r="DV47" s="70">
        <v>0.81999990000000056</v>
      </c>
      <c r="DW47" s="70">
        <v>0.82999990000000057</v>
      </c>
      <c r="DX47" s="70">
        <v>0.83999990000000058</v>
      </c>
      <c r="DY47" s="70">
        <v>0.84999990000000059</v>
      </c>
      <c r="DZ47" s="70">
        <v>0.85999990000000059</v>
      </c>
      <c r="EA47" s="70">
        <v>0.8699999000000006</v>
      </c>
      <c r="EB47" s="70">
        <v>0.87999990000000061</v>
      </c>
      <c r="EC47" s="70">
        <v>0.88999990000000062</v>
      </c>
      <c r="ED47" s="70">
        <v>0.89999990000000063</v>
      </c>
      <c r="EE47" s="70">
        <v>0.90999990000000064</v>
      </c>
      <c r="EF47" s="70">
        <v>0.91999990000000065</v>
      </c>
      <c r="EG47" s="70">
        <v>0.92999990000000066</v>
      </c>
      <c r="EH47" s="70">
        <v>0.93999990000000067</v>
      </c>
      <c r="EI47" s="70">
        <v>0.94999990000000067</v>
      </c>
      <c r="EJ47" s="70">
        <v>0.95999990000000068</v>
      </c>
      <c r="EK47" s="70">
        <v>0.96999990000000069</v>
      </c>
      <c r="EL47" s="70">
        <v>0.9799999000000007</v>
      </c>
      <c r="EM47" s="70">
        <v>0.98999990000000071</v>
      </c>
      <c r="EN47" s="70">
        <v>0.99999990000000072</v>
      </c>
    </row>
    <row r="48" spans="1:144" outlineLevel="1" x14ac:dyDescent="0.2">
      <c r="A48" s="8"/>
      <c r="B48" s="41" t="s">
        <v>133</v>
      </c>
      <c r="C48" s="34"/>
      <c r="D48" s="34"/>
      <c r="E48" s="34"/>
      <c r="F48" s="34"/>
      <c r="G48" s="41" t="s">
        <v>133</v>
      </c>
      <c r="H48" s="34"/>
      <c r="I48" s="35"/>
      <c r="AQ48" s="82" t="s">
        <v>188</v>
      </c>
      <c r="AR48" s="70">
        <v>446</v>
      </c>
      <c r="AS48" s="70">
        <v>106</v>
      </c>
      <c r="AT48" s="70">
        <v>87</v>
      </c>
      <c r="AU48" s="70">
        <v>78</v>
      </c>
      <c r="AV48" s="70">
        <v>75</v>
      </c>
      <c r="AW48" s="70">
        <v>69</v>
      </c>
      <c r="AX48" s="70">
        <v>65</v>
      </c>
      <c r="AY48" s="70">
        <v>60</v>
      </c>
      <c r="AZ48" s="70">
        <v>59</v>
      </c>
      <c r="BA48" s="70">
        <v>58</v>
      </c>
      <c r="BB48" s="70">
        <v>57</v>
      </c>
      <c r="BC48" s="70">
        <v>57</v>
      </c>
      <c r="BD48" s="70">
        <v>56</v>
      </c>
      <c r="BE48" s="70">
        <v>56</v>
      </c>
      <c r="BF48" s="70">
        <v>55</v>
      </c>
      <c r="BG48" s="70">
        <v>51</v>
      </c>
      <c r="BH48" s="70">
        <v>50</v>
      </c>
      <c r="BI48" s="70">
        <v>50</v>
      </c>
      <c r="BJ48" s="70">
        <v>49</v>
      </c>
      <c r="BK48" s="70">
        <v>48</v>
      </c>
      <c r="BL48" s="70">
        <v>47</v>
      </c>
      <c r="BM48" s="70">
        <v>45</v>
      </c>
      <c r="BN48" s="70">
        <v>45</v>
      </c>
      <c r="BO48" s="70">
        <v>44</v>
      </c>
      <c r="BP48" s="70">
        <v>44</v>
      </c>
      <c r="BQ48" s="70">
        <v>44</v>
      </c>
      <c r="BR48" s="70">
        <v>43</v>
      </c>
      <c r="BS48" s="70">
        <v>43</v>
      </c>
      <c r="BT48" s="70">
        <v>43</v>
      </c>
      <c r="BU48" s="70">
        <v>43</v>
      </c>
      <c r="BV48" s="70">
        <v>43</v>
      </c>
      <c r="BW48" s="70">
        <v>43</v>
      </c>
      <c r="BX48" s="70">
        <v>42</v>
      </c>
      <c r="BY48" s="70">
        <v>41</v>
      </c>
      <c r="BZ48" s="70">
        <v>41</v>
      </c>
      <c r="CA48" s="70">
        <v>41</v>
      </c>
      <c r="CB48" s="70">
        <v>41</v>
      </c>
      <c r="CC48" s="70">
        <v>41</v>
      </c>
      <c r="CD48" s="70">
        <v>40</v>
      </c>
      <c r="CE48" s="70">
        <v>39</v>
      </c>
      <c r="CF48" s="70">
        <v>38</v>
      </c>
      <c r="CG48" s="70">
        <v>38</v>
      </c>
      <c r="CH48" s="70">
        <v>37</v>
      </c>
      <c r="CI48" s="70">
        <v>37</v>
      </c>
      <c r="CJ48" s="70">
        <v>36</v>
      </c>
      <c r="CK48" s="70">
        <v>36</v>
      </c>
      <c r="CL48" s="70">
        <v>36</v>
      </c>
      <c r="CM48" s="70">
        <v>34</v>
      </c>
      <c r="CN48" s="70">
        <v>34</v>
      </c>
      <c r="CO48" s="70">
        <v>34</v>
      </c>
      <c r="CP48" s="70">
        <v>34</v>
      </c>
      <c r="CQ48" s="70">
        <v>34</v>
      </c>
      <c r="CR48" s="70">
        <v>33</v>
      </c>
      <c r="CS48" s="70">
        <v>33</v>
      </c>
      <c r="CT48" s="70">
        <v>32</v>
      </c>
      <c r="CU48" s="70">
        <v>32</v>
      </c>
      <c r="CV48" s="70">
        <v>32</v>
      </c>
      <c r="CW48" s="70">
        <v>32</v>
      </c>
      <c r="CX48" s="70">
        <v>31</v>
      </c>
      <c r="CY48" s="70">
        <v>31</v>
      </c>
      <c r="CZ48" s="70">
        <v>31</v>
      </c>
      <c r="DA48" s="70">
        <v>30</v>
      </c>
      <c r="DB48" s="70">
        <v>30</v>
      </c>
      <c r="DC48" s="70">
        <v>30</v>
      </c>
      <c r="DD48" s="70">
        <v>29</v>
      </c>
      <c r="DE48" s="70">
        <v>29</v>
      </c>
      <c r="DF48" s="70">
        <v>29</v>
      </c>
      <c r="DG48" s="70">
        <v>29</v>
      </c>
      <c r="DH48" s="70">
        <v>28</v>
      </c>
      <c r="DI48" s="70">
        <v>27</v>
      </c>
      <c r="DJ48" s="70">
        <v>27</v>
      </c>
      <c r="DK48" s="70">
        <v>27</v>
      </c>
      <c r="DL48" s="70">
        <v>27</v>
      </c>
      <c r="DM48" s="70">
        <v>27</v>
      </c>
      <c r="DN48" s="70">
        <v>26</v>
      </c>
      <c r="DO48" s="70">
        <v>26</v>
      </c>
      <c r="DP48" s="70">
        <v>26</v>
      </c>
      <c r="DQ48" s="70">
        <v>26</v>
      </c>
      <c r="DR48" s="70">
        <v>25</v>
      </c>
      <c r="DS48" s="70">
        <v>25</v>
      </c>
      <c r="DT48" s="70">
        <v>25</v>
      </c>
      <c r="DU48" s="70">
        <v>25</v>
      </c>
      <c r="DV48" s="70">
        <v>25</v>
      </c>
      <c r="DW48" s="70">
        <v>25</v>
      </c>
      <c r="DX48" s="70">
        <v>25</v>
      </c>
      <c r="DY48" s="70">
        <v>23</v>
      </c>
      <c r="DZ48" s="70">
        <v>23</v>
      </c>
      <c r="EA48" s="70">
        <v>23</v>
      </c>
      <c r="EB48" s="70">
        <v>23</v>
      </c>
      <c r="EC48" s="70">
        <v>23</v>
      </c>
      <c r="ED48" s="70">
        <v>23</v>
      </c>
      <c r="EE48" s="70">
        <v>23</v>
      </c>
      <c r="EF48" s="70">
        <v>22</v>
      </c>
      <c r="EG48" s="70">
        <v>22</v>
      </c>
      <c r="EH48" s="70">
        <v>21</v>
      </c>
      <c r="EI48" s="70">
        <v>20</v>
      </c>
      <c r="EJ48" s="70">
        <v>19</v>
      </c>
      <c r="EK48" s="70">
        <v>14</v>
      </c>
      <c r="EL48" s="70">
        <v>13</v>
      </c>
      <c r="EM48" s="70">
        <v>13</v>
      </c>
      <c r="EN48" s="70">
        <v>0</v>
      </c>
    </row>
    <row r="49" spans="1:144" outlineLevel="1" x14ac:dyDescent="0.2">
      <c r="A49" s="42" t="s">
        <v>134</v>
      </c>
      <c r="B49" s="34" t="str">
        <f>"# "&amp;$H$2</f>
        <v># 0</v>
      </c>
      <c r="C49" s="34" t="str">
        <f>"# "&amp;$I$2</f>
        <v># 1</v>
      </c>
      <c r="D49" s="34" t="s">
        <v>135</v>
      </c>
      <c r="E49" s="34"/>
      <c r="F49" s="41" t="s">
        <v>136</v>
      </c>
      <c r="G49" s="34" t="str">
        <f>"% "&amp;$H$2</f>
        <v>% 0</v>
      </c>
      <c r="H49" s="34" t="str">
        <f>"% "&amp;$I$2</f>
        <v>% 1</v>
      </c>
      <c r="I49" s="35" t="s">
        <v>135</v>
      </c>
      <c r="AQ49" s="82" t="s">
        <v>189</v>
      </c>
      <c r="AR49" s="70">
        <v>38</v>
      </c>
      <c r="AS49" s="70">
        <v>38</v>
      </c>
      <c r="AT49" s="70">
        <v>38</v>
      </c>
      <c r="AU49" s="70">
        <v>37</v>
      </c>
      <c r="AV49" s="70">
        <v>37</v>
      </c>
      <c r="AW49" s="70">
        <v>37</v>
      </c>
      <c r="AX49" s="70">
        <v>35</v>
      </c>
      <c r="AY49" s="70">
        <v>35</v>
      </c>
      <c r="AZ49" s="70">
        <v>35</v>
      </c>
      <c r="BA49" s="70">
        <v>35</v>
      </c>
      <c r="BB49" s="70">
        <v>35</v>
      </c>
      <c r="BC49" s="70">
        <v>35</v>
      </c>
      <c r="BD49" s="70">
        <v>35</v>
      </c>
      <c r="BE49" s="70">
        <v>35</v>
      </c>
      <c r="BF49" s="70">
        <v>35</v>
      </c>
      <c r="BG49" s="70">
        <v>34</v>
      </c>
      <c r="BH49" s="70">
        <v>34</v>
      </c>
      <c r="BI49" s="70">
        <v>34</v>
      </c>
      <c r="BJ49" s="70">
        <v>34</v>
      </c>
      <c r="BK49" s="70">
        <v>34</v>
      </c>
      <c r="BL49" s="70">
        <v>33</v>
      </c>
      <c r="BM49" s="70">
        <v>33</v>
      </c>
      <c r="BN49" s="70">
        <v>33</v>
      </c>
      <c r="BO49" s="70">
        <v>33</v>
      </c>
      <c r="BP49" s="70">
        <v>33</v>
      </c>
      <c r="BQ49" s="70">
        <v>33</v>
      </c>
      <c r="BR49" s="70">
        <v>33</v>
      </c>
      <c r="BS49" s="70">
        <v>33</v>
      </c>
      <c r="BT49" s="70">
        <v>33</v>
      </c>
      <c r="BU49" s="70">
        <v>33</v>
      </c>
      <c r="BV49" s="70">
        <v>33</v>
      </c>
      <c r="BW49" s="70">
        <v>33</v>
      </c>
      <c r="BX49" s="70">
        <v>33</v>
      </c>
      <c r="BY49" s="70">
        <v>33</v>
      </c>
      <c r="BZ49" s="70">
        <v>33</v>
      </c>
      <c r="CA49" s="70">
        <v>33</v>
      </c>
      <c r="CB49" s="70">
        <v>33</v>
      </c>
      <c r="CC49" s="70">
        <v>33</v>
      </c>
      <c r="CD49" s="70">
        <v>33</v>
      </c>
      <c r="CE49" s="70">
        <v>32</v>
      </c>
      <c r="CF49" s="70">
        <v>32</v>
      </c>
      <c r="CG49" s="70">
        <v>32</v>
      </c>
      <c r="CH49" s="70">
        <v>32</v>
      </c>
      <c r="CI49" s="70">
        <v>32</v>
      </c>
      <c r="CJ49" s="70">
        <v>32</v>
      </c>
      <c r="CK49" s="70">
        <v>32</v>
      </c>
      <c r="CL49" s="70">
        <v>32</v>
      </c>
      <c r="CM49" s="70">
        <v>31</v>
      </c>
      <c r="CN49" s="70">
        <v>31</v>
      </c>
      <c r="CO49" s="70">
        <v>31</v>
      </c>
      <c r="CP49" s="70">
        <v>31</v>
      </c>
      <c r="CQ49" s="70">
        <v>31</v>
      </c>
      <c r="CR49" s="70">
        <v>30</v>
      </c>
      <c r="CS49" s="70">
        <v>30</v>
      </c>
      <c r="CT49" s="70">
        <v>29</v>
      </c>
      <c r="CU49" s="70">
        <v>29</v>
      </c>
      <c r="CV49" s="70">
        <v>29</v>
      </c>
      <c r="CW49" s="70">
        <v>29</v>
      </c>
      <c r="CX49" s="70">
        <v>28</v>
      </c>
      <c r="CY49" s="70">
        <v>28</v>
      </c>
      <c r="CZ49" s="70">
        <v>28</v>
      </c>
      <c r="DA49" s="70">
        <v>28</v>
      </c>
      <c r="DB49" s="70">
        <v>28</v>
      </c>
      <c r="DC49" s="70">
        <v>28</v>
      </c>
      <c r="DD49" s="70">
        <v>28</v>
      </c>
      <c r="DE49" s="70">
        <v>28</v>
      </c>
      <c r="DF49" s="70">
        <v>28</v>
      </c>
      <c r="DG49" s="70">
        <v>28</v>
      </c>
      <c r="DH49" s="70">
        <v>27</v>
      </c>
      <c r="DI49" s="70">
        <v>26</v>
      </c>
      <c r="DJ49" s="70">
        <v>26</v>
      </c>
      <c r="DK49" s="70">
        <v>26</v>
      </c>
      <c r="DL49" s="70">
        <v>26</v>
      </c>
      <c r="DM49" s="70">
        <v>26</v>
      </c>
      <c r="DN49" s="70">
        <v>25</v>
      </c>
      <c r="DO49" s="70">
        <v>25</v>
      </c>
      <c r="DP49" s="70">
        <v>25</v>
      </c>
      <c r="DQ49" s="70">
        <v>25</v>
      </c>
      <c r="DR49" s="70">
        <v>24</v>
      </c>
      <c r="DS49" s="70">
        <v>24</v>
      </c>
      <c r="DT49" s="70">
        <v>24</v>
      </c>
      <c r="DU49" s="70">
        <v>24</v>
      </c>
      <c r="DV49" s="70">
        <v>24</v>
      </c>
      <c r="DW49" s="70">
        <v>24</v>
      </c>
      <c r="DX49" s="70">
        <v>24</v>
      </c>
      <c r="DY49" s="70">
        <v>23</v>
      </c>
      <c r="DZ49" s="70">
        <v>23</v>
      </c>
      <c r="EA49" s="70">
        <v>23</v>
      </c>
      <c r="EB49" s="70">
        <v>23</v>
      </c>
      <c r="EC49" s="70">
        <v>23</v>
      </c>
      <c r="ED49" s="70">
        <v>23</v>
      </c>
      <c r="EE49" s="70">
        <v>23</v>
      </c>
      <c r="EF49" s="70">
        <v>22</v>
      </c>
      <c r="EG49" s="70">
        <v>22</v>
      </c>
      <c r="EH49" s="70">
        <v>21</v>
      </c>
      <c r="EI49" s="70">
        <v>20</v>
      </c>
      <c r="EJ49" s="70">
        <v>19</v>
      </c>
      <c r="EK49" s="70">
        <v>14</v>
      </c>
      <c r="EL49" s="70">
        <v>13</v>
      </c>
      <c r="EM49" s="70">
        <v>13</v>
      </c>
      <c r="EN49" s="70">
        <v>0</v>
      </c>
    </row>
    <row r="50" spans="1:144" outlineLevel="1" x14ac:dyDescent="0.2">
      <c r="A50" s="43" t="str">
        <f>"# "&amp;$H$2</f>
        <v># 0</v>
      </c>
      <c r="B50" s="48">
        <f>B52-B51</f>
        <v>405</v>
      </c>
      <c r="C50" s="49">
        <f>C52-C51</f>
        <v>3</v>
      </c>
      <c r="D50" s="50">
        <f>D52-D51</f>
        <v>408</v>
      </c>
      <c r="E50" s="34"/>
      <c r="F50" s="44" t="str">
        <f>"% "&amp;$H$2</f>
        <v>% 0</v>
      </c>
      <c r="G50" s="53">
        <f>B50/D52</f>
        <v>0.90807174887892372</v>
      </c>
      <c r="H50" s="54">
        <f>C50/D52</f>
        <v>6.7264573991031393E-3</v>
      </c>
      <c r="I50" s="55">
        <f>D50/D52</f>
        <v>0.91479820627802688</v>
      </c>
      <c r="AQ50" s="82" t="s">
        <v>190</v>
      </c>
      <c r="AR50" s="70">
        <v>408</v>
      </c>
      <c r="AS50" s="70">
        <v>68</v>
      </c>
      <c r="AT50" s="70">
        <v>49</v>
      </c>
      <c r="AU50" s="70">
        <v>41</v>
      </c>
      <c r="AV50" s="70">
        <v>38</v>
      </c>
      <c r="AW50" s="70">
        <v>32</v>
      </c>
      <c r="AX50" s="70">
        <v>30</v>
      </c>
      <c r="AY50" s="70">
        <v>25</v>
      </c>
      <c r="AZ50" s="70">
        <v>24</v>
      </c>
      <c r="BA50" s="70">
        <v>23</v>
      </c>
      <c r="BB50" s="70">
        <v>22</v>
      </c>
      <c r="BC50" s="70">
        <v>22</v>
      </c>
      <c r="BD50" s="70">
        <v>21</v>
      </c>
      <c r="BE50" s="70">
        <v>21</v>
      </c>
      <c r="BF50" s="70">
        <v>20</v>
      </c>
      <c r="BG50" s="70">
        <v>17</v>
      </c>
      <c r="BH50" s="70">
        <v>16</v>
      </c>
      <c r="BI50" s="70">
        <v>16</v>
      </c>
      <c r="BJ50" s="70">
        <v>15</v>
      </c>
      <c r="BK50" s="70">
        <v>14</v>
      </c>
      <c r="BL50" s="70">
        <v>14</v>
      </c>
      <c r="BM50" s="70">
        <v>12</v>
      </c>
      <c r="BN50" s="70">
        <v>12</v>
      </c>
      <c r="BO50" s="70">
        <v>11</v>
      </c>
      <c r="BP50" s="70">
        <v>11</v>
      </c>
      <c r="BQ50" s="70">
        <v>11</v>
      </c>
      <c r="BR50" s="70">
        <v>10</v>
      </c>
      <c r="BS50" s="70">
        <v>10</v>
      </c>
      <c r="BT50" s="70">
        <v>10</v>
      </c>
      <c r="BU50" s="70">
        <v>10</v>
      </c>
      <c r="BV50" s="70">
        <v>10</v>
      </c>
      <c r="BW50" s="70">
        <v>10</v>
      </c>
      <c r="BX50" s="70">
        <v>9</v>
      </c>
      <c r="BY50" s="70">
        <v>8</v>
      </c>
      <c r="BZ50" s="70">
        <v>8</v>
      </c>
      <c r="CA50" s="70">
        <v>8</v>
      </c>
      <c r="CB50" s="70">
        <v>8</v>
      </c>
      <c r="CC50" s="70">
        <v>8</v>
      </c>
      <c r="CD50" s="70">
        <v>7</v>
      </c>
      <c r="CE50" s="70">
        <v>7</v>
      </c>
      <c r="CF50" s="70">
        <v>6</v>
      </c>
      <c r="CG50" s="70">
        <v>6</v>
      </c>
      <c r="CH50" s="70">
        <v>5</v>
      </c>
      <c r="CI50" s="70">
        <v>5</v>
      </c>
      <c r="CJ50" s="70">
        <v>4</v>
      </c>
      <c r="CK50" s="70">
        <v>4</v>
      </c>
      <c r="CL50" s="70">
        <v>4</v>
      </c>
      <c r="CM50" s="70">
        <v>3</v>
      </c>
      <c r="CN50" s="70">
        <v>3</v>
      </c>
      <c r="CO50" s="70">
        <v>3</v>
      </c>
      <c r="CP50" s="70">
        <v>3</v>
      </c>
      <c r="CQ50" s="70">
        <v>3</v>
      </c>
      <c r="CR50" s="70">
        <v>3</v>
      </c>
      <c r="CS50" s="70">
        <v>3</v>
      </c>
      <c r="CT50" s="70">
        <v>3</v>
      </c>
      <c r="CU50" s="70">
        <v>3</v>
      </c>
      <c r="CV50" s="70">
        <v>3</v>
      </c>
      <c r="CW50" s="70">
        <v>3</v>
      </c>
      <c r="CX50" s="70">
        <v>3</v>
      </c>
      <c r="CY50" s="70">
        <v>3</v>
      </c>
      <c r="CZ50" s="70">
        <v>3</v>
      </c>
      <c r="DA50" s="70">
        <v>2</v>
      </c>
      <c r="DB50" s="70">
        <v>2</v>
      </c>
      <c r="DC50" s="70">
        <v>2</v>
      </c>
      <c r="DD50" s="70">
        <v>1</v>
      </c>
      <c r="DE50" s="70">
        <v>1</v>
      </c>
      <c r="DF50" s="70">
        <v>1</v>
      </c>
      <c r="DG50" s="70">
        <v>1</v>
      </c>
      <c r="DH50" s="70">
        <v>1</v>
      </c>
      <c r="DI50" s="70">
        <v>1</v>
      </c>
      <c r="DJ50" s="70">
        <v>1</v>
      </c>
      <c r="DK50" s="70">
        <v>1</v>
      </c>
      <c r="DL50" s="70">
        <v>1</v>
      </c>
      <c r="DM50" s="70">
        <v>1</v>
      </c>
      <c r="DN50" s="70">
        <v>1</v>
      </c>
      <c r="DO50" s="70">
        <v>1</v>
      </c>
      <c r="DP50" s="70">
        <v>1</v>
      </c>
      <c r="DQ50" s="70">
        <v>1</v>
      </c>
      <c r="DR50" s="70">
        <v>1</v>
      </c>
      <c r="DS50" s="70">
        <v>1</v>
      </c>
      <c r="DT50" s="70">
        <v>1</v>
      </c>
      <c r="DU50" s="70">
        <v>1</v>
      </c>
      <c r="DV50" s="70">
        <v>1</v>
      </c>
      <c r="DW50" s="70">
        <v>1</v>
      </c>
      <c r="DX50" s="70">
        <v>1</v>
      </c>
      <c r="DY50" s="70">
        <v>0</v>
      </c>
      <c r="DZ50" s="70">
        <v>0</v>
      </c>
      <c r="EA50" s="70">
        <v>0</v>
      </c>
      <c r="EB50" s="70">
        <v>0</v>
      </c>
      <c r="EC50" s="70">
        <v>0</v>
      </c>
      <c r="ED50" s="70">
        <v>0</v>
      </c>
      <c r="EE50" s="70">
        <v>0</v>
      </c>
      <c r="EF50" s="70">
        <v>0</v>
      </c>
      <c r="EG50" s="70">
        <v>0</v>
      </c>
      <c r="EH50" s="70">
        <v>0</v>
      </c>
      <c r="EI50" s="70">
        <v>0</v>
      </c>
      <c r="EJ50" s="70">
        <v>0</v>
      </c>
      <c r="EK50" s="70">
        <v>0</v>
      </c>
      <c r="EL50" s="70">
        <v>0</v>
      </c>
      <c r="EM50" s="70">
        <v>0</v>
      </c>
      <c r="EN50" s="70">
        <v>0</v>
      </c>
    </row>
    <row r="51" spans="1:144" outlineLevel="1" x14ac:dyDescent="0.2">
      <c r="A51" s="43" t="str">
        <f>"# "&amp;$I$2</f>
        <v># 1</v>
      </c>
      <c r="B51" s="51">
        <f>D51-C51</f>
        <v>7</v>
      </c>
      <c r="C51" s="52">
        <f>INDEX($AR$49:$EN$49,MATCH(D47,$AR$47:$EN$47,1))</f>
        <v>31</v>
      </c>
      <c r="D51" s="50">
        <f>$E$11 * $F$11</f>
        <v>38</v>
      </c>
      <c r="E51" s="34"/>
      <c r="F51" s="44" t="str">
        <f>"% "&amp;$I$2</f>
        <v>% 1</v>
      </c>
      <c r="G51" s="56">
        <f>B51/D52</f>
        <v>1.5695067264573991E-2</v>
      </c>
      <c r="H51" s="57">
        <f>C51/D52</f>
        <v>6.9506726457399109E-2</v>
      </c>
      <c r="I51" s="55">
        <f>D51/D52</f>
        <v>8.520179372197309E-2</v>
      </c>
      <c r="AQ51" s="82" t="s">
        <v>191</v>
      </c>
      <c r="AR51" s="70">
        <v>0</v>
      </c>
      <c r="AS51" s="70">
        <v>340</v>
      </c>
      <c r="AT51" s="70">
        <v>359</v>
      </c>
      <c r="AU51" s="70">
        <v>367</v>
      </c>
      <c r="AV51" s="70">
        <v>370</v>
      </c>
      <c r="AW51" s="70">
        <v>376</v>
      </c>
      <c r="AX51" s="70">
        <v>378</v>
      </c>
      <c r="AY51" s="70">
        <v>383</v>
      </c>
      <c r="AZ51" s="70">
        <v>384</v>
      </c>
      <c r="BA51" s="70">
        <v>385</v>
      </c>
      <c r="BB51" s="70">
        <v>386</v>
      </c>
      <c r="BC51" s="70">
        <v>386</v>
      </c>
      <c r="BD51" s="70">
        <v>387</v>
      </c>
      <c r="BE51" s="70">
        <v>387</v>
      </c>
      <c r="BF51" s="70">
        <v>388</v>
      </c>
      <c r="BG51" s="70">
        <v>391</v>
      </c>
      <c r="BH51" s="70">
        <v>392</v>
      </c>
      <c r="BI51" s="70">
        <v>392</v>
      </c>
      <c r="BJ51" s="70">
        <v>393</v>
      </c>
      <c r="BK51" s="70">
        <v>394</v>
      </c>
      <c r="BL51" s="70">
        <v>394</v>
      </c>
      <c r="BM51" s="70">
        <v>396</v>
      </c>
      <c r="BN51" s="70">
        <v>396</v>
      </c>
      <c r="BO51" s="70">
        <v>397</v>
      </c>
      <c r="BP51" s="70">
        <v>397</v>
      </c>
      <c r="BQ51" s="70">
        <v>397</v>
      </c>
      <c r="BR51" s="70">
        <v>398</v>
      </c>
      <c r="BS51" s="70">
        <v>398</v>
      </c>
      <c r="BT51" s="70">
        <v>398</v>
      </c>
      <c r="BU51" s="70">
        <v>398</v>
      </c>
      <c r="BV51" s="70">
        <v>398</v>
      </c>
      <c r="BW51" s="70">
        <v>398</v>
      </c>
      <c r="BX51" s="70">
        <v>399</v>
      </c>
      <c r="BY51" s="70">
        <v>400</v>
      </c>
      <c r="BZ51" s="70">
        <v>400</v>
      </c>
      <c r="CA51" s="70">
        <v>400</v>
      </c>
      <c r="CB51" s="70">
        <v>400</v>
      </c>
      <c r="CC51" s="70">
        <v>400</v>
      </c>
      <c r="CD51" s="70">
        <v>401</v>
      </c>
      <c r="CE51" s="70">
        <v>401</v>
      </c>
      <c r="CF51" s="70">
        <v>402</v>
      </c>
      <c r="CG51" s="70">
        <v>402</v>
      </c>
      <c r="CH51" s="70">
        <v>403</v>
      </c>
      <c r="CI51" s="70">
        <v>403</v>
      </c>
      <c r="CJ51" s="70">
        <v>404</v>
      </c>
      <c r="CK51" s="70">
        <v>404</v>
      </c>
      <c r="CL51" s="70">
        <v>404</v>
      </c>
      <c r="CM51" s="70">
        <v>405</v>
      </c>
      <c r="CN51" s="70">
        <v>405</v>
      </c>
      <c r="CO51" s="70">
        <v>405</v>
      </c>
      <c r="CP51" s="70">
        <v>405</v>
      </c>
      <c r="CQ51" s="70">
        <v>405</v>
      </c>
      <c r="CR51" s="70">
        <v>405</v>
      </c>
      <c r="CS51" s="70">
        <v>405</v>
      </c>
      <c r="CT51" s="70">
        <v>405</v>
      </c>
      <c r="CU51" s="70">
        <v>405</v>
      </c>
      <c r="CV51" s="70">
        <v>405</v>
      </c>
      <c r="CW51" s="70">
        <v>405</v>
      </c>
      <c r="CX51" s="70">
        <v>405</v>
      </c>
      <c r="CY51" s="70">
        <v>405</v>
      </c>
      <c r="CZ51" s="70">
        <v>405</v>
      </c>
      <c r="DA51" s="70">
        <v>406</v>
      </c>
      <c r="DB51" s="70">
        <v>406</v>
      </c>
      <c r="DC51" s="70">
        <v>406</v>
      </c>
      <c r="DD51" s="70">
        <v>407</v>
      </c>
      <c r="DE51" s="70">
        <v>407</v>
      </c>
      <c r="DF51" s="70">
        <v>407</v>
      </c>
      <c r="DG51" s="70">
        <v>407</v>
      </c>
      <c r="DH51" s="70">
        <v>407</v>
      </c>
      <c r="DI51" s="70">
        <v>407</v>
      </c>
      <c r="DJ51" s="70">
        <v>407</v>
      </c>
      <c r="DK51" s="70">
        <v>407</v>
      </c>
      <c r="DL51" s="70">
        <v>407</v>
      </c>
      <c r="DM51" s="70">
        <v>407</v>
      </c>
      <c r="DN51" s="70">
        <v>407</v>
      </c>
      <c r="DO51" s="70">
        <v>407</v>
      </c>
      <c r="DP51" s="70">
        <v>407</v>
      </c>
      <c r="DQ51" s="70">
        <v>407</v>
      </c>
      <c r="DR51" s="70">
        <v>407</v>
      </c>
      <c r="DS51" s="70">
        <v>407</v>
      </c>
      <c r="DT51" s="70">
        <v>407</v>
      </c>
      <c r="DU51" s="70">
        <v>407</v>
      </c>
      <c r="DV51" s="70">
        <v>407</v>
      </c>
      <c r="DW51" s="70">
        <v>407</v>
      </c>
      <c r="DX51" s="70">
        <v>407</v>
      </c>
      <c r="DY51" s="70">
        <v>408</v>
      </c>
      <c r="DZ51" s="70">
        <v>408</v>
      </c>
      <c r="EA51" s="70">
        <v>408</v>
      </c>
      <c r="EB51" s="70">
        <v>408</v>
      </c>
      <c r="EC51" s="70">
        <v>408</v>
      </c>
      <c r="ED51" s="70">
        <v>408</v>
      </c>
      <c r="EE51" s="70">
        <v>408</v>
      </c>
      <c r="EF51" s="70">
        <v>408</v>
      </c>
      <c r="EG51" s="70">
        <v>408</v>
      </c>
      <c r="EH51" s="70">
        <v>408</v>
      </c>
      <c r="EI51" s="70">
        <v>408</v>
      </c>
      <c r="EJ51" s="70">
        <v>408</v>
      </c>
      <c r="EK51" s="70">
        <v>408</v>
      </c>
      <c r="EL51" s="70">
        <v>408</v>
      </c>
      <c r="EM51" s="70">
        <v>408</v>
      </c>
      <c r="EN51" s="70">
        <v>408</v>
      </c>
    </row>
    <row r="52" spans="1:144" outlineLevel="1" x14ac:dyDescent="0.2">
      <c r="A52" s="43" t="s">
        <v>135</v>
      </c>
      <c r="B52" s="50">
        <f>D52-C52</f>
        <v>412</v>
      </c>
      <c r="C52" s="50">
        <f>INDEX($AR$48:$EN$48,MATCH(D47,$AR$47:$EN$47,1))</f>
        <v>34</v>
      </c>
      <c r="D52" s="50">
        <f>$F$11</f>
        <v>446</v>
      </c>
      <c r="E52" s="34"/>
      <c r="F52" s="44" t="s">
        <v>135</v>
      </c>
      <c r="G52" s="58">
        <f>B52/D52</f>
        <v>0.92376681614349776</v>
      </c>
      <c r="H52" s="58">
        <f>C52/D52</f>
        <v>7.623318385650224E-2</v>
      </c>
      <c r="I52" s="55">
        <f>D52/D52</f>
        <v>1</v>
      </c>
      <c r="AQ52" s="82" t="s">
        <v>192</v>
      </c>
      <c r="AR52" s="70">
        <v>0</v>
      </c>
      <c r="AS52" s="70">
        <v>0</v>
      </c>
      <c r="AT52" s="70">
        <v>0</v>
      </c>
      <c r="AU52" s="70">
        <v>1</v>
      </c>
      <c r="AV52" s="70">
        <v>1</v>
      </c>
      <c r="AW52" s="70">
        <v>1</v>
      </c>
      <c r="AX52" s="70">
        <v>3</v>
      </c>
      <c r="AY52" s="70">
        <v>3</v>
      </c>
      <c r="AZ52" s="70">
        <v>3</v>
      </c>
      <c r="BA52" s="70">
        <v>3</v>
      </c>
      <c r="BB52" s="70">
        <v>3</v>
      </c>
      <c r="BC52" s="70">
        <v>3</v>
      </c>
      <c r="BD52" s="70">
        <v>3</v>
      </c>
      <c r="BE52" s="70">
        <v>3</v>
      </c>
      <c r="BF52" s="70">
        <v>3</v>
      </c>
      <c r="BG52" s="70">
        <v>4</v>
      </c>
      <c r="BH52" s="70">
        <v>4</v>
      </c>
      <c r="BI52" s="70">
        <v>4</v>
      </c>
      <c r="BJ52" s="70">
        <v>4</v>
      </c>
      <c r="BK52" s="70">
        <v>4</v>
      </c>
      <c r="BL52" s="70">
        <v>5</v>
      </c>
      <c r="BM52" s="70">
        <v>5</v>
      </c>
      <c r="BN52" s="70">
        <v>5</v>
      </c>
      <c r="BO52" s="70">
        <v>5</v>
      </c>
      <c r="BP52" s="70">
        <v>5</v>
      </c>
      <c r="BQ52" s="70">
        <v>5</v>
      </c>
      <c r="BR52" s="70">
        <v>5</v>
      </c>
      <c r="BS52" s="70">
        <v>5</v>
      </c>
      <c r="BT52" s="70">
        <v>5</v>
      </c>
      <c r="BU52" s="70">
        <v>5</v>
      </c>
      <c r="BV52" s="70">
        <v>5</v>
      </c>
      <c r="BW52" s="70">
        <v>5</v>
      </c>
      <c r="BX52" s="70">
        <v>5</v>
      </c>
      <c r="BY52" s="70">
        <v>5</v>
      </c>
      <c r="BZ52" s="70">
        <v>5</v>
      </c>
      <c r="CA52" s="70">
        <v>5</v>
      </c>
      <c r="CB52" s="70">
        <v>5</v>
      </c>
      <c r="CC52" s="70">
        <v>5</v>
      </c>
      <c r="CD52" s="70">
        <v>5</v>
      </c>
      <c r="CE52" s="70">
        <v>6</v>
      </c>
      <c r="CF52" s="70">
        <v>6</v>
      </c>
      <c r="CG52" s="70">
        <v>6</v>
      </c>
      <c r="CH52" s="70">
        <v>6</v>
      </c>
      <c r="CI52" s="70">
        <v>6</v>
      </c>
      <c r="CJ52" s="70">
        <v>6</v>
      </c>
      <c r="CK52" s="70">
        <v>6</v>
      </c>
      <c r="CL52" s="70">
        <v>6</v>
      </c>
      <c r="CM52" s="70">
        <v>7</v>
      </c>
      <c r="CN52" s="70">
        <v>7</v>
      </c>
      <c r="CO52" s="70">
        <v>7</v>
      </c>
      <c r="CP52" s="70">
        <v>7</v>
      </c>
      <c r="CQ52" s="70">
        <v>7</v>
      </c>
      <c r="CR52" s="70">
        <v>8</v>
      </c>
      <c r="CS52" s="70">
        <v>8</v>
      </c>
      <c r="CT52" s="70">
        <v>9</v>
      </c>
      <c r="CU52" s="70">
        <v>9</v>
      </c>
      <c r="CV52" s="70">
        <v>9</v>
      </c>
      <c r="CW52" s="70">
        <v>9</v>
      </c>
      <c r="CX52" s="70">
        <v>10</v>
      </c>
      <c r="CY52" s="70">
        <v>10</v>
      </c>
      <c r="CZ52" s="70">
        <v>10</v>
      </c>
      <c r="DA52" s="70">
        <v>10</v>
      </c>
      <c r="DB52" s="70">
        <v>10</v>
      </c>
      <c r="DC52" s="70">
        <v>10</v>
      </c>
      <c r="DD52" s="70">
        <v>10</v>
      </c>
      <c r="DE52" s="70">
        <v>10</v>
      </c>
      <c r="DF52" s="70">
        <v>10</v>
      </c>
      <c r="DG52" s="70">
        <v>10</v>
      </c>
      <c r="DH52" s="70">
        <v>11</v>
      </c>
      <c r="DI52" s="70">
        <v>12</v>
      </c>
      <c r="DJ52" s="70">
        <v>12</v>
      </c>
      <c r="DK52" s="70">
        <v>12</v>
      </c>
      <c r="DL52" s="70">
        <v>12</v>
      </c>
      <c r="DM52" s="70">
        <v>12</v>
      </c>
      <c r="DN52" s="70">
        <v>13</v>
      </c>
      <c r="DO52" s="70">
        <v>13</v>
      </c>
      <c r="DP52" s="70">
        <v>13</v>
      </c>
      <c r="DQ52" s="70">
        <v>13</v>
      </c>
      <c r="DR52" s="70">
        <v>14</v>
      </c>
      <c r="DS52" s="70">
        <v>14</v>
      </c>
      <c r="DT52" s="70">
        <v>14</v>
      </c>
      <c r="DU52" s="70">
        <v>14</v>
      </c>
      <c r="DV52" s="70">
        <v>14</v>
      </c>
      <c r="DW52" s="70">
        <v>14</v>
      </c>
      <c r="DX52" s="70">
        <v>14</v>
      </c>
      <c r="DY52" s="70">
        <v>15</v>
      </c>
      <c r="DZ52" s="70">
        <v>15</v>
      </c>
      <c r="EA52" s="70">
        <v>15</v>
      </c>
      <c r="EB52" s="70">
        <v>15</v>
      </c>
      <c r="EC52" s="70">
        <v>15</v>
      </c>
      <c r="ED52" s="70">
        <v>15</v>
      </c>
      <c r="EE52" s="70">
        <v>15</v>
      </c>
      <c r="EF52" s="70">
        <v>16</v>
      </c>
      <c r="EG52" s="70">
        <v>16</v>
      </c>
      <c r="EH52" s="70">
        <v>17</v>
      </c>
      <c r="EI52" s="70">
        <v>18</v>
      </c>
      <c r="EJ52" s="70">
        <v>19</v>
      </c>
      <c r="EK52" s="70">
        <v>24</v>
      </c>
      <c r="EL52" s="70">
        <v>25</v>
      </c>
      <c r="EM52" s="70">
        <v>25</v>
      </c>
      <c r="EN52" s="70">
        <v>38</v>
      </c>
    </row>
    <row r="53" spans="1:144" outlineLevel="1" x14ac:dyDescent="0.2">
      <c r="A53" s="45" t="s">
        <v>137</v>
      </c>
      <c r="B53" s="46">
        <f>G50+H51</f>
        <v>0.97757847533632281</v>
      </c>
      <c r="C53" s="36"/>
      <c r="D53" s="47" t="s">
        <v>138</v>
      </c>
      <c r="E53" s="46">
        <f>H51/I51</f>
        <v>0.81578947368421062</v>
      </c>
      <c r="F53" s="36"/>
      <c r="G53" s="47" t="s">
        <v>139</v>
      </c>
      <c r="H53" s="46">
        <f>G50/I50</f>
        <v>0.99264705882352944</v>
      </c>
      <c r="I53" s="37"/>
      <c r="AQ53" s="82"/>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c r="DV53" s="70"/>
      <c r="DW53" s="70"/>
      <c r="DX53" s="70"/>
      <c r="DY53" s="70"/>
      <c r="DZ53" s="70"/>
      <c r="EA53" s="70"/>
      <c r="EB53" s="70"/>
      <c r="EC53" s="70"/>
      <c r="ED53" s="70"/>
      <c r="EE53" s="70"/>
      <c r="EF53" s="70"/>
      <c r="EG53" s="70"/>
      <c r="EH53" s="70"/>
      <c r="EI53" s="70"/>
      <c r="EJ53" s="70"/>
      <c r="EK53" s="70"/>
      <c r="EL53" s="70"/>
      <c r="EM53" s="70"/>
      <c r="EN53" s="70"/>
    </row>
    <row r="54" spans="1:144" x14ac:dyDescent="0.2">
      <c r="A54" s="85"/>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c r="DV54" s="70"/>
      <c r="DW54" s="70"/>
      <c r="DX54" s="70"/>
      <c r="DY54" s="70"/>
      <c r="DZ54" s="70"/>
      <c r="EA54" s="70"/>
      <c r="EB54" s="70"/>
      <c r="EC54" s="70"/>
      <c r="ED54" s="70"/>
      <c r="EE54" s="70"/>
      <c r="EF54" s="70"/>
      <c r="EG54" s="70"/>
      <c r="EH54" s="70"/>
      <c r="EI54" s="70"/>
      <c r="EJ54" s="70"/>
      <c r="EK54" s="70"/>
      <c r="EL54" s="70"/>
      <c r="EM54" s="70"/>
      <c r="EN54" s="70"/>
    </row>
    <row r="55" spans="1:144" x14ac:dyDescent="0.2">
      <c r="A55" s="11" t="s">
        <v>140</v>
      </c>
      <c r="AQ55" s="70" t="s">
        <v>193</v>
      </c>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c r="DV55" s="70"/>
      <c r="DW55" s="70"/>
      <c r="DX55" s="70"/>
      <c r="DY55" s="70"/>
      <c r="DZ55" s="70"/>
      <c r="EA55" s="70"/>
      <c r="EB55" s="70"/>
      <c r="EC55" s="70"/>
      <c r="ED55" s="70"/>
      <c r="EE55" s="70"/>
      <c r="EF55" s="70"/>
      <c r="EG55" s="70"/>
      <c r="EH55" s="70"/>
      <c r="EI55" s="70"/>
      <c r="EJ55" s="70"/>
      <c r="EK55" s="70"/>
      <c r="EL55" s="70"/>
      <c r="EM55" s="70"/>
      <c r="EN55" s="70"/>
    </row>
    <row r="56" spans="1:144" outlineLevel="1" x14ac:dyDescent="0.2">
      <c r="AQ56" s="70" t="s">
        <v>187</v>
      </c>
      <c r="AR56" s="70">
        <v>0</v>
      </c>
      <c r="AS56" s="70">
        <v>0.01</v>
      </c>
      <c r="AT56" s="70">
        <v>0.02</v>
      </c>
      <c r="AU56" s="70">
        <v>0.03</v>
      </c>
      <c r="AV56" s="70">
        <v>0.04</v>
      </c>
      <c r="AW56" s="70">
        <v>0.05</v>
      </c>
      <c r="AX56" s="70">
        <v>6.0000000000000005E-2</v>
      </c>
      <c r="AY56" s="70">
        <v>7.0000000000000007E-2</v>
      </c>
      <c r="AZ56" s="70">
        <v>0.08</v>
      </c>
      <c r="BA56" s="70">
        <v>0.09</v>
      </c>
      <c r="BB56" s="70">
        <v>9.9999999999999992E-2</v>
      </c>
      <c r="BC56" s="70">
        <v>0.10999999999999999</v>
      </c>
      <c r="BD56" s="70">
        <v>0.11999999999999998</v>
      </c>
      <c r="BE56" s="70">
        <v>0.12999999999999998</v>
      </c>
      <c r="BF56" s="70">
        <v>0.13999999999999999</v>
      </c>
      <c r="BG56" s="70">
        <v>0.15</v>
      </c>
      <c r="BH56" s="70">
        <v>0.16</v>
      </c>
      <c r="BI56" s="70">
        <v>0.17</v>
      </c>
      <c r="BJ56" s="70">
        <v>0.18000000000000002</v>
      </c>
      <c r="BK56" s="70">
        <v>0.19000000000000003</v>
      </c>
      <c r="BL56" s="70">
        <v>0.20000000000000004</v>
      </c>
      <c r="BM56" s="70">
        <v>0.21000000000000005</v>
      </c>
      <c r="BN56" s="70">
        <v>0.22000000000000006</v>
      </c>
      <c r="BO56" s="70">
        <v>0.23000000000000007</v>
      </c>
      <c r="BP56" s="70">
        <v>0.24000000000000007</v>
      </c>
      <c r="BQ56" s="70">
        <v>0.25000000000000006</v>
      </c>
      <c r="BR56" s="70">
        <v>0.26000000000000006</v>
      </c>
      <c r="BS56" s="70">
        <v>0.27000000000000007</v>
      </c>
      <c r="BT56" s="70">
        <v>0.28000000000000008</v>
      </c>
      <c r="BU56" s="70">
        <v>0.29000000000000009</v>
      </c>
      <c r="BV56" s="70">
        <v>0.3000000000000001</v>
      </c>
      <c r="BW56" s="70">
        <v>0.31000000000000011</v>
      </c>
      <c r="BX56" s="70">
        <v>0.32000000000000012</v>
      </c>
      <c r="BY56" s="70">
        <v>0.33000000000000013</v>
      </c>
      <c r="BZ56" s="70">
        <v>0.34000000000000014</v>
      </c>
      <c r="CA56" s="70">
        <v>0.35000000000000014</v>
      </c>
      <c r="CB56" s="70">
        <v>0.36000000000000015</v>
      </c>
      <c r="CC56" s="70">
        <v>0.37000000000000016</v>
      </c>
      <c r="CD56" s="70">
        <v>0.38000000000000017</v>
      </c>
      <c r="CE56" s="70">
        <v>0.39000000000000018</v>
      </c>
      <c r="CF56" s="70">
        <v>0.40000000000000019</v>
      </c>
      <c r="CG56" s="70">
        <v>0.4100000000000002</v>
      </c>
      <c r="CH56" s="70">
        <v>0.42000000000000021</v>
      </c>
      <c r="CI56" s="70">
        <v>0.43000000000000022</v>
      </c>
      <c r="CJ56" s="70">
        <v>0.44000000000000022</v>
      </c>
      <c r="CK56" s="70">
        <v>0.45000000000000023</v>
      </c>
      <c r="CL56" s="70">
        <v>0.46000000000000024</v>
      </c>
      <c r="CM56" s="70">
        <v>0.47000000000000025</v>
      </c>
      <c r="CN56" s="70">
        <v>0.48000000000000026</v>
      </c>
      <c r="CO56" s="70">
        <v>0.49000000000000027</v>
      </c>
      <c r="CP56" s="70">
        <v>0.50000000000000022</v>
      </c>
      <c r="CQ56" s="70">
        <v>0.51000000000000023</v>
      </c>
      <c r="CR56" s="70">
        <v>0.52000000000000024</v>
      </c>
      <c r="CS56" s="70">
        <v>0.53000000000000025</v>
      </c>
      <c r="CT56" s="70">
        <v>0.54000000000000026</v>
      </c>
      <c r="CU56" s="70">
        <v>0.55000000000000027</v>
      </c>
      <c r="CV56" s="70">
        <v>0.56000000000000028</v>
      </c>
      <c r="CW56" s="70">
        <v>0.57000000000000028</v>
      </c>
      <c r="CX56" s="70">
        <v>0.58000000000000029</v>
      </c>
      <c r="CY56" s="70">
        <v>0.5900000000000003</v>
      </c>
      <c r="CZ56" s="70">
        <v>0.60000000000000031</v>
      </c>
      <c r="DA56" s="70">
        <v>0.61000000000000032</v>
      </c>
      <c r="DB56" s="70">
        <v>0.62000000000000033</v>
      </c>
      <c r="DC56" s="70">
        <v>0.63000000000000034</v>
      </c>
      <c r="DD56" s="70">
        <v>0.64000000000000035</v>
      </c>
      <c r="DE56" s="70">
        <v>0.65000000000000036</v>
      </c>
      <c r="DF56" s="70">
        <v>0.66000000000000036</v>
      </c>
      <c r="DG56" s="70">
        <v>0.67000000000000037</v>
      </c>
      <c r="DH56" s="70">
        <v>0.68000000000000038</v>
      </c>
      <c r="DI56" s="70">
        <v>0.69000000000000039</v>
      </c>
      <c r="DJ56" s="70">
        <v>0.7000000000000004</v>
      </c>
      <c r="DK56" s="70">
        <v>0.71000000000000041</v>
      </c>
      <c r="DL56" s="70">
        <v>0.72000000000000042</v>
      </c>
      <c r="DM56" s="70">
        <v>0.73000000000000043</v>
      </c>
      <c r="DN56" s="70">
        <v>0.74000000000000044</v>
      </c>
      <c r="DO56" s="70">
        <v>0.75000000000000044</v>
      </c>
      <c r="DP56" s="70">
        <v>0.76000000000000045</v>
      </c>
      <c r="DQ56" s="70">
        <v>0.77000000000000046</v>
      </c>
      <c r="DR56" s="70">
        <v>0.78000000000000047</v>
      </c>
      <c r="DS56" s="70">
        <v>0.79000000000000048</v>
      </c>
      <c r="DT56" s="70">
        <v>0.80000000000000049</v>
      </c>
      <c r="DU56" s="70">
        <v>0.8100000000000005</v>
      </c>
      <c r="DV56" s="70">
        <v>0.82000000000000051</v>
      </c>
      <c r="DW56" s="70">
        <v>0.83000000000000052</v>
      </c>
      <c r="DX56" s="70">
        <v>0.84000000000000052</v>
      </c>
      <c r="DY56" s="70">
        <v>0.85000000000000053</v>
      </c>
      <c r="DZ56" s="70">
        <v>0.86000000000000054</v>
      </c>
      <c r="EA56" s="70">
        <v>0.87000000000000055</v>
      </c>
      <c r="EB56" s="70">
        <v>0.88000000000000056</v>
      </c>
      <c r="EC56" s="70">
        <v>0.89000000000000057</v>
      </c>
      <c r="ED56" s="70">
        <v>0.90000000000000058</v>
      </c>
      <c r="EE56" s="70">
        <v>0.91000000000000059</v>
      </c>
      <c r="EF56" s="70">
        <v>0.9200000000000006</v>
      </c>
      <c r="EG56" s="70">
        <v>0.9300000000000006</v>
      </c>
      <c r="EH56" s="70">
        <v>0.94000000000000061</v>
      </c>
      <c r="EI56" s="70">
        <v>0.95000000000000062</v>
      </c>
      <c r="EJ56" s="70">
        <v>0.96000000000000063</v>
      </c>
      <c r="EK56" s="70">
        <v>0.97000000000000064</v>
      </c>
      <c r="EL56" s="70">
        <v>0.98000000000000065</v>
      </c>
      <c r="EM56" s="70">
        <v>0.99000000000000066</v>
      </c>
      <c r="EN56" s="70">
        <v>1.0000000000000007</v>
      </c>
    </row>
    <row r="57" spans="1:144" outlineLevel="1" x14ac:dyDescent="0.2">
      <c r="AQ57" s="70" t="s">
        <v>194</v>
      </c>
      <c r="AR57" s="70">
        <v>1</v>
      </c>
      <c r="AS57" s="70">
        <v>1</v>
      </c>
      <c r="AT57" s="70">
        <v>1</v>
      </c>
      <c r="AU57" s="70">
        <v>0.97368421052631582</v>
      </c>
      <c r="AV57" s="70">
        <v>0.97368421052631582</v>
      </c>
      <c r="AW57" s="70">
        <v>0.97368421052631582</v>
      </c>
      <c r="AX57" s="70">
        <v>0.92105263157894735</v>
      </c>
      <c r="AY57" s="70">
        <v>0.92105263157894735</v>
      </c>
      <c r="AZ57" s="70">
        <v>0.92105263157894735</v>
      </c>
      <c r="BA57" s="70">
        <v>0.92105263157894735</v>
      </c>
      <c r="BB57" s="70">
        <v>0.92105263157894735</v>
      </c>
      <c r="BC57" s="70">
        <v>0.92105263157894735</v>
      </c>
      <c r="BD57" s="70">
        <v>0.92105263157894735</v>
      </c>
      <c r="BE57" s="70">
        <v>0.92105263157894735</v>
      </c>
      <c r="BF57" s="70">
        <v>0.92105263157894735</v>
      </c>
      <c r="BG57" s="70">
        <v>0.89473684210526316</v>
      </c>
      <c r="BH57" s="70">
        <v>0.89473684210526316</v>
      </c>
      <c r="BI57" s="70">
        <v>0.89473684210526316</v>
      </c>
      <c r="BJ57" s="70">
        <v>0.89473684210526316</v>
      </c>
      <c r="BK57" s="70">
        <v>0.89473684210526316</v>
      </c>
      <c r="BL57" s="70">
        <v>0.86842105263157898</v>
      </c>
      <c r="BM57" s="70">
        <v>0.86842105263157898</v>
      </c>
      <c r="BN57" s="70">
        <v>0.86842105263157898</v>
      </c>
      <c r="BO57" s="70">
        <v>0.86842105263157898</v>
      </c>
      <c r="BP57" s="70">
        <v>0.86842105263157898</v>
      </c>
      <c r="BQ57" s="70">
        <v>0.86842105263157898</v>
      </c>
      <c r="BR57" s="70">
        <v>0.86842105263157898</v>
      </c>
      <c r="BS57" s="70">
        <v>0.86842105263157898</v>
      </c>
      <c r="BT57" s="70">
        <v>0.86842105263157898</v>
      </c>
      <c r="BU57" s="70">
        <v>0.86842105263157898</v>
      </c>
      <c r="BV57" s="70">
        <v>0.86842105263157898</v>
      </c>
      <c r="BW57" s="70">
        <v>0.86842105263157898</v>
      </c>
      <c r="BX57" s="70">
        <v>0.86842105263157898</v>
      </c>
      <c r="BY57" s="70">
        <v>0.86842105263157898</v>
      </c>
      <c r="BZ57" s="70">
        <v>0.86842105263157898</v>
      </c>
      <c r="CA57" s="70">
        <v>0.86842105263157898</v>
      </c>
      <c r="CB57" s="70">
        <v>0.86842105263157898</v>
      </c>
      <c r="CC57" s="70">
        <v>0.86842105263157898</v>
      </c>
      <c r="CD57" s="70">
        <v>0.86842105263157898</v>
      </c>
      <c r="CE57" s="70">
        <v>0.84210526315789469</v>
      </c>
      <c r="CF57" s="70">
        <v>0.84210526315789469</v>
      </c>
      <c r="CG57" s="70">
        <v>0.84210526315789469</v>
      </c>
      <c r="CH57" s="70">
        <v>0.84210526315789469</v>
      </c>
      <c r="CI57" s="70">
        <v>0.84210526315789469</v>
      </c>
      <c r="CJ57" s="70">
        <v>0.84210526315789469</v>
      </c>
      <c r="CK57" s="70">
        <v>0.84210526315789469</v>
      </c>
      <c r="CL57" s="70">
        <v>0.84210526315789469</v>
      </c>
      <c r="CM57" s="70">
        <v>0.81578947368421051</v>
      </c>
      <c r="CN57" s="70">
        <v>0.81578947368421051</v>
      </c>
      <c r="CO57" s="70">
        <v>0.81578947368421051</v>
      </c>
      <c r="CP57" s="70">
        <v>0.81578947368421051</v>
      </c>
      <c r="CQ57" s="70">
        <v>0.81578947368421051</v>
      </c>
      <c r="CR57" s="70">
        <v>0.78947368421052633</v>
      </c>
      <c r="CS57" s="70">
        <v>0.78947368421052633</v>
      </c>
      <c r="CT57" s="70">
        <v>0.76315789473684215</v>
      </c>
      <c r="CU57" s="70">
        <v>0.76315789473684215</v>
      </c>
      <c r="CV57" s="70">
        <v>0.76315789473684215</v>
      </c>
      <c r="CW57" s="70">
        <v>0.76315789473684215</v>
      </c>
      <c r="CX57" s="70">
        <v>0.73684210526315785</v>
      </c>
      <c r="CY57" s="70">
        <v>0.73684210526315785</v>
      </c>
      <c r="CZ57" s="70">
        <v>0.73684210526315785</v>
      </c>
      <c r="DA57" s="70">
        <v>0.73684210526315785</v>
      </c>
      <c r="DB57" s="70">
        <v>0.73684210526315785</v>
      </c>
      <c r="DC57" s="70">
        <v>0.73684210526315785</v>
      </c>
      <c r="DD57" s="70">
        <v>0.73684210526315785</v>
      </c>
      <c r="DE57" s="70">
        <v>0.73684210526315785</v>
      </c>
      <c r="DF57" s="70">
        <v>0.73684210526315785</v>
      </c>
      <c r="DG57" s="70">
        <v>0.73684210526315785</v>
      </c>
      <c r="DH57" s="70">
        <v>0.71052631578947367</v>
      </c>
      <c r="DI57" s="70">
        <v>0.68421052631578949</v>
      </c>
      <c r="DJ57" s="70">
        <v>0.68421052631578949</v>
      </c>
      <c r="DK57" s="70">
        <v>0.68421052631578949</v>
      </c>
      <c r="DL57" s="70">
        <v>0.68421052631578949</v>
      </c>
      <c r="DM57" s="70">
        <v>0.68421052631578949</v>
      </c>
      <c r="DN57" s="70">
        <v>0.65789473684210531</v>
      </c>
      <c r="DO57" s="70">
        <v>0.65789473684210531</v>
      </c>
      <c r="DP57" s="70">
        <v>0.65789473684210531</v>
      </c>
      <c r="DQ57" s="70">
        <v>0.65789473684210531</v>
      </c>
      <c r="DR57" s="70">
        <v>0.63157894736842102</v>
      </c>
      <c r="DS57" s="70">
        <v>0.63157894736842102</v>
      </c>
      <c r="DT57" s="70">
        <v>0.63157894736842102</v>
      </c>
      <c r="DU57" s="70">
        <v>0.63157894736842102</v>
      </c>
      <c r="DV57" s="70">
        <v>0.63157894736842102</v>
      </c>
      <c r="DW57" s="70">
        <v>0.63157894736842102</v>
      </c>
      <c r="DX57" s="70">
        <v>0.63157894736842102</v>
      </c>
      <c r="DY57" s="70">
        <v>0.60526315789473684</v>
      </c>
      <c r="DZ57" s="70">
        <v>0.60526315789473684</v>
      </c>
      <c r="EA57" s="70">
        <v>0.60526315789473684</v>
      </c>
      <c r="EB57" s="70">
        <v>0.60526315789473684</v>
      </c>
      <c r="EC57" s="70">
        <v>0.60526315789473684</v>
      </c>
      <c r="ED57" s="70">
        <v>0.60526315789473684</v>
      </c>
      <c r="EE57" s="70">
        <v>0.60526315789473684</v>
      </c>
      <c r="EF57" s="70">
        <v>0.57894736842105265</v>
      </c>
      <c r="EG57" s="70">
        <v>0.57894736842105265</v>
      </c>
      <c r="EH57" s="70">
        <v>0.55263157894736847</v>
      </c>
      <c r="EI57" s="70">
        <v>0.52631578947368418</v>
      </c>
      <c r="EJ57" s="70">
        <v>0.5</v>
      </c>
      <c r="EK57" s="70">
        <v>0.36842105263157893</v>
      </c>
      <c r="EL57" s="70">
        <v>0.34210526315789475</v>
      </c>
      <c r="EM57" s="70">
        <v>0.34210526315789475</v>
      </c>
      <c r="EN57" s="70">
        <v>0</v>
      </c>
    </row>
    <row r="58" spans="1:144" outlineLevel="1" x14ac:dyDescent="0.2">
      <c r="B58" s="1" t="s">
        <v>197</v>
      </c>
      <c r="C58" s="1">
        <f>$AR$60</f>
        <v>0.98945433436532493</v>
      </c>
      <c r="AQ58" s="70" t="s">
        <v>195</v>
      </c>
      <c r="AR58" s="70">
        <v>1</v>
      </c>
      <c r="AS58" s="70">
        <v>0.16666666666666666</v>
      </c>
      <c r="AT58" s="70">
        <v>0.12009803921568628</v>
      </c>
      <c r="AU58" s="70">
        <v>0.10049019607843138</v>
      </c>
      <c r="AV58" s="70">
        <v>9.3137254901960786E-2</v>
      </c>
      <c r="AW58" s="70">
        <v>7.8431372549019607E-2</v>
      </c>
      <c r="AX58" s="70">
        <v>7.3529411764705885E-2</v>
      </c>
      <c r="AY58" s="70">
        <v>6.1274509803921566E-2</v>
      </c>
      <c r="AZ58" s="70">
        <v>5.8823529411764705E-2</v>
      </c>
      <c r="BA58" s="70">
        <v>5.6372549019607844E-2</v>
      </c>
      <c r="BB58" s="70">
        <v>5.3921568627450983E-2</v>
      </c>
      <c r="BC58" s="70">
        <v>5.3921568627450983E-2</v>
      </c>
      <c r="BD58" s="70">
        <v>5.1470588235294115E-2</v>
      </c>
      <c r="BE58" s="70">
        <v>5.1470588235294115E-2</v>
      </c>
      <c r="BF58" s="70">
        <v>4.9019607843137254E-2</v>
      </c>
      <c r="BG58" s="70">
        <v>4.1666666666666664E-2</v>
      </c>
      <c r="BH58" s="70">
        <v>3.9215686274509803E-2</v>
      </c>
      <c r="BI58" s="70">
        <v>3.9215686274509803E-2</v>
      </c>
      <c r="BJ58" s="70">
        <v>3.6764705882352942E-2</v>
      </c>
      <c r="BK58" s="70">
        <v>3.4313725490196081E-2</v>
      </c>
      <c r="BL58" s="70">
        <v>3.4313725490196081E-2</v>
      </c>
      <c r="BM58" s="70">
        <v>2.9411764705882353E-2</v>
      </c>
      <c r="BN58" s="70">
        <v>2.9411764705882353E-2</v>
      </c>
      <c r="BO58" s="70">
        <v>2.6960784313725492E-2</v>
      </c>
      <c r="BP58" s="70">
        <v>2.6960784313725492E-2</v>
      </c>
      <c r="BQ58" s="70">
        <v>2.6960784313725492E-2</v>
      </c>
      <c r="BR58" s="70">
        <v>2.4509803921568627E-2</v>
      </c>
      <c r="BS58" s="70">
        <v>2.4509803921568627E-2</v>
      </c>
      <c r="BT58" s="70">
        <v>2.4509803921568627E-2</v>
      </c>
      <c r="BU58" s="70">
        <v>2.4509803921568627E-2</v>
      </c>
      <c r="BV58" s="70">
        <v>2.4509803921568627E-2</v>
      </c>
      <c r="BW58" s="70">
        <v>2.4509803921568627E-2</v>
      </c>
      <c r="BX58" s="70">
        <v>2.2058823529411766E-2</v>
      </c>
      <c r="BY58" s="70">
        <v>1.9607843137254902E-2</v>
      </c>
      <c r="BZ58" s="70">
        <v>1.9607843137254902E-2</v>
      </c>
      <c r="CA58" s="70">
        <v>1.9607843137254902E-2</v>
      </c>
      <c r="CB58" s="70">
        <v>1.9607843137254902E-2</v>
      </c>
      <c r="CC58" s="70">
        <v>1.9607843137254902E-2</v>
      </c>
      <c r="CD58" s="70">
        <v>1.7156862745098041E-2</v>
      </c>
      <c r="CE58" s="70">
        <v>1.7156862745098041E-2</v>
      </c>
      <c r="CF58" s="70">
        <v>1.4705882352941176E-2</v>
      </c>
      <c r="CG58" s="70">
        <v>1.4705882352941176E-2</v>
      </c>
      <c r="CH58" s="70">
        <v>1.2254901960784314E-2</v>
      </c>
      <c r="CI58" s="70">
        <v>1.2254901960784314E-2</v>
      </c>
      <c r="CJ58" s="70">
        <v>9.8039215686274508E-3</v>
      </c>
      <c r="CK58" s="70">
        <v>9.8039215686274508E-3</v>
      </c>
      <c r="CL58" s="70">
        <v>9.8039215686274508E-3</v>
      </c>
      <c r="CM58" s="70">
        <v>7.3529411764705881E-3</v>
      </c>
      <c r="CN58" s="70">
        <v>7.3529411764705881E-3</v>
      </c>
      <c r="CO58" s="70">
        <v>7.3529411764705881E-3</v>
      </c>
      <c r="CP58" s="70">
        <v>7.3529411764705881E-3</v>
      </c>
      <c r="CQ58" s="70">
        <v>7.3529411764705881E-3</v>
      </c>
      <c r="CR58" s="70">
        <v>7.3529411764705881E-3</v>
      </c>
      <c r="CS58" s="70">
        <v>7.3529411764705881E-3</v>
      </c>
      <c r="CT58" s="70">
        <v>7.3529411764705881E-3</v>
      </c>
      <c r="CU58" s="70">
        <v>7.3529411764705881E-3</v>
      </c>
      <c r="CV58" s="70">
        <v>7.3529411764705881E-3</v>
      </c>
      <c r="CW58" s="70">
        <v>7.3529411764705881E-3</v>
      </c>
      <c r="CX58" s="70">
        <v>7.3529411764705881E-3</v>
      </c>
      <c r="CY58" s="70">
        <v>7.3529411764705881E-3</v>
      </c>
      <c r="CZ58" s="70">
        <v>7.3529411764705881E-3</v>
      </c>
      <c r="DA58" s="70">
        <v>4.9019607843137254E-3</v>
      </c>
      <c r="DB58" s="70">
        <v>4.9019607843137254E-3</v>
      </c>
      <c r="DC58" s="70">
        <v>4.9019607843137254E-3</v>
      </c>
      <c r="DD58" s="70">
        <v>2.4509803921568627E-3</v>
      </c>
      <c r="DE58" s="70">
        <v>2.4509803921568627E-3</v>
      </c>
      <c r="DF58" s="70">
        <v>2.4509803921568627E-3</v>
      </c>
      <c r="DG58" s="70">
        <v>2.4509803921568627E-3</v>
      </c>
      <c r="DH58" s="70">
        <v>2.4509803921568627E-3</v>
      </c>
      <c r="DI58" s="70">
        <v>2.4509803921568627E-3</v>
      </c>
      <c r="DJ58" s="70">
        <v>2.4509803921568627E-3</v>
      </c>
      <c r="DK58" s="70">
        <v>2.4509803921568627E-3</v>
      </c>
      <c r="DL58" s="70">
        <v>2.4509803921568627E-3</v>
      </c>
      <c r="DM58" s="70">
        <v>2.4509803921568627E-3</v>
      </c>
      <c r="DN58" s="70">
        <v>2.4509803921568627E-3</v>
      </c>
      <c r="DO58" s="70">
        <v>2.4509803921568627E-3</v>
      </c>
      <c r="DP58" s="70">
        <v>2.4509803921568627E-3</v>
      </c>
      <c r="DQ58" s="70">
        <v>2.4509803921568627E-3</v>
      </c>
      <c r="DR58" s="70">
        <v>2.4509803921568627E-3</v>
      </c>
      <c r="DS58" s="70">
        <v>2.4509803921568627E-3</v>
      </c>
      <c r="DT58" s="70">
        <v>2.4509803921568627E-3</v>
      </c>
      <c r="DU58" s="70">
        <v>2.4509803921568627E-3</v>
      </c>
      <c r="DV58" s="70">
        <v>2.4509803921568627E-3</v>
      </c>
      <c r="DW58" s="70">
        <v>2.4509803921568627E-3</v>
      </c>
      <c r="DX58" s="70">
        <v>2.4509803921568627E-3</v>
      </c>
      <c r="DY58" s="70">
        <v>0</v>
      </c>
      <c r="DZ58" s="70">
        <v>0</v>
      </c>
      <c r="EA58" s="70">
        <v>0</v>
      </c>
      <c r="EB58" s="70">
        <v>0</v>
      </c>
      <c r="EC58" s="70">
        <v>0</v>
      </c>
      <c r="ED58" s="70">
        <v>0</v>
      </c>
      <c r="EE58" s="70">
        <v>0</v>
      </c>
      <c r="EF58" s="70">
        <v>0</v>
      </c>
      <c r="EG58" s="70">
        <v>0</v>
      </c>
      <c r="EH58" s="70">
        <v>0</v>
      </c>
      <c r="EI58" s="70">
        <v>0</v>
      </c>
      <c r="EJ58" s="70">
        <v>0</v>
      </c>
      <c r="EK58" s="70">
        <v>0</v>
      </c>
      <c r="EL58" s="70">
        <v>0</v>
      </c>
      <c r="EM58" s="70">
        <v>0</v>
      </c>
      <c r="EN58" s="70">
        <v>0</v>
      </c>
    </row>
    <row r="59" spans="1:144" outlineLevel="1" x14ac:dyDescent="0.2">
      <c r="B59" s="1" t="s">
        <v>198</v>
      </c>
      <c r="C59" s="1" t="str">
        <f xml:space="preserve"> "Cutoff = " &amp; TEXT($D$47,"0.00")</f>
        <v>Cutoff = 0.50</v>
      </c>
      <c r="AQ59" s="70" t="s">
        <v>196</v>
      </c>
      <c r="AR59" s="70">
        <v>0.83333333333333337</v>
      </c>
      <c r="AS59" s="70">
        <v>4.6568627450980379E-2</v>
      </c>
      <c r="AT59" s="70">
        <v>1.9349845201238391E-2</v>
      </c>
      <c r="AU59" s="70">
        <v>7.1594427244582063E-3</v>
      </c>
      <c r="AV59" s="70">
        <v>1.4318885448916413E-2</v>
      </c>
      <c r="AW59" s="70">
        <v>4.6439628482972109E-3</v>
      </c>
      <c r="AX59" s="70">
        <v>1.1287409700722398E-2</v>
      </c>
      <c r="AY59" s="70">
        <v>2.257481940144477E-3</v>
      </c>
      <c r="AZ59" s="70">
        <v>2.257481940144477E-3</v>
      </c>
      <c r="BA59" s="70">
        <v>2.257481940144477E-3</v>
      </c>
      <c r="BB59" s="70">
        <v>0</v>
      </c>
      <c r="BC59" s="70">
        <v>2.2574819401444835E-3</v>
      </c>
      <c r="BD59" s="70">
        <v>0</v>
      </c>
      <c r="BE59" s="70">
        <v>2.257481940144477E-3</v>
      </c>
      <c r="BF59" s="70">
        <v>6.6756965944272462E-3</v>
      </c>
      <c r="BG59" s="70">
        <v>2.1929824561403495E-3</v>
      </c>
      <c r="BH59" s="70">
        <v>0</v>
      </c>
      <c r="BI59" s="70">
        <v>2.1929824561403495E-3</v>
      </c>
      <c r="BJ59" s="70">
        <v>2.1929824561403495E-3</v>
      </c>
      <c r="BK59" s="70">
        <v>0</v>
      </c>
      <c r="BL59" s="70">
        <v>4.256965944272449E-3</v>
      </c>
      <c r="BM59" s="70">
        <v>0</v>
      </c>
      <c r="BN59" s="70">
        <v>2.1284829721362215E-3</v>
      </c>
      <c r="BO59" s="70">
        <v>0</v>
      </c>
      <c r="BP59" s="70">
        <v>0</v>
      </c>
      <c r="BQ59" s="70">
        <v>2.1284829721362245E-3</v>
      </c>
      <c r="BR59" s="70">
        <v>0</v>
      </c>
      <c r="BS59" s="70">
        <v>0</v>
      </c>
      <c r="BT59" s="70">
        <v>0</v>
      </c>
      <c r="BU59" s="70">
        <v>0</v>
      </c>
      <c r="BV59" s="70">
        <v>0</v>
      </c>
      <c r="BW59" s="70">
        <v>2.1284829721362215E-3</v>
      </c>
      <c r="BX59" s="70">
        <v>2.1284829721362245E-3</v>
      </c>
      <c r="BY59" s="70">
        <v>0</v>
      </c>
      <c r="BZ59" s="70">
        <v>0</v>
      </c>
      <c r="CA59" s="70">
        <v>0</v>
      </c>
      <c r="CB59" s="70">
        <v>0</v>
      </c>
      <c r="CC59" s="70">
        <v>2.1284829721362215E-3</v>
      </c>
      <c r="CD59" s="70">
        <v>0</v>
      </c>
      <c r="CE59" s="70">
        <v>2.0639834881320961E-3</v>
      </c>
      <c r="CF59" s="70">
        <v>0</v>
      </c>
      <c r="CG59" s="70">
        <v>2.0639834881320948E-3</v>
      </c>
      <c r="CH59" s="70">
        <v>0</v>
      </c>
      <c r="CI59" s="70">
        <v>2.0639834881320948E-3</v>
      </c>
      <c r="CJ59" s="70">
        <v>0</v>
      </c>
      <c r="CK59" s="70">
        <v>0</v>
      </c>
      <c r="CL59" s="70">
        <v>2.031733746130031E-3</v>
      </c>
      <c r="CM59" s="70">
        <v>0</v>
      </c>
      <c r="CN59" s="70">
        <v>0</v>
      </c>
      <c r="CO59" s="70">
        <v>0</v>
      </c>
      <c r="CP59" s="70">
        <v>0</v>
      </c>
      <c r="CQ59" s="70">
        <v>0</v>
      </c>
      <c r="CR59" s="70">
        <v>0</v>
      </c>
      <c r="CS59" s="70">
        <v>0</v>
      </c>
      <c r="CT59" s="70">
        <v>0</v>
      </c>
      <c r="CU59" s="70">
        <v>0</v>
      </c>
      <c r="CV59" s="70">
        <v>0</v>
      </c>
      <c r="CW59" s="70">
        <v>0</v>
      </c>
      <c r="CX59" s="70">
        <v>0</v>
      </c>
      <c r="CY59" s="70">
        <v>0</v>
      </c>
      <c r="CZ59" s="70">
        <v>1.805985552115583E-3</v>
      </c>
      <c r="DA59" s="70">
        <v>0</v>
      </c>
      <c r="DB59" s="70">
        <v>0</v>
      </c>
      <c r="DC59" s="70">
        <v>1.805985552115583E-3</v>
      </c>
      <c r="DD59" s="70">
        <v>0</v>
      </c>
      <c r="DE59" s="70">
        <v>0</v>
      </c>
      <c r="DF59" s="70">
        <v>0</v>
      </c>
      <c r="DG59" s="70">
        <v>0</v>
      </c>
      <c r="DH59" s="70">
        <v>0</v>
      </c>
      <c r="DI59" s="70">
        <v>0</v>
      </c>
      <c r="DJ59" s="70">
        <v>0</v>
      </c>
      <c r="DK59" s="70">
        <v>0</v>
      </c>
      <c r="DL59" s="70">
        <v>0</v>
      </c>
      <c r="DM59" s="70">
        <v>0</v>
      </c>
      <c r="DN59" s="70">
        <v>0</v>
      </c>
      <c r="DO59" s="70">
        <v>0</v>
      </c>
      <c r="DP59" s="70">
        <v>0</v>
      </c>
      <c r="DQ59" s="70">
        <v>0</v>
      </c>
      <c r="DR59" s="70">
        <v>0</v>
      </c>
      <c r="DS59" s="70">
        <v>0</v>
      </c>
      <c r="DT59" s="70">
        <v>0</v>
      </c>
      <c r="DU59" s="70">
        <v>0</v>
      </c>
      <c r="DV59" s="70">
        <v>0</v>
      </c>
      <c r="DW59" s="70">
        <v>0</v>
      </c>
      <c r="DX59" s="70">
        <v>1.5157378740970073E-3</v>
      </c>
      <c r="DY59" s="70">
        <v>0</v>
      </c>
      <c r="DZ59" s="70">
        <v>0</v>
      </c>
      <c r="EA59" s="70">
        <v>0</v>
      </c>
      <c r="EB59" s="70">
        <v>0</v>
      </c>
      <c r="EC59" s="70">
        <v>0</v>
      </c>
      <c r="ED59" s="70">
        <v>0</v>
      </c>
      <c r="EE59" s="70">
        <v>0</v>
      </c>
      <c r="EF59" s="70">
        <v>0</v>
      </c>
      <c r="EG59" s="70">
        <v>0</v>
      </c>
      <c r="EH59" s="70">
        <v>0</v>
      </c>
      <c r="EI59" s="70">
        <v>0</v>
      </c>
      <c r="EJ59" s="70">
        <v>0</v>
      </c>
      <c r="EK59" s="70">
        <v>0</v>
      </c>
      <c r="EL59" s="70">
        <v>0</v>
      </c>
      <c r="EM59" s="70">
        <v>0</v>
      </c>
      <c r="EN59" s="70">
        <v>0</v>
      </c>
    </row>
    <row r="60" spans="1:144" outlineLevel="1" x14ac:dyDescent="0.2">
      <c r="B60" s="1" t="s">
        <v>199</v>
      </c>
      <c r="C60" s="1" t="str">
        <f xml:space="preserve"> "ROC curve:  area under curve = " &amp; TEXT(C58,"0.00") &amp; " 
Model 2 for Vendor.Eq.EnchantedDiamonds    (8 variables, n=446)"</f>
        <v>ROC curve:  area under curve = 0.99 
Model 2 for Vendor.Eq.EnchantedDiamonds    (8 variables, n=446)</v>
      </c>
      <c r="AQ60" s="70" t="s">
        <v>197</v>
      </c>
      <c r="AR60" s="70">
        <f>SUM(AR59:EN59)</f>
        <v>0.98945433436532493</v>
      </c>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0"/>
      <c r="DD60" s="70"/>
      <c r="DE60" s="70"/>
      <c r="DF60" s="70"/>
      <c r="DG60" s="70"/>
      <c r="DH60" s="70"/>
      <c r="DI60" s="70"/>
      <c r="DJ60" s="70"/>
      <c r="DK60" s="70"/>
      <c r="DL60" s="70"/>
      <c r="DM60" s="70"/>
      <c r="DN60" s="70"/>
      <c r="DO60" s="70"/>
      <c r="DP60" s="70"/>
      <c r="DQ60" s="70"/>
      <c r="DR60" s="70"/>
      <c r="DS60" s="70"/>
      <c r="DT60" s="70"/>
      <c r="DU60" s="70"/>
      <c r="DV60" s="70"/>
      <c r="DW60" s="70"/>
      <c r="DX60" s="70"/>
      <c r="DY60" s="70"/>
      <c r="DZ60" s="70"/>
      <c r="EA60" s="70"/>
      <c r="EB60" s="70"/>
      <c r="EC60" s="70"/>
      <c r="ED60" s="70"/>
      <c r="EE60" s="70"/>
      <c r="EF60" s="70"/>
      <c r="EG60" s="70"/>
      <c r="EH60" s="70"/>
      <c r="EI60" s="70"/>
      <c r="EJ60" s="70"/>
      <c r="EK60" s="70"/>
      <c r="EL60" s="70"/>
      <c r="EM60" s="70"/>
      <c r="EN60" s="70"/>
    </row>
    <row r="61" spans="1:144" outlineLevel="1" x14ac:dyDescent="0.2">
      <c r="B61" s="1" t="s">
        <v>200</v>
      </c>
      <c r="D61" s="1">
        <v>0</v>
      </c>
      <c r="E61" s="1">
        <v>1</v>
      </c>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c r="DW61" s="70"/>
      <c r="DX61" s="70"/>
      <c r="DY61" s="70"/>
      <c r="DZ61" s="70"/>
      <c r="EA61" s="70"/>
      <c r="EB61" s="70"/>
      <c r="EC61" s="70"/>
      <c r="ED61" s="70"/>
      <c r="EE61" s="70"/>
      <c r="EF61" s="70"/>
      <c r="EG61" s="70"/>
      <c r="EH61" s="70"/>
      <c r="EI61" s="70"/>
      <c r="EJ61" s="70"/>
      <c r="EK61" s="70"/>
      <c r="EL61" s="70"/>
      <c r="EM61" s="70"/>
      <c r="EN61" s="70"/>
    </row>
    <row r="62" spans="1:144" outlineLevel="1" x14ac:dyDescent="0.2">
      <c r="D62" s="1">
        <v>0</v>
      </c>
      <c r="E62" s="1">
        <v>1</v>
      </c>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0"/>
      <c r="DD62" s="70"/>
      <c r="DE62" s="70"/>
      <c r="DF62" s="70"/>
      <c r="DG62" s="70"/>
      <c r="DH62" s="70"/>
      <c r="DI62" s="70"/>
      <c r="DJ62" s="70"/>
      <c r="DK62" s="70"/>
      <c r="DL62" s="70"/>
      <c r="DM62" s="70"/>
      <c r="DN62" s="70"/>
      <c r="DO62" s="70"/>
      <c r="DP62" s="70"/>
      <c r="DQ62" s="70"/>
      <c r="DR62" s="70"/>
      <c r="DS62" s="70"/>
      <c r="DT62" s="70"/>
      <c r="DU62" s="70"/>
      <c r="DV62" s="70"/>
      <c r="DW62" s="70"/>
      <c r="DX62" s="70"/>
      <c r="DY62" s="70"/>
      <c r="DZ62" s="70"/>
      <c r="EA62" s="70"/>
      <c r="EB62" s="70"/>
      <c r="EC62" s="70"/>
      <c r="ED62" s="70"/>
      <c r="EE62" s="70"/>
      <c r="EF62" s="70"/>
      <c r="EG62" s="70"/>
      <c r="EH62" s="70"/>
      <c r="EI62" s="70"/>
      <c r="EJ62" s="70"/>
      <c r="EK62" s="70"/>
      <c r="EL62" s="70"/>
      <c r="EM62" s="70"/>
      <c r="EN62" s="70"/>
    </row>
    <row r="63" spans="1:144" outlineLevel="1" x14ac:dyDescent="0.2">
      <c r="D63" s="1">
        <f>1-$H$53</f>
        <v>7.3529411764705621E-3</v>
      </c>
      <c r="E63" s="1">
        <f>$E$53</f>
        <v>0.81578947368421062</v>
      </c>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0"/>
      <c r="DD63" s="70"/>
      <c r="DE63" s="70"/>
      <c r="DF63" s="70"/>
      <c r="DG63" s="70"/>
      <c r="DH63" s="70"/>
      <c r="DI63" s="70"/>
      <c r="DJ63" s="70"/>
      <c r="DK63" s="70"/>
      <c r="DL63" s="70"/>
      <c r="DM63" s="70"/>
      <c r="DN63" s="70"/>
      <c r="DO63" s="70"/>
      <c r="DP63" s="70"/>
      <c r="DQ63" s="70"/>
      <c r="DR63" s="70"/>
      <c r="DS63" s="70"/>
      <c r="DT63" s="70"/>
      <c r="DU63" s="70"/>
      <c r="DV63" s="70"/>
      <c r="DW63" s="70"/>
      <c r="DX63" s="70"/>
      <c r="DY63" s="70"/>
      <c r="DZ63" s="70"/>
      <c r="EA63" s="70"/>
      <c r="EB63" s="70"/>
      <c r="EC63" s="70"/>
      <c r="ED63" s="70"/>
      <c r="EE63" s="70"/>
      <c r="EF63" s="70"/>
      <c r="EG63" s="70"/>
      <c r="EH63" s="70"/>
      <c r="EI63" s="70"/>
      <c r="EJ63" s="70"/>
      <c r="EK63" s="70"/>
      <c r="EL63" s="70"/>
      <c r="EM63" s="70"/>
      <c r="EN63" s="70"/>
    </row>
    <row r="64" spans="1:144" outlineLevel="1" x14ac:dyDescent="0.2">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c r="EH64" s="70"/>
      <c r="EI64" s="70"/>
      <c r="EJ64" s="70"/>
      <c r="EK64" s="70"/>
      <c r="EL64" s="70"/>
      <c r="EM64" s="70"/>
      <c r="EN64" s="70"/>
    </row>
    <row r="65" spans="1:144" outlineLevel="1" x14ac:dyDescent="0.2">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c r="EC65" s="70"/>
      <c r="ED65" s="70"/>
      <c r="EE65" s="70"/>
      <c r="EF65" s="70"/>
      <c r="EG65" s="70"/>
      <c r="EH65" s="70"/>
      <c r="EI65" s="70"/>
      <c r="EJ65" s="70"/>
      <c r="EK65" s="70"/>
      <c r="EL65" s="70"/>
      <c r="EM65" s="70"/>
      <c r="EN65" s="70"/>
    </row>
    <row r="66" spans="1:144" outlineLevel="1" x14ac:dyDescent="0.2">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c r="EC66" s="70"/>
      <c r="ED66" s="70"/>
      <c r="EE66" s="70"/>
      <c r="EF66" s="70"/>
      <c r="EG66" s="70"/>
      <c r="EH66" s="70"/>
      <c r="EI66" s="70"/>
      <c r="EJ66" s="70"/>
      <c r="EK66" s="70"/>
      <c r="EL66" s="70"/>
      <c r="EM66" s="70"/>
      <c r="EN66" s="70"/>
    </row>
    <row r="67" spans="1:144" outlineLevel="1" x14ac:dyDescent="0.2">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c r="EH67" s="70"/>
      <c r="EI67" s="70"/>
      <c r="EJ67" s="70"/>
      <c r="EK67" s="70"/>
      <c r="EL67" s="70"/>
      <c r="EM67" s="70"/>
      <c r="EN67" s="70"/>
    </row>
    <row r="68" spans="1:144" outlineLevel="1" x14ac:dyDescent="0.2">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c r="EC68" s="70"/>
      <c r="ED68" s="70"/>
      <c r="EE68" s="70"/>
      <c r="EF68" s="70"/>
      <c r="EG68" s="70"/>
      <c r="EH68" s="70"/>
      <c r="EI68" s="70"/>
      <c r="EJ68" s="70"/>
      <c r="EK68" s="70"/>
      <c r="EL68" s="70"/>
      <c r="EM68" s="70"/>
      <c r="EN68" s="70"/>
    </row>
    <row r="69" spans="1:144" outlineLevel="1" x14ac:dyDescent="0.2">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c r="EH69" s="70"/>
      <c r="EI69" s="70"/>
      <c r="EJ69" s="70"/>
      <c r="EK69" s="70"/>
      <c r="EL69" s="70"/>
      <c r="EM69" s="70"/>
      <c r="EN69" s="70"/>
    </row>
    <row r="70" spans="1:144" outlineLevel="1" x14ac:dyDescent="0.2">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c r="EC70" s="70"/>
      <c r="ED70" s="70"/>
      <c r="EE70" s="70"/>
      <c r="EF70" s="70"/>
      <c r="EG70" s="70"/>
      <c r="EH70" s="70"/>
      <c r="EI70" s="70"/>
      <c r="EJ70" s="70"/>
      <c r="EK70" s="70"/>
      <c r="EL70" s="70"/>
      <c r="EM70" s="70"/>
      <c r="EN70" s="70"/>
    </row>
    <row r="71" spans="1:144" outlineLevel="1" x14ac:dyDescent="0.2">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c r="DW71" s="70"/>
      <c r="DX71" s="70"/>
      <c r="DY71" s="70"/>
      <c r="DZ71" s="70"/>
      <c r="EA71" s="70"/>
      <c r="EB71" s="70"/>
      <c r="EC71" s="70"/>
      <c r="ED71" s="70"/>
      <c r="EE71" s="70"/>
      <c r="EF71" s="70"/>
      <c r="EG71" s="70"/>
      <c r="EH71" s="70"/>
      <c r="EI71" s="70"/>
      <c r="EJ71" s="70"/>
      <c r="EK71" s="70"/>
      <c r="EL71" s="70"/>
      <c r="EM71" s="70"/>
      <c r="EN71" s="70"/>
    </row>
    <row r="72" spans="1:144" outlineLevel="1" x14ac:dyDescent="0.2">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c r="DW72" s="70"/>
      <c r="DX72" s="70"/>
      <c r="DY72" s="70"/>
      <c r="DZ72" s="70"/>
      <c r="EA72" s="70"/>
      <c r="EB72" s="70"/>
      <c r="EC72" s="70"/>
      <c r="ED72" s="70"/>
      <c r="EE72" s="70"/>
      <c r="EF72" s="70"/>
      <c r="EG72" s="70"/>
      <c r="EH72" s="70"/>
      <c r="EI72" s="70"/>
      <c r="EJ72" s="70"/>
      <c r="EK72" s="70"/>
      <c r="EL72" s="70"/>
      <c r="EM72" s="70"/>
      <c r="EN72" s="70"/>
    </row>
    <row r="73" spans="1:144" outlineLevel="1" x14ac:dyDescent="0.2">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c r="EC73" s="70"/>
      <c r="ED73" s="70"/>
      <c r="EE73" s="70"/>
      <c r="EF73" s="70"/>
      <c r="EG73" s="70"/>
      <c r="EH73" s="70"/>
      <c r="EI73" s="70"/>
      <c r="EJ73" s="70"/>
      <c r="EK73" s="70"/>
      <c r="EL73" s="70"/>
      <c r="EM73" s="70"/>
      <c r="EN73" s="70"/>
    </row>
    <row r="74" spans="1:144" outlineLevel="1" x14ac:dyDescent="0.2">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c r="EC74" s="70"/>
      <c r="ED74" s="70"/>
      <c r="EE74" s="70"/>
      <c r="EF74" s="70"/>
      <c r="EG74" s="70"/>
      <c r="EH74" s="70"/>
      <c r="EI74" s="70"/>
      <c r="EJ74" s="70"/>
      <c r="EK74" s="70"/>
      <c r="EL74" s="70"/>
      <c r="EM74" s="70"/>
      <c r="EN74" s="70"/>
    </row>
    <row r="75" spans="1:144" outlineLevel="1" x14ac:dyDescent="0.2">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c r="EC75" s="70"/>
      <c r="ED75" s="70"/>
      <c r="EE75" s="70"/>
      <c r="EF75" s="70"/>
      <c r="EG75" s="70"/>
      <c r="EH75" s="70"/>
      <c r="EI75" s="70"/>
      <c r="EJ75" s="70"/>
      <c r="EK75" s="70"/>
      <c r="EL75" s="70"/>
      <c r="EM75" s="70"/>
      <c r="EN75" s="70"/>
    </row>
    <row r="76" spans="1:144" x14ac:dyDescent="0.2">
      <c r="A76" s="86"/>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c r="EC76" s="70"/>
      <c r="ED76" s="70"/>
      <c r="EE76" s="70"/>
      <c r="EF76" s="70"/>
      <c r="EG76" s="70"/>
      <c r="EH76" s="70"/>
      <c r="EI76" s="70"/>
      <c r="EJ76" s="70"/>
      <c r="EK76" s="70"/>
      <c r="EL76" s="70"/>
      <c r="EM76" s="70"/>
      <c r="EN76" s="70"/>
    </row>
    <row r="77" spans="1:144" x14ac:dyDescent="0.2">
      <c r="A77" s="11" t="s">
        <v>266</v>
      </c>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c r="DW77" s="70"/>
      <c r="DX77" s="70"/>
      <c r="DY77" s="70"/>
      <c r="DZ77" s="70"/>
      <c r="EA77" s="70"/>
      <c r="EB77" s="70"/>
      <c r="EC77" s="70"/>
      <c r="ED77" s="70"/>
      <c r="EE77" s="70"/>
      <c r="EF77" s="70"/>
      <c r="EG77" s="70"/>
      <c r="EH77" s="70"/>
      <c r="EI77" s="70"/>
      <c r="EJ77" s="70"/>
      <c r="EK77" s="70"/>
      <c r="EL77" s="70"/>
      <c r="EM77" s="70"/>
      <c r="EN77" s="70"/>
    </row>
    <row r="78" spans="1:144" outlineLevel="1" x14ac:dyDescent="0.2">
      <c r="A78" s="9"/>
      <c r="B78" s="32"/>
      <c r="C78" s="38" t="str">
        <f>"Cutoff value for prediction of "&amp;$I$2&amp;":"</f>
        <v>Cutoff value for prediction of 1:</v>
      </c>
      <c r="D78" s="39">
        <f>I78/20</f>
        <v>0.5</v>
      </c>
      <c r="E78" s="61" t="str">
        <f>IF(ISBLANK(V88),"","RMSE =")</f>
        <v/>
      </c>
      <c r="F78" s="62" t="str">
        <f>IF(ISBLANK(V88),"",SQRT(AVERAGE(T88:T90)))</f>
        <v/>
      </c>
      <c r="G78" s="32"/>
      <c r="H78" s="59">
        <v>1</v>
      </c>
      <c r="I78" s="60">
        <v>10</v>
      </c>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c r="DW78" s="70"/>
      <c r="DX78" s="70"/>
      <c r="DY78" s="70"/>
      <c r="DZ78" s="70"/>
      <c r="EA78" s="70"/>
      <c r="EB78" s="70"/>
      <c r="EC78" s="70"/>
      <c r="ED78" s="70"/>
      <c r="EE78" s="70"/>
      <c r="EF78" s="70"/>
      <c r="EG78" s="70"/>
      <c r="EH78" s="70"/>
      <c r="EI78" s="70"/>
      <c r="EJ78" s="70"/>
      <c r="EK78" s="70"/>
      <c r="EL78" s="70"/>
      <c r="EM78" s="70"/>
      <c r="EN78" s="70"/>
    </row>
    <row r="79" spans="1:144" outlineLevel="1" x14ac:dyDescent="0.2">
      <c r="A79" s="8"/>
      <c r="B79" s="41" t="s">
        <v>133</v>
      </c>
      <c r="C79" s="34"/>
      <c r="D79" s="34"/>
      <c r="E79" s="34"/>
      <c r="F79" s="34"/>
      <c r="G79" s="41" t="s">
        <v>133</v>
      </c>
      <c r="H79" s="34"/>
      <c r="I79" s="35"/>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c r="EC79" s="70"/>
      <c r="ED79" s="70"/>
      <c r="EE79" s="70"/>
      <c r="EF79" s="70"/>
      <c r="EG79" s="70"/>
      <c r="EH79" s="70"/>
      <c r="EI79" s="70"/>
      <c r="EJ79" s="70"/>
      <c r="EK79" s="70"/>
      <c r="EL79" s="70"/>
      <c r="EM79" s="70"/>
      <c r="EN79" s="70"/>
    </row>
    <row r="80" spans="1:144" outlineLevel="1" x14ac:dyDescent="0.2">
      <c r="A80" s="42" t="str">
        <f>"           Actual:"</f>
        <v xml:space="preserve">           Actual:</v>
      </c>
      <c r="B80" s="34" t="str">
        <f>"# "&amp;$H$2</f>
        <v># 0</v>
      </c>
      <c r="C80" s="34" t="str">
        <f>"# "&amp;$I$2</f>
        <v># 1</v>
      </c>
      <c r="D80" s="34" t="s">
        <v>135</v>
      </c>
      <c r="E80" s="34"/>
      <c r="F80" s="41" t="str">
        <f>"           Actual:"</f>
        <v xml:space="preserve">           Actual:</v>
      </c>
      <c r="G80" s="34" t="str">
        <f>"% "&amp;$H$2</f>
        <v>% 0</v>
      </c>
      <c r="H80" s="34" t="str">
        <f>"% "&amp;$I$2</f>
        <v>% 1</v>
      </c>
      <c r="I80" s="35" t="s">
        <v>135</v>
      </c>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c r="EC80" s="70"/>
      <c r="ED80" s="70"/>
      <c r="EE80" s="70"/>
      <c r="EF80" s="70"/>
      <c r="EG80" s="70"/>
      <c r="EH80" s="70"/>
      <c r="EI80" s="70"/>
      <c r="EJ80" s="70"/>
      <c r="EK80" s="70"/>
      <c r="EL80" s="70"/>
      <c r="EM80" s="70"/>
      <c r="EN80" s="70"/>
    </row>
    <row r="81" spans="1:144" outlineLevel="1" x14ac:dyDescent="0.2">
      <c r="A81" s="43" t="str">
        <f>"# "&amp;$H$2</f>
        <v># 0</v>
      </c>
      <c r="B81" s="51">
        <f>D81-C81</f>
        <v>0</v>
      </c>
      <c r="C81" s="63">
        <f>SUM(S88:S90)</f>
        <v>0</v>
      </c>
      <c r="D81" s="50">
        <f>COUNTIF(G88:G90,"0")</f>
        <v>0</v>
      </c>
      <c r="E81" s="34"/>
      <c r="F81" s="44" t="str">
        <f>"% "&amp;$H$2</f>
        <v>% 0</v>
      </c>
      <c r="G81" s="56" t="str">
        <f>IFERROR(B81/SUM(D81:D82),"")</f>
        <v/>
      </c>
      <c r="H81" s="57" t="str">
        <f>IFERROR(C81/SUM(D81:D82),"")</f>
        <v/>
      </c>
      <c r="I81" s="55">
        <f>SUM(G81:H81)</f>
        <v>0</v>
      </c>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c r="EC81" s="70"/>
      <c r="ED81" s="70"/>
      <c r="EE81" s="70"/>
      <c r="EF81" s="70"/>
      <c r="EG81" s="70"/>
      <c r="EH81" s="70"/>
      <c r="EI81" s="70"/>
      <c r="EJ81" s="70"/>
      <c r="EK81" s="70"/>
      <c r="EL81" s="70"/>
      <c r="EM81" s="70"/>
      <c r="EN81" s="70"/>
    </row>
    <row r="82" spans="1:144" outlineLevel="1" x14ac:dyDescent="0.2">
      <c r="A82" s="43" t="str">
        <f>"#  "&amp;$I$2</f>
        <v>#  1</v>
      </c>
      <c r="B82" s="64">
        <f>SUM(R88:R90)</f>
        <v>0</v>
      </c>
      <c r="C82" s="65">
        <f>D82-B82</f>
        <v>0</v>
      </c>
      <c r="D82" s="65">
        <f>COUNTIF(G88:G90,"1")</f>
        <v>0</v>
      </c>
      <c r="E82" s="34"/>
      <c r="F82" s="44" t="str">
        <f>"%  "&amp;$I$2</f>
        <v>%  1</v>
      </c>
      <c r="G82" s="66" t="str">
        <f>IFERROR(B82/SUM(D81:D82),"")</f>
        <v/>
      </c>
      <c r="H82" s="66" t="str">
        <f>IFERROR(C82/SUM(D81:D82),"")</f>
        <v/>
      </c>
      <c r="I82" s="55">
        <f>SUM(G82:H82)</f>
        <v>0</v>
      </c>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0"/>
      <c r="DD82" s="70"/>
      <c r="DE82" s="70"/>
      <c r="DF82" s="70"/>
      <c r="DG82" s="70"/>
      <c r="DH82" s="70"/>
      <c r="DI82" s="70"/>
      <c r="DJ82" s="70"/>
      <c r="DK82" s="70"/>
      <c r="DL82" s="70"/>
      <c r="DM82" s="70"/>
      <c r="DN82" s="70"/>
      <c r="DO82" s="70"/>
      <c r="DP82" s="70"/>
      <c r="DQ82" s="70"/>
      <c r="DR82" s="70"/>
      <c r="DS82" s="70"/>
      <c r="DT82" s="70"/>
      <c r="DU82" s="70"/>
      <c r="DV82" s="70"/>
      <c r="DW82" s="70"/>
      <c r="DX82" s="70"/>
      <c r="DY82" s="70"/>
      <c r="DZ82" s="70"/>
      <c r="EA82" s="70"/>
      <c r="EB82" s="70"/>
      <c r="EC82" s="70"/>
      <c r="ED82" s="70"/>
      <c r="EE82" s="70"/>
      <c r="EF82" s="70"/>
      <c r="EG82" s="70"/>
      <c r="EH82" s="70"/>
      <c r="EI82" s="70"/>
      <c r="EJ82" s="70"/>
      <c r="EK82" s="70"/>
      <c r="EL82" s="70"/>
      <c r="EM82" s="70"/>
      <c r="EN82" s="70"/>
    </row>
    <row r="83" spans="1:144" outlineLevel="1" x14ac:dyDescent="0.2">
      <c r="A83" s="43" t="str">
        <f>"Total"</f>
        <v>Total</v>
      </c>
      <c r="B83" s="65">
        <f>D83-C83</f>
        <v>0</v>
      </c>
      <c r="C83" s="65">
        <f>SUM(C81:C82)</f>
        <v>0</v>
      </c>
      <c r="D83" s="65">
        <f>COUNT(G88:G90)</f>
        <v>0</v>
      </c>
      <c r="E83" s="34"/>
      <c r="F83" s="44" t="str">
        <f>"Total"</f>
        <v>Total</v>
      </c>
      <c r="G83" s="58">
        <f>SUM(G81:G82)</f>
        <v>0</v>
      </c>
      <c r="H83" s="58">
        <f>SUM(H81:H82)</f>
        <v>0</v>
      </c>
      <c r="I83" s="55">
        <f>SUM(G83:H83)</f>
        <v>0</v>
      </c>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0"/>
      <c r="DD83" s="70"/>
      <c r="DE83" s="70"/>
      <c r="DF83" s="70"/>
      <c r="DG83" s="70"/>
      <c r="DH83" s="70"/>
      <c r="DI83" s="70"/>
      <c r="DJ83" s="70"/>
      <c r="DK83" s="70"/>
      <c r="DL83" s="70"/>
      <c r="DM83" s="70"/>
      <c r="DN83" s="70"/>
      <c r="DO83" s="70"/>
      <c r="DP83" s="70"/>
      <c r="DQ83" s="70"/>
      <c r="DR83" s="70"/>
      <c r="DS83" s="70"/>
      <c r="DT83" s="70"/>
      <c r="DU83" s="70"/>
      <c r="DV83" s="70"/>
      <c r="DW83" s="70"/>
      <c r="DX83" s="70"/>
      <c r="DY83" s="70"/>
      <c r="DZ83" s="70"/>
      <c r="EA83" s="70"/>
      <c r="EB83" s="70"/>
      <c r="EC83" s="70"/>
      <c r="ED83" s="70"/>
      <c r="EE83" s="70"/>
      <c r="EF83" s="70"/>
      <c r="EG83" s="70"/>
      <c r="EH83" s="70"/>
      <c r="EI83" s="70"/>
      <c r="EJ83" s="70"/>
      <c r="EK83" s="70"/>
      <c r="EL83" s="70"/>
      <c r="EM83" s="70"/>
      <c r="EN83" s="70"/>
    </row>
    <row r="84" spans="1:144" outlineLevel="1" x14ac:dyDescent="0.2">
      <c r="A84" s="45" t="str">
        <f>"Percent correct ="</f>
        <v>Percent correct =</v>
      </c>
      <c r="B84" s="67" t="str">
        <f>IFERROR(G81+H82,"")</f>
        <v/>
      </c>
      <c r="C84" s="36"/>
      <c r="D84" s="47" t="str">
        <f>IF(D82&gt;0,"True positive rate =","")</f>
        <v/>
      </c>
      <c r="E84" s="67">
        <f>IF(D82&gt;0,H82/I82,0)</f>
        <v>0</v>
      </c>
      <c r="F84" s="36"/>
      <c r="G84" s="47" t="str">
        <f>IF(H78&gt;0,"True negative rate =","")</f>
        <v>True negative rate =</v>
      </c>
      <c r="H84" s="67" t="str">
        <f>IFERROR(IF(H78&gt;0,G81/I81,0),"")</f>
        <v/>
      </c>
      <c r="I84" s="37"/>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0"/>
      <c r="DD84" s="70"/>
      <c r="DE84" s="70"/>
      <c r="DF84" s="70"/>
      <c r="DG84" s="70"/>
      <c r="DH84" s="70"/>
      <c r="DI84" s="70"/>
      <c r="DJ84" s="70"/>
      <c r="DK84" s="70"/>
      <c r="DL84" s="70"/>
      <c r="DM84" s="70"/>
      <c r="DN84" s="70"/>
      <c r="DO84" s="70"/>
      <c r="DP84" s="70"/>
      <c r="DQ84" s="70"/>
      <c r="DR84" s="70"/>
      <c r="DS84" s="70"/>
      <c r="DT84" s="70"/>
      <c r="DU84" s="70"/>
      <c r="DV84" s="70"/>
      <c r="DW84" s="70"/>
      <c r="DX84" s="70"/>
      <c r="DY84" s="70"/>
      <c r="DZ84" s="70"/>
      <c r="EA84" s="70"/>
      <c r="EB84" s="70"/>
      <c r="EC84" s="70"/>
      <c r="ED84" s="70"/>
      <c r="EE84" s="70"/>
      <c r="EF84" s="70"/>
      <c r="EG84" s="70"/>
      <c r="EH84" s="70"/>
      <c r="EI84" s="70"/>
      <c r="EJ84" s="70"/>
      <c r="EK84" s="70"/>
      <c r="EL84" s="70"/>
      <c r="EM84" s="70"/>
      <c r="EN84" s="70"/>
    </row>
    <row r="85" spans="1:144" x14ac:dyDescent="0.2">
      <c r="A85" s="85"/>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0"/>
      <c r="DD85" s="70"/>
      <c r="DE85" s="70"/>
      <c r="DF85" s="70"/>
      <c r="DG85" s="70"/>
      <c r="DH85" s="70"/>
      <c r="DI85" s="70"/>
      <c r="DJ85" s="70"/>
      <c r="DK85" s="70"/>
      <c r="DL85" s="70"/>
      <c r="DM85" s="70"/>
      <c r="DN85" s="70"/>
      <c r="DO85" s="70"/>
      <c r="DP85" s="70"/>
      <c r="DQ85" s="70"/>
      <c r="DR85" s="70"/>
      <c r="DS85" s="70"/>
      <c r="DT85" s="70"/>
      <c r="DU85" s="70"/>
      <c r="DV85" s="70"/>
      <c r="DW85" s="70"/>
      <c r="DX85" s="70"/>
      <c r="DY85" s="70"/>
      <c r="DZ85" s="70"/>
      <c r="EA85" s="70"/>
      <c r="EB85" s="70"/>
      <c r="EC85" s="70"/>
      <c r="ED85" s="70"/>
      <c r="EE85" s="70"/>
      <c r="EF85" s="70"/>
      <c r="EG85" s="70"/>
      <c r="EH85" s="70"/>
      <c r="EI85" s="70"/>
      <c r="EJ85" s="70"/>
      <c r="EK85" s="70"/>
      <c r="EL85" s="70"/>
      <c r="EM85" s="70"/>
      <c r="EN85" s="70"/>
    </row>
    <row r="86" spans="1:144" x14ac:dyDescent="0.2">
      <c r="A86" s="11" t="s">
        <v>267</v>
      </c>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c r="EH86" s="70"/>
      <c r="EI86" s="70"/>
      <c r="EJ86" s="70"/>
      <c r="EK86" s="70"/>
      <c r="EL86" s="70"/>
      <c r="EM86" s="70"/>
      <c r="EN86" s="70"/>
    </row>
    <row r="87" spans="1:144" hidden="1" outlineLevel="1" x14ac:dyDescent="0.2">
      <c r="A87" s="24" t="s">
        <v>143</v>
      </c>
      <c r="B87" s="21" t="s">
        <v>144</v>
      </c>
      <c r="C87" s="21" t="str">
        <f>IF($I$11&gt;99%,("Lower "&amp;TEXT($I$11,"0.0%")),("Lower "&amp;TEXT($I$11,"0%")))</f>
        <v>Lower 95%</v>
      </c>
      <c r="D87" s="21" t="str">
        <f>IF($I$11&gt;99%,("Upper "&amp;TEXT($I$11,"0.0%")),("Upper "&amp;TEXT($I$11,"0%")))</f>
        <v>Upper 95%</v>
      </c>
      <c r="E87" s="21" t="s">
        <v>145</v>
      </c>
      <c r="F87" s="21" t="s">
        <v>146</v>
      </c>
      <c r="G87" s="21" t="s">
        <v>147</v>
      </c>
      <c r="H87" s="25" t="s">
        <v>148</v>
      </c>
      <c r="I87" s="25" t="s">
        <v>149</v>
      </c>
      <c r="J87" s="25" t="s">
        <v>150</v>
      </c>
      <c r="K87" s="25" t="s">
        <v>151</v>
      </c>
      <c r="L87" s="25" t="s">
        <v>152</v>
      </c>
      <c r="M87" s="25" t="s">
        <v>153</v>
      </c>
      <c r="N87" s="25" t="s">
        <v>154</v>
      </c>
      <c r="O87" s="25" t="s">
        <v>268</v>
      </c>
      <c r="P87" s="21" t="s">
        <v>98</v>
      </c>
      <c r="Q87" s="21" t="s">
        <v>156</v>
      </c>
      <c r="R87" s="21" t="str">
        <f>IF(ISBLANK($A88),"","False neg.")</f>
        <v/>
      </c>
      <c r="S87" s="21" t="str">
        <f>IF(ISBLANK($A88),"","False Pos.")</f>
        <v/>
      </c>
      <c r="T87" s="21" t="str">
        <f>IF(ISBLANK($A88),"","SqErr")</f>
        <v/>
      </c>
      <c r="U87" s="21" t="s">
        <v>157</v>
      </c>
      <c r="V87" s="21" t="s">
        <v>158</v>
      </c>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0"/>
      <c r="DD87" s="70"/>
      <c r="DE87" s="70"/>
      <c r="DF87" s="70"/>
      <c r="DG87" s="70"/>
      <c r="DH87" s="70"/>
      <c r="DI87" s="70"/>
      <c r="DJ87" s="70"/>
      <c r="DK87" s="70"/>
      <c r="DL87" s="70"/>
      <c r="DM87" s="70"/>
      <c r="DN87" s="70"/>
      <c r="DO87" s="70"/>
      <c r="DP87" s="70"/>
      <c r="DQ87" s="70"/>
      <c r="DR87" s="70"/>
      <c r="DS87" s="70"/>
      <c r="DT87" s="70"/>
      <c r="DU87" s="70"/>
      <c r="DV87" s="70"/>
      <c r="DW87" s="70"/>
      <c r="DX87" s="70"/>
      <c r="DY87" s="70"/>
      <c r="DZ87" s="70"/>
      <c r="EA87" s="70"/>
      <c r="EB87" s="70"/>
      <c r="EC87" s="70"/>
      <c r="ED87" s="70"/>
      <c r="EE87" s="70"/>
      <c r="EF87" s="70"/>
      <c r="EG87" s="70"/>
      <c r="EH87" s="70"/>
      <c r="EI87" s="70"/>
      <c r="EJ87" s="70"/>
      <c r="EK87" s="70"/>
      <c r="EL87" s="70"/>
      <c r="EM87" s="70"/>
      <c r="EN87" s="70"/>
    </row>
    <row r="88" spans="1:144" hidden="1" outlineLevel="1" x14ac:dyDescent="0.2">
      <c r="B88" s="18"/>
      <c r="C88" s="18"/>
      <c r="D88" s="18"/>
      <c r="E88" s="18"/>
      <c r="F88" s="18"/>
      <c r="G88" s="18"/>
      <c r="H88" s="18"/>
      <c r="I88" s="18"/>
      <c r="J88" s="18"/>
      <c r="K88" s="18"/>
      <c r="L88" s="18"/>
      <c r="M88" s="18"/>
      <c r="N88" s="18"/>
      <c r="O88" s="18"/>
      <c r="P88" s="18"/>
      <c r="Q88" s="18"/>
      <c r="R88" s="18"/>
      <c r="S88" s="18"/>
      <c r="T88" s="18"/>
      <c r="U88" s="18"/>
      <c r="V88" s="18"/>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c r="CD88" s="70"/>
      <c r="CE88" s="70"/>
      <c r="CF88" s="70"/>
      <c r="CG88" s="70"/>
      <c r="CH88" s="70"/>
      <c r="CI88" s="70"/>
      <c r="CJ88" s="70"/>
      <c r="CK88" s="70"/>
      <c r="CL88" s="70"/>
      <c r="CM88" s="70"/>
      <c r="CN88" s="70"/>
      <c r="CO88" s="70"/>
      <c r="CP88" s="70"/>
      <c r="CQ88" s="70"/>
      <c r="CR88" s="70"/>
      <c r="CS88" s="70"/>
      <c r="CT88" s="70"/>
      <c r="CU88" s="70"/>
      <c r="CV88" s="70"/>
      <c r="CW88" s="70"/>
      <c r="CX88" s="70"/>
      <c r="CY88" s="70"/>
      <c r="CZ88" s="70"/>
      <c r="DA88" s="70"/>
      <c r="DB88" s="70"/>
      <c r="DC88" s="70"/>
      <c r="DD88" s="70"/>
      <c r="DE88" s="70"/>
      <c r="DF88" s="70"/>
      <c r="DG88" s="70"/>
      <c r="DH88" s="70"/>
      <c r="DI88" s="70"/>
      <c r="DJ88" s="70"/>
      <c r="DK88" s="70"/>
      <c r="DL88" s="70"/>
      <c r="DM88" s="70"/>
      <c r="DN88" s="70"/>
      <c r="DO88" s="70"/>
      <c r="DP88" s="70"/>
      <c r="DQ88" s="70"/>
      <c r="DR88" s="70"/>
      <c r="DS88" s="70"/>
      <c r="DT88" s="70"/>
      <c r="DU88" s="70"/>
      <c r="DV88" s="70"/>
      <c r="DW88" s="70"/>
      <c r="DX88" s="70"/>
      <c r="DY88" s="70"/>
      <c r="DZ88" s="70"/>
      <c r="EA88" s="70"/>
      <c r="EB88" s="70"/>
      <c r="EC88" s="70"/>
      <c r="ED88" s="70"/>
      <c r="EE88" s="70"/>
      <c r="EF88" s="70"/>
      <c r="EG88" s="70"/>
      <c r="EH88" s="70"/>
      <c r="EI88" s="70"/>
      <c r="EJ88" s="70"/>
      <c r="EK88" s="70"/>
      <c r="EL88" s="70"/>
      <c r="EM88" s="70"/>
      <c r="EN88" s="70"/>
    </row>
    <row r="89" spans="1:144" hidden="1" outlineLevel="1" x14ac:dyDescent="0.2">
      <c r="B89" s="18"/>
      <c r="C89" s="18"/>
      <c r="D89" s="18"/>
      <c r="E89" s="18"/>
      <c r="F89" s="18"/>
      <c r="G89" s="18"/>
      <c r="H89" s="18"/>
      <c r="I89" s="18"/>
      <c r="J89" s="18"/>
      <c r="K89" s="18"/>
      <c r="L89" s="18"/>
      <c r="M89" s="18"/>
      <c r="N89" s="18"/>
      <c r="O89" s="18"/>
      <c r="P89" s="18"/>
      <c r="Q89" s="18"/>
      <c r="R89" s="18"/>
      <c r="S89" s="18"/>
      <c r="T89" s="18"/>
      <c r="U89" s="18"/>
      <c r="V89" s="18"/>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c r="CD89" s="70"/>
      <c r="CE89" s="70"/>
      <c r="CF89" s="70"/>
      <c r="CG89" s="70"/>
      <c r="CH89" s="70"/>
      <c r="CI89" s="70"/>
      <c r="CJ89" s="70"/>
      <c r="CK89" s="70"/>
      <c r="CL89" s="70"/>
      <c r="CM89" s="70"/>
      <c r="CN89" s="70"/>
      <c r="CO89" s="70"/>
      <c r="CP89" s="70"/>
      <c r="CQ89" s="70"/>
      <c r="CR89" s="70"/>
      <c r="CS89" s="70"/>
      <c r="CT89" s="70"/>
      <c r="CU89" s="70"/>
      <c r="CV89" s="70"/>
      <c r="CW89" s="70"/>
      <c r="CX89" s="70"/>
      <c r="CY89" s="70"/>
      <c r="CZ89" s="70"/>
      <c r="DA89" s="70"/>
      <c r="DB89" s="70"/>
      <c r="DC89" s="70"/>
      <c r="DD89" s="70"/>
      <c r="DE89" s="70"/>
      <c r="DF89" s="70"/>
      <c r="DG89" s="70"/>
      <c r="DH89" s="70"/>
      <c r="DI89" s="70"/>
      <c r="DJ89" s="70"/>
      <c r="DK89" s="70"/>
      <c r="DL89" s="70"/>
      <c r="DM89" s="70"/>
      <c r="DN89" s="70"/>
      <c r="DO89" s="70"/>
      <c r="DP89" s="70"/>
      <c r="DQ89" s="70"/>
      <c r="DR89" s="70"/>
      <c r="DS89" s="70"/>
      <c r="DT89" s="70"/>
      <c r="DU89" s="70"/>
      <c r="DV89" s="70"/>
      <c r="DW89" s="70"/>
      <c r="DX89" s="70"/>
      <c r="DY89" s="70"/>
      <c r="DZ89" s="70"/>
      <c r="EA89" s="70"/>
      <c r="EB89" s="70"/>
      <c r="EC89" s="70"/>
      <c r="ED89" s="70"/>
      <c r="EE89" s="70"/>
      <c r="EF89" s="70"/>
      <c r="EG89" s="70"/>
      <c r="EH89" s="70"/>
      <c r="EI89" s="70"/>
      <c r="EJ89" s="70"/>
      <c r="EK89" s="70"/>
      <c r="EL89" s="70"/>
      <c r="EM89" s="70"/>
      <c r="EN89" s="70"/>
    </row>
    <row r="90" spans="1:144" hidden="1" outlineLevel="1" x14ac:dyDescent="0.2">
      <c r="B90" s="18"/>
      <c r="C90" s="18"/>
      <c r="D90" s="18"/>
      <c r="E90" s="18"/>
      <c r="F90" s="18"/>
      <c r="G90" s="18"/>
      <c r="H90" s="18"/>
      <c r="I90" s="18"/>
      <c r="J90" s="18"/>
      <c r="K90" s="18"/>
      <c r="L90" s="18"/>
      <c r="M90" s="18"/>
      <c r="N90" s="18"/>
      <c r="O90" s="18"/>
      <c r="P90" s="18"/>
      <c r="Q90" s="18"/>
      <c r="R90" s="18"/>
      <c r="S90" s="18"/>
      <c r="T90" s="18"/>
      <c r="U90" s="18"/>
      <c r="V90" s="18"/>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c r="CD90" s="70"/>
      <c r="CE90" s="70"/>
      <c r="CF90" s="70"/>
      <c r="CG90" s="70"/>
      <c r="CH90" s="70"/>
      <c r="CI90" s="70"/>
      <c r="CJ90" s="70"/>
      <c r="CK90" s="70"/>
      <c r="CL90" s="70"/>
      <c r="CM90" s="70"/>
      <c r="CN90" s="70"/>
      <c r="CO90" s="70"/>
      <c r="CP90" s="70"/>
      <c r="CQ90" s="70"/>
      <c r="CR90" s="70"/>
      <c r="CS90" s="70"/>
      <c r="CT90" s="70"/>
      <c r="CU90" s="70"/>
      <c r="CV90" s="70"/>
      <c r="CW90" s="70"/>
      <c r="CX90" s="70"/>
      <c r="CY90" s="70"/>
      <c r="CZ90" s="70"/>
      <c r="DA90" s="70"/>
      <c r="DB90" s="70"/>
      <c r="DC90" s="70"/>
      <c r="DD90" s="70"/>
      <c r="DE90" s="70"/>
      <c r="DF90" s="70"/>
      <c r="DG90" s="70"/>
      <c r="DH90" s="70"/>
      <c r="DI90" s="70"/>
      <c r="DJ90" s="70"/>
      <c r="DK90" s="70"/>
      <c r="DL90" s="70"/>
      <c r="DM90" s="70"/>
      <c r="DN90" s="70"/>
      <c r="DO90" s="70"/>
      <c r="DP90" s="70"/>
      <c r="DQ90" s="70"/>
      <c r="DR90" s="70"/>
      <c r="DS90" s="70"/>
      <c r="DT90" s="70"/>
      <c r="DU90" s="70"/>
      <c r="DV90" s="70"/>
      <c r="DW90" s="70"/>
      <c r="DX90" s="70"/>
      <c r="DY90" s="70"/>
      <c r="DZ90" s="70"/>
      <c r="EA90" s="70"/>
      <c r="EB90" s="70"/>
      <c r="EC90" s="70"/>
      <c r="ED90" s="70"/>
      <c r="EE90" s="70"/>
      <c r="EF90" s="70"/>
      <c r="EG90" s="70"/>
      <c r="EH90" s="70"/>
      <c r="EI90" s="70"/>
      <c r="EJ90" s="70"/>
      <c r="EK90" s="70"/>
      <c r="EL90" s="70"/>
      <c r="EM90" s="70"/>
      <c r="EN90" s="70"/>
    </row>
    <row r="91" spans="1:144" collapsed="1" x14ac:dyDescent="0.2">
      <c r="A91" s="85"/>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c r="CD91" s="70"/>
      <c r="CE91" s="70"/>
      <c r="CF91" s="70"/>
      <c r="CG91" s="70"/>
      <c r="CH91" s="70"/>
      <c r="CI91" s="70"/>
      <c r="CJ91" s="70"/>
      <c r="CK91" s="70"/>
      <c r="CL91" s="70"/>
      <c r="CM91" s="70"/>
      <c r="CN91" s="70"/>
      <c r="CO91" s="70"/>
      <c r="CP91" s="70"/>
      <c r="CQ91" s="70"/>
      <c r="CR91" s="70"/>
      <c r="CS91" s="70"/>
      <c r="CT91" s="70"/>
      <c r="CU91" s="70"/>
      <c r="CV91" s="70"/>
      <c r="CW91" s="70"/>
      <c r="CX91" s="70"/>
      <c r="CY91" s="70"/>
      <c r="CZ91" s="70"/>
      <c r="DA91" s="70"/>
      <c r="DB91" s="70"/>
      <c r="DC91" s="70"/>
      <c r="DD91" s="70"/>
      <c r="DE91" s="70"/>
      <c r="DF91" s="70"/>
      <c r="DG91" s="70"/>
      <c r="DH91" s="70"/>
      <c r="DI91" s="70"/>
      <c r="DJ91" s="70"/>
      <c r="DK91" s="70"/>
      <c r="DL91" s="70"/>
      <c r="DM91" s="70"/>
      <c r="DN91" s="70"/>
      <c r="DO91" s="70"/>
      <c r="DP91" s="70"/>
      <c r="DQ91" s="70"/>
      <c r="DR91" s="70"/>
      <c r="DS91" s="70"/>
      <c r="DT91" s="70"/>
      <c r="DU91" s="70"/>
      <c r="DV91" s="70"/>
      <c r="DW91" s="70"/>
      <c r="DX91" s="70"/>
      <c r="DY91" s="70"/>
      <c r="DZ91" s="70"/>
      <c r="EA91" s="70"/>
      <c r="EB91" s="70"/>
      <c r="EC91" s="70"/>
      <c r="ED91" s="70"/>
      <c r="EE91" s="70"/>
      <c r="EF91" s="70"/>
      <c r="EG91" s="70"/>
      <c r="EH91" s="70"/>
      <c r="EI91" s="70"/>
      <c r="EJ91" s="70"/>
      <c r="EK91" s="70"/>
      <c r="EL91" s="70"/>
      <c r="EM91" s="70"/>
      <c r="EN91" s="70"/>
    </row>
    <row r="92" spans="1:144" x14ac:dyDescent="0.2">
      <c r="A92" s="11" t="s">
        <v>159</v>
      </c>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0"/>
      <c r="DD92" s="70"/>
      <c r="DE92" s="70"/>
      <c r="DF92" s="70"/>
      <c r="DG92" s="70"/>
      <c r="DH92" s="70"/>
      <c r="DI92" s="70"/>
      <c r="DJ92" s="70"/>
      <c r="DK92" s="70"/>
      <c r="DL92" s="70"/>
      <c r="DM92" s="70"/>
      <c r="DN92" s="70"/>
      <c r="DO92" s="70"/>
      <c r="DP92" s="70"/>
      <c r="DQ92" s="70"/>
      <c r="DR92" s="70"/>
      <c r="DS92" s="70"/>
      <c r="DT92" s="70"/>
      <c r="DU92" s="70"/>
      <c r="DV92" s="70"/>
      <c r="DW92" s="70"/>
      <c r="DX92" s="70"/>
      <c r="DY92" s="70"/>
      <c r="DZ92" s="70"/>
      <c r="EA92" s="70"/>
      <c r="EB92" s="70"/>
      <c r="EC92" s="70"/>
      <c r="ED92" s="70"/>
      <c r="EE92" s="70"/>
      <c r="EF92" s="70"/>
      <c r="EG92" s="70"/>
      <c r="EH92" s="70"/>
      <c r="EI92" s="70"/>
      <c r="EJ92" s="70"/>
      <c r="EK92" s="70"/>
      <c r="EL92" s="70"/>
      <c r="EM92" s="70"/>
      <c r="EN92" s="70"/>
    </row>
    <row r="93" spans="1:144" outlineLevel="1" x14ac:dyDescent="0.2">
      <c r="AQ93" s="82" t="s">
        <v>161</v>
      </c>
      <c r="AR93" s="82">
        <v>1</v>
      </c>
      <c r="AS93" s="70" t="s">
        <v>166</v>
      </c>
      <c r="AT93" s="70" t="s">
        <v>9</v>
      </c>
      <c r="AU93" s="70" t="s">
        <v>99</v>
      </c>
      <c r="AV93" s="70" t="s">
        <v>13</v>
      </c>
      <c r="AW93" s="70" t="s">
        <v>100</v>
      </c>
      <c r="AX93" s="70" t="s">
        <v>20</v>
      </c>
      <c r="AY93" s="70" t="s">
        <v>27</v>
      </c>
      <c r="AZ93" s="70" t="s">
        <v>26</v>
      </c>
      <c r="BA93" s="70" t="s">
        <v>8</v>
      </c>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0"/>
      <c r="DD93" s="70"/>
      <c r="DE93" s="70"/>
      <c r="DF93" s="70"/>
      <c r="DG93" s="70"/>
      <c r="DH93" s="70"/>
      <c r="DI93" s="70"/>
      <c r="DJ93" s="70"/>
      <c r="DK93" s="70"/>
      <c r="DL93" s="70"/>
      <c r="DM93" s="70"/>
      <c r="DN93" s="70"/>
      <c r="DO93" s="70"/>
      <c r="DP93" s="70"/>
      <c r="DQ93" s="70"/>
      <c r="DR93" s="70"/>
      <c r="DS93" s="70"/>
      <c r="DT93" s="70"/>
      <c r="DU93" s="70"/>
      <c r="DV93" s="70"/>
      <c r="DW93" s="70"/>
      <c r="DX93" s="70"/>
      <c r="DY93" s="70"/>
      <c r="DZ93" s="70"/>
      <c r="EA93" s="70"/>
      <c r="EB93" s="70"/>
      <c r="EC93" s="70"/>
      <c r="ED93" s="70"/>
      <c r="EE93" s="70"/>
      <c r="EF93" s="70"/>
      <c r="EG93" s="70"/>
      <c r="EH93" s="70"/>
      <c r="EI93" s="70"/>
      <c r="EJ93" s="70"/>
      <c r="EK93" s="70"/>
      <c r="EL93" s="70"/>
      <c r="EM93" s="70"/>
      <c r="EN93" s="70"/>
    </row>
    <row r="94" spans="1:144" outlineLevel="1" x14ac:dyDescent="0.2">
      <c r="J94" s="4" t="s">
        <v>216</v>
      </c>
      <c r="AQ94" s="82" t="s">
        <v>162</v>
      </c>
      <c r="AR94" s="82" t="str">
        <f>INDEX($AT$93:$BA$93,$AR$93)</f>
        <v>CARAT</v>
      </c>
      <c r="AS94" s="70" t="s">
        <v>85</v>
      </c>
      <c r="AT94" s="70">
        <v>1.3257690582959616</v>
      </c>
      <c r="AU94" s="70">
        <v>0.94843049327354256</v>
      </c>
      <c r="AV94" s="70">
        <v>0.15022421524663676</v>
      </c>
      <c r="AW94" s="70">
        <v>0.29372197309417042</v>
      </c>
      <c r="AX94" s="70">
        <v>0.78699551569506732</v>
      </c>
      <c r="AY94" s="70">
        <v>0.42152466367713004</v>
      </c>
      <c r="AZ94" s="70">
        <v>0.9035874439461884</v>
      </c>
      <c r="BA94" s="70">
        <v>9.5347631537148665</v>
      </c>
      <c r="BB94" s="70">
        <v>1</v>
      </c>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0"/>
      <c r="DD94" s="70"/>
      <c r="DE94" s="70"/>
      <c r="DF94" s="70"/>
      <c r="DG94" s="70"/>
      <c r="DH94" s="70"/>
      <c r="DI94" s="70"/>
      <c r="DJ94" s="70"/>
      <c r="DK94" s="70"/>
      <c r="DL94" s="70"/>
      <c r="DM94" s="70"/>
      <c r="DN94" s="70"/>
      <c r="DO94" s="70"/>
      <c r="DP94" s="70"/>
      <c r="DQ94" s="70"/>
      <c r="DR94" s="70"/>
      <c r="DS94" s="70"/>
      <c r="DT94" s="70"/>
      <c r="DU94" s="70"/>
      <c r="DV94" s="70"/>
      <c r="DW94" s="70"/>
      <c r="DX94" s="70"/>
      <c r="DY94" s="70"/>
      <c r="DZ94" s="70"/>
      <c r="EA94" s="70"/>
      <c r="EB94" s="70"/>
      <c r="EC94" s="70"/>
      <c r="ED94" s="70"/>
      <c r="EE94" s="70"/>
      <c r="EF94" s="70"/>
      <c r="EG94" s="70"/>
      <c r="EH94" s="70"/>
      <c r="EI94" s="70"/>
      <c r="EJ94" s="70"/>
      <c r="EK94" s="70"/>
      <c r="EL94" s="70"/>
      <c r="EM94" s="70"/>
      <c r="EN94" s="70"/>
    </row>
    <row r="95" spans="1:144" outlineLevel="1" x14ac:dyDescent="0.2">
      <c r="AQ95" s="82"/>
      <c r="AR95" s="82" t="s">
        <v>163</v>
      </c>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0"/>
      <c r="DD95" s="70"/>
      <c r="DE95" s="70"/>
      <c r="DF95" s="70"/>
      <c r="DG95" s="70"/>
      <c r="DH95" s="70"/>
      <c r="DI95" s="70"/>
      <c r="DJ95" s="70"/>
      <c r="DK95" s="70"/>
      <c r="DL95" s="70"/>
      <c r="DM95" s="70"/>
      <c r="DN95" s="70"/>
      <c r="DO95" s="70"/>
      <c r="DP95" s="70"/>
      <c r="DQ95" s="70"/>
      <c r="DR95" s="70"/>
      <c r="DS95" s="70"/>
      <c r="DT95" s="70"/>
      <c r="DU95" s="70"/>
      <c r="DV95" s="70"/>
      <c r="DW95" s="70"/>
      <c r="DX95" s="70"/>
      <c r="DY95" s="70"/>
      <c r="DZ95" s="70"/>
      <c r="EA95" s="70"/>
      <c r="EB95" s="70"/>
      <c r="EC95" s="70"/>
      <c r="ED95" s="70"/>
      <c r="EE95" s="70"/>
      <c r="EF95" s="70"/>
      <c r="EG95" s="70"/>
      <c r="EH95" s="70"/>
      <c r="EI95" s="70"/>
      <c r="EJ95" s="70"/>
      <c r="EK95" s="70"/>
      <c r="EL95" s="70"/>
      <c r="EM95" s="70"/>
      <c r="EN95" s="70"/>
    </row>
    <row r="96" spans="1:144" outlineLevel="1" x14ac:dyDescent="0.2">
      <c r="AQ96" s="82"/>
      <c r="AR96" s="82" t="str">
        <f xml:space="preserve"> "Logistic Regression Curve -vs- " &amp; $AR$94 &amp; " 
Model 2 for Vendor.Eq.EnchantedDiamonds    (8 variables, n=446)"</f>
        <v>Logistic Regression Curve -vs- CARAT 
Model 2 for Vendor.Eq.EnchantedDiamonds    (8 variables, n=446)</v>
      </c>
      <c r="AS96" s="70" t="s">
        <v>167</v>
      </c>
      <c r="AT96" s="70">
        <v>1</v>
      </c>
      <c r="AU96" s="70">
        <v>0</v>
      </c>
      <c r="AV96" s="70">
        <v>0</v>
      </c>
      <c r="AW96" s="70">
        <v>0</v>
      </c>
      <c r="AX96" s="70">
        <v>0</v>
      </c>
      <c r="AY96" s="70">
        <v>0</v>
      </c>
      <c r="AZ96" s="70">
        <v>0</v>
      </c>
      <c r="BA96" s="70">
        <v>8.7339161749275238</v>
      </c>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0"/>
      <c r="DD96" s="70"/>
      <c r="DE96" s="70"/>
      <c r="DF96" s="70"/>
      <c r="DG96" s="70"/>
      <c r="DH96" s="70"/>
      <c r="DI96" s="70"/>
      <c r="DJ96" s="70"/>
      <c r="DK96" s="70"/>
      <c r="DL96" s="70"/>
      <c r="DM96" s="70"/>
      <c r="DN96" s="70"/>
      <c r="DO96" s="70"/>
      <c r="DP96" s="70"/>
      <c r="DQ96" s="70"/>
      <c r="DR96" s="70"/>
      <c r="DS96" s="70"/>
      <c r="DT96" s="70"/>
      <c r="DU96" s="70"/>
      <c r="DV96" s="70"/>
      <c r="DW96" s="70"/>
      <c r="DX96" s="70"/>
      <c r="DY96" s="70"/>
      <c r="DZ96" s="70"/>
      <c r="EA96" s="70"/>
      <c r="EB96" s="70"/>
      <c r="EC96" s="70"/>
      <c r="ED96" s="70"/>
      <c r="EE96" s="70"/>
      <c r="EF96" s="70"/>
      <c r="EG96" s="70"/>
      <c r="EH96" s="70"/>
      <c r="EI96" s="70"/>
      <c r="EJ96" s="70"/>
      <c r="EK96" s="70"/>
      <c r="EL96" s="70"/>
      <c r="EM96" s="70"/>
      <c r="EN96" s="70"/>
    </row>
    <row r="97" spans="1:144" outlineLevel="1" x14ac:dyDescent="0.2">
      <c r="A97" s="27" t="s">
        <v>85</v>
      </c>
      <c r="B97" s="1">
        <f>SUMPRODUCT($AT$94:$BA$94,$AT$113:$BA$113)</f>
        <v>1.3257690582959616</v>
      </c>
      <c r="C97" s="1">
        <f>1/(1+EXP(-F97))</f>
        <v>6.9924183286783012E-4</v>
      </c>
      <c r="D97" s="1">
        <f>1/(1+EXP(-(F97- $H$11*G97)))</f>
        <v>6.3558757971411375E-5</v>
      </c>
      <c r="E97" s="1">
        <f>1/(1+EXP(-(F97+ $H$11*G97)))</f>
        <v>7.6441080608820166E-3</v>
      </c>
      <c r="F97" s="1">
        <f>MMULT($AT$94:$BA$94,$B$16:$B$23) + B15</f>
        <v>-7.2648144193797464</v>
      </c>
      <c r="G97" s="1">
        <f t="array" ref="G97">SQRT(MMULT($AT$94:$BB$94,MMULT($AQ$15:$AY$23,TRANSPOSE($AT$94:$BB$94))))</f>
        <v>1.2238325787059192</v>
      </c>
      <c r="AQ97" s="82"/>
      <c r="AR97" s="82" t="str">
        <f xml:space="preserve"> $AR$94 &amp; " (min to max) " &amp; CHAR(10) &amp; "Other Variables = Means"</f>
        <v>CARAT (min to max) 
Other Variables = Means</v>
      </c>
      <c r="AS97" s="70" t="s">
        <v>168</v>
      </c>
      <c r="AT97" s="70">
        <v>2.5</v>
      </c>
      <c r="AU97" s="70">
        <v>1</v>
      </c>
      <c r="AV97" s="70">
        <v>1</v>
      </c>
      <c r="AW97" s="70">
        <v>1</v>
      </c>
      <c r="AX97" s="70">
        <v>1</v>
      </c>
      <c r="AY97" s="70">
        <v>1</v>
      </c>
      <c r="AZ97" s="70">
        <v>1</v>
      </c>
      <c r="BA97" s="70">
        <v>10.894541913002909</v>
      </c>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0"/>
      <c r="DD97" s="70"/>
      <c r="DE97" s="70"/>
      <c r="DF97" s="70"/>
      <c r="DG97" s="70"/>
      <c r="DH97" s="70"/>
      <c r="DI97" s="70"/>
      <c r="DJ97" s="70"/>
      <c r="DK97" s="70"/>
      <c r="DL97" s="70"/>
      <c r="DM97" s="70"/>
      <c r="DN97" s="70"/>
      <c r="DO97" s="70"/>
      <c r="DP97" s="70"/>
      <c r="DQ97" s="70"/>
      <c r="DR97" s="70"/>
      <c r="DS97" s="70"/>
      <c r="DT97" s="70"/>
      <c r="DU97" s="70"/>
      <c r="DV97" s="70"/>
      <c r="DW97" s="70"/>
      <c r="DX97" s="70"/>
      <c r="DY97" s="70"/>
      <c r="DZ97" s="70"/>
      <c r="EA97" s="70"/>
      <c r="EB97" s="70"/>
      <c r="EC97" s="70"/>
      <c r="ED97" s="70"/>
      <c r="EE97" s="70"/>
      <c r="EF97" s="70"/>
      <c r="EG97" s="70"/>
      <c r="EH97" s="70"/>
      <c r="EI97" s="70"/>
      <c r="EJ97" s="70"/>
      <c r="EK97" s="70"/>
      <c r="EL97" s="70"/>
      <c r="EM97" s="70"/>
      <c r="EN97" s="70"/>
    </row>
    <row r="98" spans="1:144" outlineLevel="1" x14ac:dyDescent="0.2">
      <c r="AQ98" s="82"/>
      <c r="AR98" s="82" t="s">
        <v>164</v>
      </c>
      <c r="AS98" s="70" t="s">
        <v>169</v>
      </c>
      <c r="AT98" s="70">
        <f>AT96</f>
        <v>1</v>
      </c>
      <c r="AU98" s="70">
        <f>AU96</f>
        <v>0</v>
      </c>
      <c r="AV98" s="70">
        <f>AV96</f>
        <v>0</v>
      </c>
      <c r="AW98" s="70">
        <f>AW96</f>
        <v>0</v>
      </c>
      <c r="AX98" s="70">
        <f>AX96</f>
        <v>0</v>
      </c>
      <c r="AY98" s="70">
        <f>AY96</f>
        <v>0</v>
      </c>
      <c r="AZ98" s="70">
        <f>AZ96</f>
        <v>0</v>
      </c>
      <c r="BA98" s="70">
        <f>BA96</f>
        <v>8.7339161749275238</v>
      </c>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c r="DW98" s="70"/>
      <c r="DX98" s="70"/>
      <c r="DY98" s="70"/>
      <c r="DZ98" s="70"/>
      <c r="EA98" s="70"/>
      <c r="EB98" s="70"/>
      <c r="EC98" s="70"/>
      <c r="ED98" s="70"/>
      <c r="EE98" s="70"/>
      <c r="EF98" s="70"/>
      <c r="EG98" s="70"/>
      <c r="EH98" s="70"/>
      <c r="EI98" s="70"/>
      <c r="EJ98" s="70"/>
      <c r="EK98" s="70"/>
      <c r="EL98" s="70"/>
      <c r="EM98" s="70"/>
      <c r="EN98" s="70"/>
    </row>
    <row r="99" spans="1:144" outlineLevel="1" x14ac:dyDescent="0.2">
      <c r="B99" s="24" t="str">
        <f>$AR$94</f>
        <v>CARAT</v>
      </c>
      <c r="C99" s="24" t="s">
        <v>145</v>
      </c>
      <c r="D99" s="24" t="str">
        <f>IF($I$11&gt;99%,("Lower "&amp;TEXT($I$11,"0.0%")),("Lower "&amp;TEXT($I$11,"0%")))</f>
        <v>Lower 95%</v>
      </c>
      <c r="E99" s="24" t="str">
        <f>IF($I$11&gt;99%,("Upper "&amp;TEXT($I$11,"0.0%")),("Upper "&amp;TEXT($I$11,"0%")))</f>
        <v>Upper 95%</v>
      </c>
      <c r="F99" s="24" t="s">
        <v>160</v>
      </c>
      <c r="G99" s="24" t="s">
        <v>93</v>
      </c>
      <c r="AQ99" s="82"/>
      <c r="AR99" s="82" t="s">
        <v>165</v>
      </c>
      <c r="AS99" s="70" t="s">
        <v>170</v>
      </c>
      <c r="AT99" s="70">
        <f>(AT97 - AT96)/12</f>
        <v>0.125</v>
      </c>
      <c r="AU99" s="70">
        <f>(AU97 - AU96)/12</f>
        <v>8.3333333333333329E-2</v>
      </c>
      <c r="AV99" s="70">
        <f>(AV97 - AV96)/12</f>
        <v>8.3333333333333329E-2</v>
      </c>
      <c r="AW99" s="70">
        <f>(AW97 - AW96)/12</f>
        <v>8.3333333333333329E-2</v>
      </c>
      <c r="AX99" s="70">
        <f>(AX97 - AX96)/12</f>
        <v>8.3333333333333329E-2</v>
      </c>
      <c r="AY99" s="70">
        <f>(AY97 - AY96)/12</f>
        <v>8.3333333333333329E-2</v>
      </c>
      <c r="AZ99" s="70">
        <f>(AZ97 - AZ96)/12</f>
        <v>8.3333333333333329E-2</v>
      </c>
      <c r="BA99" s="70">
        <f>(BA97 - BA96)/12</f>
        <v>0.18005214483961543</v>
      </c>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0"/>
      <c r="DD99" s="70"/>
      <c r="DE99" s="70"/>
      <c r="DF99" s="70"/>
      <c r="DG99" s="70"/>
      <c r="DH99" s="70"/>
      <c r="DI99" s="70"/>
      <c r="DJ99" s="70"/>
      <c r="DK99" s="70"/>
      <c r="DL99" s="70"/>
      <c r="DM99" s="70"/>
      <c r="DN99" s="70"/>
      <c r="DO99" s="70"/>
      <c r="DP99" s="70"/>
      <c r="DQ99" s="70"/>
      <c r="DR99" s="70"/>
      <c r="DS99" s="70"/>
      <c r="DT99" s="70"/>
      <c r="DU99" s="70"/>
      <c r="DV99" s="70"/>
      <c r="DW99" s="70"/>
      <c r="DX99" s="70"/>
      <c r="DY99" s="70"/>
      <c r="DZ99" s="70"/>
      <c r="EA99" s="70"/>
      <c r="EB99" s="70"/>
      <c r="EC99" s="70"/>
      <c r="ED99" s="70"/>
      <c r="EE99" s="70"/>
      <c r="EF99" s="70"/>
      <c r="EG99" s="70"/>
      <c r="EH99" s="70"/>
      <c r="EI99" s="70"/>
      <c r="EJ99" s="70"/>
      <c r="EK99" s="70"/>
      <c r="EL99" s="70"/>
      <c r="EM99" s="70"/>
      <c r="EN99" s="70"/>
    </row>
    <row r="100" spans="1:144" outlineLevel="1" x14ac:dyDescent="0.2">
      <c r="B100" s="1">
        <f>SUMPRODUCT($AT$100:$BA$100,$AT$113:$BA$113)</f>
        <v>1</v>
      </c>
      <c r="C100" s="1">
        <f>1/(1+EXP(-F100))</f>
        <v>2.411296528460038E-7</v>
      </c>
      <c r="D100" s="1">
        <f>1/(1+EXP(-(F100- $H$11*G100)))</f>
        <v>7.0292882062763341E-10</v>
      </c>
      <c r="E100" s="1">
        <f>1/(1+EXP(-(F100+ $H$11*G100)))</f>
        <v>8.2709268371818052E-5</v>
      </c>
      <c r="F100" s="1">
        <f>MMULT($AT$100:$BA$100,$B$16:$B$23) + B15</f>
        <v>-15.237930828370565</v>
      </c>
      <c r="G100" s="1">
        <f t="array" ref="G100">SQRT(MMULT($AT$100:$BB$100,MMULT($AQ$15:$AY$23,TRANSPOSE($AT$100:$BB$100))))</f>
        <v>2.9785417982697648</v>
      </c>
      <c r="AQ100" s="70"/>
      <c r="AR100" s="70">
        <v>1</v>
      </c>
      <c r="AS100" s="70"/>
      <c r="AT100" s="70">
        <f>IF($AT$114=$AR$93,$AT$98+($AR$100-1)*$AT$99,$AT$94)</f>
        <v>1</v>
      </c>
      <c r="AU100" s="70">
        <f>IF($AU$114=$AR$93,$AU$98+($AR$100-1)*$AU$99,$AU$94)</f>
        <v>0.94843049327354256</v>
      </c>
      <c r="AV100" s="70">
        <f>IF($AV$114=$AR$93,$AV$98+($AR$100-1)*$AV$99,$AV$94)</f>
        <v>0.15022421524663676</v>
      </c>
      <c r="AW100" s="70">
        <f>IF($AW$114=$AR$93,$AW$98+($AR$100-1)*$AW$99,$AW$94)</f>
        <v>0.29372197309417042</v>
      </c>
      <c r="AX100" s="70">
        <f>IF($AX$114=$AR$93,$AX$98+($AR$100-1)*$AX$99,$AX$94)</f>
        <v>0.78699551569506732</v>
      </c>
      <c r="AY100" s="70">
        <f>IF($AY$114=$AR$93,$AY$98+($AR$100-1)*$AY$99,$AY$94)</f>
        <v>0.42152466367713004</v>
      </c>
      <c r="AZ100" s="70">
        <f>IF($AZ$114=$AR$93,$AZ$98+($AR$100-1)*$AZ$99,$AZ$94)</f>
        <v>0.9035874439461884</v>
      </c>
      <c r="BA100" s="70">
        <f>IF($BA$114=$AR$93,$BA$98+($AR$100-1)*$BA$99,$BA$94)</f>
        <v>9.5347631537148665</v>
      </c>
      <c r="BB100" s="70">
        <v>1</v>
      </c>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c r="DY100" s="70"/>
      <c r="DZ100" s="70"/>
      <c r="EA100" s="70"/>
      <c r="EB100" s="70"/>
      <c r="EC100" s="70"/>
      <c r="ED100" s="70"/>
      <c r="EE100" s="70"/>
      <c r="EF100" s="70"/>
      <c r="EG100" s="70"/>
      <c r="EH100" s="70"/>
      <c r="EI100" s="70"/>
      <c r="EJ100" s="70"/>
      <c r="EK100" s="70"/>
      <c r="EL100" s="70"/>
      <c r="EM100" s="70"/>
      <c r="EN100" s="70"/>
    </row>
    <row r="101" spans="1:144" outlineLevel="1" x14ac:dyDescent="0.2">
      <c r="B101" s="1">
        <f>SUMPRODUCT($AT$101:$BA$101,$AT$113:$BA$113)</f>
        <v>1.125</v>
      </c>
      <c r="C101" s="1">
        <f>1/(1+EXP(-F101))</f>
        <v>5.1393077819334289E-6</v>
      </c>
      <c r="D101" s="1">
        <f>1/(1+EXP(-(F101- $H$11*G101)))</f>
        <v>6.0311804537851914E-8</v>
      </c>
      <c r="E101" s="1">
        <f>1/(1+EXP(-(F101+ $H$11*G101)))</f>
        <v>4.3774502389403645E-4</v>
      </c>
      <c r="F101" s="1">
        <f>MMULT($AT$101:$BA$101,$B$16:$B$23) + B15</f>
        <v>-12.178587021021002</v>
      </c>
      <c r="G101" s="1">
        <f t="array" ref="G101">SQRT(MMULT($AT$101:$BB$101,MMULT($AQ$15:$AY$23,TRANSPOSE($AT$101:$BB$101))))</f>
        <v>2.2679758110976955</v>
      </c>
      <c r="AQ101" s="70"/>
      <c r="AR101" s="70">
        <v>2</v>
      </c>
      <c r="AS101" s="70"/>
      <c r="AT101" s="70">
        <f>IF($AT$114=$AR$93,$AT$98+($AR$101-1)*$AT$99,$AT$94)</f>
        <v>1.125</v>
      </c>
      <c r="AU101" s="70">
        <f>IF($AU$114=$AR$93,$AU$98+($AR$101-1)*$AU$99,$AU$94)</f>
        <v>0.94843049327354256</v>
      </c>
      <c r="AV101" s="70">
        <f>IF($AV$114=$AR$93,$AV$98+($AR$101-1)*$AV$99,$AV$94)</f>
        <v>0.15022421524663676</v>
      </c>
      <c r="AW101" s="70">
        <f>IF($AW$114=$AR$93,$AW$98+($AR$101-1)*$AW$99,$AW$94)</f>
        <v>0.29372197309417042</v>
      </c>
      <c r="AX101" s="70">
        <f>IF($AX$114=$AR$93,$AX$98+($AR$101-1)*$AX$99,$AX$94)</f>
        <v>0.78699551569506732</v>
      </c>
      <c r="AY101" s="70">
        <f>IF($AY$114=$AR$93,$AY$98+($AR$101-1)*$AY$99,$AY$94)</f>
        <v>0.42152466367713004</v>
      </c>
      <c r="AZ101" s="70">
        <f>IF($AZ$114=$AR$93,$AZ$98+($AR$101-1)*$AZ$99,$AZ$94)</f>
        <v>0.9035874439461884</v>
      </c>
      <c r="BA101" s="70">
        <f>IF($BA$114=$AR$93,$BA$98+($AR$101-1)*$BA$99,$BA$94)</f>
        <v>9.5347631537148665</v>
      </c>
      <c r="BB101" s="70">
        <v>1</v>
      </c>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0"/>
      <c r="DD101" s="70"/>
      <c r="DE101" s="70"/>
      <c r="DF101" s="70"/>
      <c r="DG101" s="70"/>
      <c r="DH101" s="70"/>
      <c r="DI101" s="70"/>
      <c r="DJ101" s="70"/>
      <c r="DK101" s="70"/>
      <c r="DL101" s="70"/>
      <c r="DM101" s="70"/>
      <c r="DN101" s="70"/>
      <c r="DO101" s="70"/>
      <c r="DP101" s="70"/>
      <c r="DQ101" s="70"/>
      <c r="DR101" s="70"/>
      <c r="DS101" s="70"/>
      <c r="DT101" s="70"/>
      <c r="DU101" s="70"/>
      <c r="DV101" s="70"/>
      <c r="DW101" s="70"/>
      <c r="DX101" s="70"/>
      <c r="DY101" s="70"/>
      <c r="DZ101" s="70"/>
      <c r="EA101" s="70"/>
      <c r="EB101" s="70"/>
      <c r="EC101" s="70"/>
      <c r="ED101" s="70"/>
      <c r="EE101" s="70"/>
      <c r="EF101" s="70"/>
      <c r="EG101" s="70"/>
      <c r="EH101" s="70"/>
      <c r="EI101" s="70"/>
      <c r="EJ101" s="70"/>
      <c r="EK101" s="70"/>
      <c r="EL101" s="70"/>
      <c r="EM101" s="70"/>
      <c r="EN101" s="70"/>
    </row>
    <row r="102" spans="1:144" outlineLevel="1" x14ac:dyDescent="0.2">
      <c r="B102" s="1">
        <f>SUMPRODUCT($AT$102:$BA$102,$AT$113:$BA$113)</f>
        <v>1.25</v>
      </c>
      <c r="C102" s="1">
        <f>1/(1+EXP(-F102))</f>
        <v>1.0952554533171916E-4</v>
      </c>
      <c r="D102" s="1">
        <f>1/(1+EXP(-(F102- $H$11*G102)))</f>
        <v>4.8351264365439775E-6</v>
      </c>
      <c r="E102" s="1">
        <f>1/(1+EXP(-(F102+ $H$11*G102)))</f>
        <v>2.4753674740745934E-3</v>
      </c>
      <c r="F102" s="1">
        <f>MMULT($AT$102:$BA$102,$B$16:$B$23) + B15</f>
        <v>-9.1192432136714388</v>
      </c>
      <c r="G102" s="1">
        <f t="array" ref="G102">SQRT(MMULT($AT$102:$BB$102,MMULT($AQ$15:$AY$23,TRANSPOSE($AT$102:$BB$102))))</f>
        <v>1.5920472288963992</v>
      </c>
      <c r="AQ102" s="70"/>
      <c r="AR102" s="70">
        <v>3</v>
      </c>
      <c r="AS102" s="70"/>
      <c r="AT102" s="70">
        <f>IF($AT$114=$AR$93,$AT$98+($AR$102-1)*$AT$99,$AT$94)</f>
        <v>1.25</v>
      </c>
      <c r="AU102" s="70">
        <f>IF($AU$114=$AR$93,$AU$98+($AR$102-1)*$AU$99,$AU$94)</f>
        <v>0.94843049327354256</v>
      </c>
      <c r="AV102" s="70">
        <f>IF($AV$114=$AR$93,$AV$98+($AR$102-1)*$AV$99,$AV$94)</f>
        <v>0.15022421524663676</v>
      </c>
      <c r="AW102" s="70">
        <f>IF($AW$114=$AR$93,$AW$98+($AR$102-1)*$AW$99,$AW$94)</f>
        <v>0.29372197309417042</v>
      </c>
      <c r="AX102" s="70">
        <f>IF($AX$114=$AR$93,$AX$98+($AR$102-1)*$AX$99,$AX$94)</f>
        <v>0.78699551569506732</v>
      </c>
      <c r="AY102" s="70">
        <f>IF($AY$114=$AR$93,$AY$98+($AR$102-1)*$AY$99,$AY$94)</f>
        <v>0.42152466367713004</v>
      </c>
      <c r="AZ102" s="70">
        <f>IF($AZ$114=$AR$93,$AZ$98+($AR$102-1)*$AZ$99,$AZ$94)</f>
        <v>0.9035874439461884</v>
      </c>
      <c r="BA102" s="70">
        <f>IF($BA$114=$AR$93,$BA$98+($AR$102-1)*$BA$99,$BA$94)</f>
        <v>9.5347631537148665</v>
      </c>
      <c r="BB102" s="70">
        <v>1</v>
      </c>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0"/>
      <c r="DD102" s="70"/>
      <c r="DE102" s="70"/>
      <c r="DF102" s="70"/>
      <c r="DG102" s="70"/>
      <c r="DH102" s="70"/>
      <c r="DI102" s="70"/>
      <c r="DJ102" s="70"/>
      <c r="DK102" s="70"/>
      <c r="DL102" s="70"/>
      <c r="DM102" s="70"/>
      <c r="DN102" s="70"/>
      <c r="DO102" s="70"/>
      <c r="DP102" s="70"/>
      <c r="DQ102" s="70"/>
      <c r="DR102" s="70"/>
      <c r="DS102" s="70"/>
      <c r="DT102" s="70"/>
      <c r="DU102" s="70"/>
      <c r="DV102" s="70"/>
      <c r="DW102" s="70"/>
      <c r="DX102" s="70"/>
      <c r="DY102" s="70"/>
      <c r="DZ102" s="70"/>
      <c r="EA102" s="70"/>
      <c r="EB102" s="70"/>
      <c r="EC102" s="70"/>
      <c r="ED102" s="70"/>
      <c r="EE102" s="70"/>
      <c r="EF102" s="70"/>
      <c r="EG102" s="70"/>
      <c r="EH102" s="70"/>
      <c r="EI102" s="70"/>
      <c r="EJ102" s="70"/>
      <c r="EK102" s="70"/>
      <c r="EL102" s="70"/>
      <c r="EM102" s="70"/>
      <c r="EN102" s="70"/>
    </row>
    <row r="103" spans="1:144" outlineLevel="1" x14ac:dyDescent="0.2">
      <c r="B103" s="1">
        <f>SUMPRODUCT($AT$103:$BA$103,$AT$113:$BA$113)</f>
        <v>1.375</v>
      </c>
      <c r="C103" s="1">
        <f>1/(1+EXP(-F103))</f>
        <v>2.3291978966910919E-3</v>
      </c>
      <c r="D103" s="1">
        <f>1/(1+EXP(-(F103- $H$11*G103)))</f>
        <v>3.1490861368826495E-4</v>
      </c>
      <c r="E103" s="1">
        <f>1/(1+EXP(-(F103+ $H$11*G103)))</f>
        <v>1.7008526076420019E-2</v>
      </c>
      <c r="F103" s="1">
        <f>MMULT($AT$103:$BA$103,$B$16:$B$23) + B15</f>
        <v>-6.0598994063218754</v>
      </c>
      <c r="G103" s="1">
        <f t="array" ref="G103">SQRT(MMULT($AT$103:$BB$103,MMULT($AQ$15:$AY$23,TRANSPOSE($AT$103:$BB$103))))</f>
        <v>1.0219645502546941</v>
      </c>
      <c r="AQ103" s="70"/>
      <c r="AR103" s="70">
        <v>4</v>
      </c>
      <c r="AS103" s="70"/>
      <c r="AT103" s="70">
        <f>IF($AT$114=$AR$93,$AT$98+($AR$103-1)*$AT$99,$AT$94)</f>
        <v>1.375</v>
      </c>
      <c r="AU103" s="70">
        <f>IF($AU$114=$AR$93,$AU$98+($AR$103-1)*$AU$99,$AU$94)</f>
        <v>0.94843049327354256</v>
      </c>
      <c r="AV103" s="70">
        <f>IF($AV$114=$AR$93,$AV$98+($AR$103-1)*$AV$99,$AV$94)</f>
        <v>0.15022421524663676</v>
      </c>
      <c r="AW103" s="70">
        <f>IF($AW$114=$AR$93,$AW$98+($AR$103-1)*$AW$99,$AW$94)</f>
        <v>0.29372197309417042</v>
      </c>
      <c r="AX103" s="70">
        <f>IF($AX$114=$AR$93,$AX$98+($AR$103-1)*$AX$99,$AX$94)</f>
        <v>0.78699551569506732</v>
      </c>
      <c r="AY103" s="70">
        <f>IF($AY$114=$AR$93,$AY$98+($AR$103-1)*$AY$99,$AY$94)</f>
        <v>0.42152466367713004</v>
      </c>
      <c r="AZ103" s="70">
        <f>IF($AZ$114=$AR$93,$AZ$98+($AR$103-1)*$AZ$99,$AZ$94)</f>
        <v>0.9035874439461884</v>
      </c>
      <c r="BA103" s="70">
        <f>IF($BA$114=$AR$93,$BA$98+($AR$103-1)*$BA$99,$BA$94)</f>
        <v>9.5347631537148665</v>
      </c>
      <c r="BB103" s="70">
        <v>1</v>
      </c>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0"/>
      <c r="DD103" s="70"/>
      <c r="DE103" s="70"/>
      <c r="DF103" s="70"/>
      <c r="DG103" s="70"/>
      <c r="DH103" s="70"/>
      <c r="DI103" s="70"/>
      <c r="DJ103" s="70"/>
      <c r="DK103" s="70"/>
      <c r="DL103" s="70"/>
      <c r="DM103" s="70"/>
      <c r="DN103" s="70"/>
      <c r="DO103" s="70"/>
      <c r="DP103" s="70"/>
      <c r="DQ103" s="70"/>
      <c r="DR103" s="70"/>
      <c r="DS103" s="70"/>
      <c r="DT103" s="70"/>
      <c r="DU103" s="70"/>
      <c r="DV103" s="70"/>
      <c r="DW103" s="70"/>
      <c r="DX103" s="70"/>
      <c r="DY103" s="70"/>
      <c r="DZ103" s="70"/>
      <c r="EA103" s="70"/>
      <c r="EB103" s="70"/>
      <c r="EC103" s="70"/>
      <c r="ED103" s="70"/>
      <c r="EE103" s="70"/>
      <c r="EF103" s="70"/>
      <c r="EG103" s="70"/>
      <c r="EH103" s="70"/>
      <c r="EI103" s="70"/>
      <c r="EJ103" s="70"/>
      <c r="EK103" s="70"/>
      <c r="EL103" s="70"/>
      <c r="EM103" s="70"/>
      <c r="EN103" s="70"/>
    </row>
    <row r="104" spans="1:144" outlineLevel="1" x14ac:dyDescent="0.2">
      <c r="B104" s="1">
        <f>SUMPRODUCT($AT$104:$BA$104,$AT$113:$BA$113)</f>
        <v>1.5</v>
      </c>
      <c r="C104" s="1">
        <f>1/(1+EXP(-F104))</f>
        <v>4.7400779382321095E-2</v>
      </c>
      <c r="D104" s="1">
        <f>1/(1+EXP(-(F104- $H$11*G104)))</f>
        <v>9.867724079901604E-3</v>
      </c>
      <c r="E104" s="1">
        <f>1/(1+EXP(-(F104+ $H$11*G104)))</f>
        <v>0.19900226880952193</v>
      </c>
      <c r="F104" s="1">
        <f>MMULT($AT$104:$BA$104,$B$16:$B$23) + B15</f>
        <v>-3.0005555989723121</v>
      </c>
      <c r="G104" s="1">
        <f t="array" ref="G104">SQRT(MMULT($AT$104:$BB$104,MMULT($AQ$15:$AY$23,TRANSPOSE($AT$104:$BB$104))))</f>
        <v>0.82043023380810054</v>
      </c>
      <c r="AQ104" s="70"/>
      <c r="AR104" s="70">
        <v>5</v>
      </c>
      <c r="AS104" s="70"/>
      <c r="AT104" s="70">
        <f>IF($AT$114=$AR$93,$AT$98+($AR$104-1)*$AT$99,$AT$94)</f>
        <v>1.5</v>
      </c>
      <c r="AU104" s="70">
        <f>IF($AU$114=$AR$93,$AU$98+($AR$104-1)*$AU$99,$AU$94)</f>
        <v>0.94843049327354256</v>
      </c>
      <c r="AV104" s="70">
        <f>IF($AV$114=$AR$93,$AV$98+($AR$104-1)*$AV$99,$AV$94)</f>
        <v>0.15022421524663676</v>
      </c>
      <c r="AW104" s="70">
        <f>IF($AW$114=$AR$93,$AW$98+($AR$104-1)*$AW$99,$AW$94)</f>
        <v>0.29372197309417042</v>
      </c>
      <c r="AX104" s="70">
        <f>IF($AX$114=$AR$93,$AX$98+($AR$104-1)*$AX$99,$AX$94)</f>
        <v>0.78699551569506732</v>
      </c>
      <c r="AY104" s="70">
        <f>IF($AY$114=$AR$93,$AY$98+($AR$104-1)*$AY$99,$AY$94)</f>
        <v>0.42152466367713004</v>
      </c>
      <c r="AZ104" s="70">
        <f>IF($AZ$114=$AR$93,$AZ$98+($AR$104-1)*$AZ$99,$AZ$94)</f>
        <v>0.9035874439461884</v>
      </c>
      <c r="BA104" s="70">
        <f>IF($BA$114=$AR$93,$BA$98+($AR$104-1)*$BA$99,$BA$94)</f>
        <v>9.5347631537148665</v>
      </c>
      <c r="BB104" s="70">
        <v>1</v>
      </c>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c r="DX104" s="70"/>
      <c r="DY104" s="70"/>
      <c r="DZ104" s="70"/>
      <c r="EA104" s="70"/>
      <c r="EB104" s="70"/>
      <c r="EC104" s="70"/>
      <c r="ED104" s="70"/>
      <c r="EE104" s="70"/>
      <c r="EF104" s="70"/>
      <c r="EG104" s="70"/>
      <c r="EH104" s="70"/>
      <c r="EI104" s="70"/>
      <c r="EJ104" s="70"/>
      <c r="EK104" s="70"/>
      <c r="EL104" s="70"/>
      <c r="EM104" s="70"/>
      <c r="EN104" s="70"/>
    </row>
    <row r="105" spans="1:144" outlineLevel="1" x14ac:dyDescent="0.2">
      <c r="B105" s="1">
        <f>SUMPRODUCT($AT$105:$BA$105,$AT$113:$BA$113)</f>
        <v>1.625</v>
      </c>
      <c r="C105" s="1">
        <f>1/(1+EXP(-F105))</f>
        <v>0.51469282074022615</v>
      </c>
      <c r="D105" s="1">
        <f>1/(1+EXP(-(F105- $H$11*G105)))</f>
        <v>9.3016141621700146E-2</v>
      </c>
      <c r="E105" s="1">
        <f>1/(1+EXP(-(F105+ $H$11*G105)))</f>
        <v>0.91643972156892661</v>
      </c>
      <c r="F105" s="1">
        <f>MMULT($AT$105:$BA$105,$B$16:$B$23) + B15</f>
        <v>5.8788208377251294E-2</v>
      </c>
      <c r="G105" s="1">
        <f t="array" ref="G105">SQRT(MMULT($AT$105:$BB$105,MMULT($AQ$15:$AY$23,TRANSPOSE($AT$105:$BB$105))))</f>
        <v>1.191929972248315</v>
      </c>
      <c r="AQ105" s="70"/>
      <c r="AR105" s="70">
        <v>6</v>
      </c>
      <c r="AS105" s="70"/>
      <c r="AT105" s="70">
        <f>IF($AT$114=$AR$93,$AT$98+($AR$105-1)*$AT$99,$AT$94)</f>
        <v>1.625</v>
      </c>
      <c r="AU105" s="70">
        <f>IF($AU$114=$AR$93,$AU$98+($AR$105-1)*$AU$99,$AU$94)</f>
        <v>0.94843049327354256</v>
      </c>
      <c r="AV105" s="70">
        <f>IF($AV$114=$AR$93,$AV$98+($AR$105-1)*$AV$99,$AV$94)</f>
        <v>0.15022421524663676</v>
      </c>
      <c r="AW105" s="70">
        <f>IF($AW$114=$AR$93,$AW$98+($AR$105-1)*$AW$99,$AW$94)</f>
        <v>0.29372197309417042</v>
      </c>
      <c r="AX105" s="70">
        <f>IF($AX$114=$AR$93,$AX$98+($AR$105-1)*$AX$99,$AX$94)</f>
        <v>0.78699551569506732</v>
      </c>
      <c r="AY105" s="70">
        <f>IF($AY$114=$AR$93,$AY$98+($AR$105-1)*$AY$99,$AY$94)</f>
        <v>0.42152466367713004</v>
      </c>
      <c r="AZ105" s="70">
        <f>IF($AZ$114=$AR$93,$AZ$98+($AR$105-1)*$AZ$99,$AZ$94)</f>
        <v>0.9035874439461884</v>
      </c>
      <c r="BA105" s="70">
        <f>IF($BA$114=$AR$93,$BA$98+($AR$105-1)*$BA$99,$BA$94)</f>
        <v>9.5347631537148665</v>
      </c>
      <c r="BB105" s="70">
        <v>1</v>
      </c>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c r="DY105" s="70"/>
      <c r="DZ105" s="70"/>
      <c r="EA105" s="70"/>
      <c r="EB105" s="70"/>
      <c r="EC105" s="70"/>
      <c r="ED105" s="70"/>
      <c r="EE105" s="70"/>
      <c r="EF105" s="70"/>
      <c r="EG105" s="70"/>
      <c r="EH105" s="70"/>
      <c r="EI105" s="70"/>
      <c r="EJ105" s="70"/>
      <c r="EK105" s="70"/>
      <c r="EL105" s="70"/>
      <c r="EM105" s="70"/>
      <c r="EN105" s="70"/>
    </row>
    <row r="106" spans="1:144" outlineLevel="1" x14ac:dyDescent="0.2">
      <c r="B106" s="1">
        <f>SUMPRODUCT($AT$106:$BA$106,$AT$113:$BA$113)</f>
        <v>1.75</v>
      </c>
      <c r="C106" s="1">
        <f>1/(1+EXP(-F106))</f>
        <v>0.95763450755990032</v>
      </c>
      <c r="D106" s="1">
        <f>1/(1+EXP(-(F106- $H$11*G106)))</f>
        <v>0.3928376815082113</v>
      </c>
      <c r="E106" s="1">
        <f>1/(1+EXP(-(F106+ $H$11*G106)))</f>
        <v>0.99873531118687842</v>
      </c>
      <c r="F106" s="1">
        <f>MMULT($AT$106:$BA$106,$B$16:$B$23) + B15</f>
        <v>3.1181320157268146</v>
      </c>
      <c r="G106" s="1">
        <f t="array" ref="G106">SQRT(MMULT($AT$106:$BB$106,MMULT($AQ$15:$AY$23,TRANSPOSE($AT$106:$BB$106))))</f>
        <v>1.8130596825724186</v>
      </c>
      <c r="AQ106" s="70"/>
      <c r="AR106" s="70">
        <v>7</v>
      </c>
      <c r="AS106" s="70"/>
      <c r="AT106" s="70">
        <f>IF($AT$114=$AR$93,$AT$98+($AR$106-1)*$AT$99,$AT$94)</f>
        <v>1.75</v>
      </c>
      <c r="AU106" s="70">
        <f>IF($AU$114=$AR$93,$AU$98+($AR$106-1)*$AU$99,$AU$94)</f>
        <v>0.94843049327354256</v>
      </c>
      <c r="AV106" s="70">
        <f>IF($AV$114=$AR$93,$AV$98+($AR$106-1)*$AV$99,$AV$94)</f>
        <v>0.15022421524663676</v>
      </c>
      <c r="AW106" s="70">
        <f>IF($AW$114=$AR$93,$AW$98+($AR$106-1)*$AW$99,$AW$94)</f>
        <v>0.29372197309417042</v>
      </c>
      <c r="AX106" s="70">
        <f>IF($AX$114=$AR$93,$AX$98+($AR$106-1)*$AX$99,$AX$94)</f>
        <v>0.78699551569506732</v>
      </c>
      <c r="AY106" s="70">
        <f>IF($AY$114=$AR$93,$AY$98+($AR$106-1)*$AY$99,$AY$94)</f>
        <v>0.42152466367713004</v>
      </c>
      <c r="AZ106" s="70">
        <f>IF($AZ$114=$AR$93,$AZ$98+($AR$106-1)*$AZ$99,$AZ$94)</f>
        <v>0.9035874439461884</v>
      </c>
      <c r="BA106" s="70">
        <f>IF($BA$114=$AR$93,$BA$98+($AR$106-1)*$BA$99,$BA$94)</f>
        <v>9.5347631537148665</v>
      </c>
      <c r="BB106" s="70">
        <v>1</v>
      </c>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70"/>
      <c r="DC106" s="70"/>
      <c r="DD106" s="70"/>
      <c r="DE106" s="70"/>
      <c r="DF106" s="70"/>
      <c r="DG106" s="70"/>
      <c r="DH106" s="70"/>
      <c r="DI106" s="70"/>
      <c r="DJ106" s="70"/>
      <c r="DK106" s="70"/>
      <c r="DL106" s="70"/>
      <c r="DM106" s="70"/>
      <c r="DN106" s="70"/>
      <c r="DO106" s="70"/>
      <c r="DP106" s="70"/>
      <c r="DQ106" s="70"/>
      <c r="DR106" s="70"/>
      <c r="DS106" s="70"/>
      <c r="DT106" s="70"/>
      <c r="DU106" s="70"/>
      <c r="DV106" s="70"/>
      <c r="DW106" s="70"/>
      <c r="DX106" s="70"/>
      <c r="DY106" s="70"/>
      <c r="DZ106" s="70"/>
      <c r="EA106" s="70"/>
      <c r="EB106" s="70"/>
      <c r="EC106" s="70"/>
      <c r="ED106" s="70"/>
      <c r="EE106" s="70"/>
      <c r="EF106" s="70"/>
      <c r="EG106" s="70"/>
      <c r="EH106" s="70"/>
      <c r="EI106" s="70"/>
      <c r="EJ106" s="70"/>
      <c r="EK106" s="70"/>
      <c r="EL106" s="70"/>
      <c r="EM106" s="70"/>
      <c r="EN106" s="70"/>
    </row>
    <row r="107" spans="1:144" outlineLevel="1" x14ac:dyDescent="0.2">
      <c r="B107" s="1">
        <f>SUMPRODUCT($AT$107:$BA$107,$AT$113:$BA$113)</f>
        <v>1.875</v>
      </c>
      <c r="C107" s="1">
        <f>1/(1+EXP(-F107))</f>
        <v>0.99792863886042915</v>
      </c>
      <c r="D107" s="1">
        <f>1/(1+EXP(-(F107- $H$11*G107)))</f>
        <v>0.78052462194096139</v>
      </c>
      <c r="E107" s="1">
        <f>1/(1+EXP(-(F107+ $H$11*G107)))</f>
        <v>0.99998467830462356</v>
      </c>
      <c r="F107" s="1">
        <f>MMULT($AT$107:$BA$107,$B$16:$B$23) + B15</f>
        <v>6.177475823076378</v>
      </c>
      <c r="G107" s="1">
        <f t="array" ref="G107">SQRT(MMULT($AT$107:$BB$107,MMULT($AQ$15:$AY$23,TRANSPOSE($AT$107:$BB$107))))</f>
        <v>2.5045100978082941</v>
      </c>
      <c r="AQ107" s="70"/>
      <c r="AR107" s="70">
        <v>8</v>
      </c>
      <c r="AS107" s="70"/>
      <c r="AT107" s="70">
        <f>IF($AT$114=$AR$93,$AT$98+($AR$107-1)*$AT$99,$AT$94)</f>
        <v>1.875</v>
      </c>
      <c r="AU107" s="70">
        <f>IF($AU$114=$AR$93,$AU$98+($AR$107-1)*$AU$99,$AU$94)</f>
        <v>0.94843049327354256</v>
      </c>
      <c r="AV107" s="70">
        <f>IF($AV$114=$AR$93,$AV$98+($AR$107-1)*$AV$99,$AV$94)</f>
        <v>0.15022421524663676</v>
      </c>
      <c r="AW107" s="70">
        <f>IF($AW$114=$AR$93,$AW$98+($AR$107-1)*$AW$99,$AW$94)</f>
        <v>0.29372197309417042</v>
      </c>
      <c r="AX107" s="70">
        <f>IF($AX$114=$AR$93,$AX$98+($AR$107-1)*$AX$99,$AX$94)</f>
        <v>0.78699551569506732</v>
      </c>
      <c r="AY107" s="70">
        <f>IF($AY$114=$AR$93,$AY$98+($AR$107-1)*$AY$99,$AY$94)</f>
        <v>0.42152466367713004</v>
      </c>
      <c r="AZ107" s="70">
        <f>IF($AZ$114=$AR$93,$AZ$98+($AR$107-1)*$AZ$99,$AZ$94)</f>
        <v>0.9035874439461884</v>
      </c>
      <c r="BA107" s="70">
        <f>IF($BA$114=$AR$93,$BA$98+($AR$107-1)*$BA$99,$BA$94)</f>
        <v>9.5347631537148665</v>
      </c>
      <c r="BB107" s="70">
        <v>1</v>
      </c>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0"/>
      <c r="DD107" s="70"/>
      <c r="DE107" s="70"/>
      <c r="DF107" s="70"/>
      <c r="DG107" s="70"/>
      <c r="DH107" s="70"/>
      <c r="DI107" s="70"/>
      <c r="DJ107" s="70"/>
      <c r="DK107" s="70"/>
      <c r="DL107" s="70"/>
      <c r="DM107" s="70"/>
      <c r="DN107" s="70"/>
      <c r="DO107" s="70"/>
      <c r="DP107" s="70"/>
      <c r="DQ107" s="70"/>
      <c r="DR107" s="70"/>
      <c r="DS107" s="70"/>
      <c r="DT107" s="70"/>
      <c r="DU107" s="70"/>
      <c r="DV107" s="70"/>
      <c r="DW107" s="70"/>
      <c r="DX107" s="70"/>
      <c r="DY107" s="70"/>
      <c r="DZ107" s="70"/>
      <c r="EA107" s="70"/>
      <c r="EB107" s="70"/>
      <c r="EC107" s="70"/>
      <c r="ED107" s="70"/>
      <c r="EE107" s="70"/>
      <c r="EF107" s="70"/>
      <c r="EG107" s="70"/>
      <c r="EH107" s="70"/>
      <c r="EI107" s="70"/>
      <c r="EJ107" s="70"/>
      <c r="EK107" s="70"/>
      <c r="EL107" s="70"/>
      <c r="EM107" s="70"/>
      <c r="EN107" s="70"/>
    </row>
    <row r="108" spans="1:144" outlineLevel="1" x14ac:dyDescent="0.2">
      <c r="B108" s="1">
        <f>SUMPRODUCT($AT$108:$BA$108,$AT$113:$BA$113)</f>
        <v>2</v>
      </c>
      <c r="C108" s="1">
        <f>1/(1+EXP(-F108))</f>
        <v>0.99990262265895369</v>
      </c>
      <c r="D108" s="1">
        <f>1/(1+EXP(-(F108- $H$11*G108)))</f>
        <v>0.94897968112151598</v>
      </c>
      <c r="E108" s="1">
        <f>1/(1+EXP(-(F108+ $H$11*G108)))</f>
        <v>0.99999982359370576</v>
      </c>
      <c r="F108" s="1">
        <f>MMULT($AT$108:$BA$108,$B$16:$B$23) + B15</f>
        <v>9.2368196304259413</v>
      </c>
      <c r="G108" s="1">
        <f t="array" ref="G108">SQRT(MMULT($AT$108:$BB$108,MMULT($AQ$15:$AY$23,TRANSPOSE($AT$108:$BB$108))))</f>
        <v>3.2213123585126167</v>
      </c>
      <c r="AQ108" s="70"/>
      <c r="AR108" s="70">
        <v>9</v>
      </c>
      <c r="AS108" s="70"/>
      <c r="AT108" s="70">
        <f>IF($AT$114=$AR$93,$AT$98+($AR$108-1)*$AT$99,$AT$94)</f>
        <v>2</v>
      </c>
      <c r="AU108" s="70">
        <f>IF($AU$114=$AR$93,$AU$98+($AR$108-1)*$AU$99,$AU$94)</f>
        <v>0.94843049327354256</v>
      </c>
      <c r="AV108" s="70">
        <f>IF($AV$114=$AR$93,$AV$98+($AR$108-1)*$AV$99,$AV$94)</f>
        <v>0.15022421524663676</v>
      </c>
      <c r="AW108" s="70">
        <f>IF($AW$114=$AR$93,$AW$98+($AR$108-1)*$AW$99,$AW$94)</f>
        <v>0.29372197309417042</v>
      </c>
      <c r="AX108" s="70">
        <f>IF($AX$114=$AR$93,$AX$98+($AR$108-1)*$AX$99,$AX$94)</f>
        <v>0.78699551569506732</v>
      </c>
      <c r="AY108" s="70">
        <f>IF($AY$114=$AR$93,$AY$98+($AR$108-1)*$AY$99,$AY$94)</f>
        <v>0.42152466367713004</v>
      </c>
      <c r="AZ108" s="70">
        <f>IF($AZ$114=$AR$93,$AZ$98+($AR$108-1)*$AZ$99,$AZ$94)</f>
        <v>0.9035874439461884</v>
      </c>
      <c r="BA108" s="70">
        <f>IF($BA$114=$AR$93,$BA$98+($AR$108-1)*$BA$99,$BA$94)</f>
        <v>9.5347631537148665</v>
      </c>
      <c r="BB108" s="70">
        <v>1</v>
      </c>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70"/>
      <c r="DB108" s="70"/>
      <c r="DC108" s="70"/>
      <c r="DD108" s="70"/>
      <c r="DE108" s="70"/>
      <c r="DF108" s="70"/>
      <c r="DG108" s="70"/>
      <c r="DH108" s="70"/>
      <c r="DI108" s="70"/>
      <c r="DJ108" s="70"/>
      <c r="DK108" s="70"/>
      <c r="DL108" s="70"/>
      <c r="DM108" s="70"/>
      <c r="DN108" s="70"/>
      <c r="DO108" s="70"/>
      <c r="DP108" s="70"/>
      <c r="DQ108" s="70"/>
      <c r="DR108" s="70"/>
      <c r="DS108" s="70"/>
      <c r="DT108" s="70"/>
      <c r="DU108" s="70"/>
      <c r="DV108" s="70"/>
      <c r="DW108" s="70"/>
      <c r="DX108" s="70"/>
      <c r="DY108" s="70"/>
      <c r="DZ108" s="70"/>
      <c r="EA108" s="70"/>
      <c r="EB108" s="70"/>
      <c r="EC108" s="70"/>
      <c r="ED108" s="70"/>
      <c r="EE108" s="70"/>
      <c r="EF108" s="70"/>
      <c r="EG108" s="70"/>
      <c r="EH108" s="70"/>
      <c r="EI108" s="70"/>
      <c r="EJ108" s="70"/>
      <c r="EK108" s="70"/>
      <c r="EL108" s="70"/>
      <c r="EM108" s="70"/>
      <c r="EN108" s="70"/>
    </row>
    <row r="109" spans="1:144" outlineLevel="1" x14ac:dyDescent="0.2">
      <c r="B109" s="1">
        <f>SUMPRODUCT($AT$109:$BA$109,$AT$113:$BA$113)</f>
        <v>2.125</v>
      </c>
      <c r="C109" s="1">
        <f>1/(1+EXP(-F109))</f>
        <v>0.99999543077982189</v>
      </c>
      <c r="D109" s="1">
        <f>1/(1+EXP(-(F109- $H$11*G109)))</f>
        <v>0.98959405785500143</v>
      </c>
      <c r="E109" s="1">
        <f>1/(1+EXP(-(F109+ $H$11*G109)))</f>
        <v>0.99999999801452777</v>
      </c>
      <c r="F109" s="1">
        <f>MMULT($AT$109:$BA$109,$B$16:$B$23) + B15</f>
        <v>12.296163437775505</v>
      </c>
      <c r="G109" s="1">
        <f t="array" ref="G109">SQRT(MMULT($AT$109:$BB$109,MMULT($AQ$15:$AY$23,TRANSPOSE($AT$109:$BB$109))))</f>
        <v>3.9496876909215066</v>
      </c>
      <c r="AQ109" s="70"/>
      <c r="AR109" s="70">
        <v>10</v>
      </c>
      <c r="AS109" s="70"/>
      <c r="AT109" s="70">
        <f>IF($AT$114=$AR$93,$AT$98+($AR$109-1)*$AT$99,$AT$94)</f>
        <v>2.125</v>
      </c>
      <c r="AU109" s="70">
        <f>IF($AU$114=$AR$93,$AU$98+($AR$109-1)*$AU$99,$AU$94)</f>
        <v>0.94843049327354256</v>
      </c>
      <c r="AV109" s="70">
        <f>IF($AV$114=$AR$93,$AV$98+($AR$109-1)*$AV$99,$AV$94)</f>
        <v>0.15022421524663676</v>
      </c>
      <c r="AW109" s="70">
        <f>IF($AW$114=$AR$93,$AW$98+($AR$109-1)*$AW$99,$AW$94)</f>
        <v>0.29372197309417042</v>
      </c>
      <c r="AX109" s="70">
        <f>IF($AX$114=$AR$93,$AX$98+($AR$109-1)*$AX$99,$AX$94)</f>
        <v>0.78699551569506732</v>
      </c>
      <c r="AY109" s="70">
        <f>IF($AY$114=$AR$93,$AY$98+($AR$109-1)*$AY$99,$AY$94)</f>
        <v>0.42152466367713004</v>
      </c>
      <c r="AZ109" s="70">
        <f>IF($AZ$114=$AR$93,$AZ$98+($AR$109-1)*$AZ$99,$AZ$94)</f>
        <v>0.9035874439461884</v>
      </c>
      <c r="BA109" s="70">
        <f>IF($BA$114=$AR$93,$BA$98+($AR$109-1)*$BA$99,$BA$94)</f>
        <v>9.5347631537148665</v>
      </c>
      <c r="BB109" s="70">
        <v>1</v>
      </c>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70"/>
      <c r="DB109" s="70"/>
      <c r="DC109" s="70"/>
      <c r="DD109" s="70"/>
      <c r="DE109" s="70"/>
      <c r="DF109" s="70"/>
      <c r="DG109" s="70"/>
      <c r="DH109" s="70"/>
      <c r="DI109" s="70"/>
      <c r="DJ109" s="70"/>
      <c r="DK109" s="70"/>
      <c r="DL109" s="70"/>
      <c r="DM109" s="70"/>
      <c r="DN109" s="70"/>
      <c r="DO109" s="70"/>
      <c r="DP109" s="70"/>
      <c r="DQ109" s="70"/>
      <c r="DR109" s="70"/>
      <c r="DS109" s="70"/>
      <c r="DT109" s="70"/>
      <c r="DU109" s="70"/>
      <c r="DV109" s="70"/>
      <c r="DW109" s="70"/>
      <c r="DX109" s="70"/>
      <c r="DY109" s="70"/>
      <c r="DZ109" s="70"/>
      <c r="EA109" s="70"/>
      <c r="EB109" s="70"/>
      <c r="EC109" s="70"/>
      <c r="ED109" s="70"/>
      <c r="EE109" s="70"/>
      <c r="EF109" s="70"/>
      <c r="EG109" s="70"/>
      <c r="EH109" s="70"/>
      <c r="EI109" s="70"/>
      <c r="EJ109" s="70"/>
      <c r="EK109" s="70"/>
      <c r="EL109" s="70"/>
      <c r="EM109" s="70"/>
      <c r="EN109" s="70"/>
    </row>
    <row r="110" spans="1:144" outlineLevel="1" x14ac:dyDescent="0.2">
      <c r="B110" s="1">
        <f>SUMPRODUCT($AT$110:$BA$110,$AT$113:$BA$113)</f>
        <v>2.25</v>
      </c>
      <c r="C110" s="1">
        <f>1/(1+EXP(-F110))</f>
        <v>0.99999978561823433</v>
      </c>
      <c r="D110" s="1">
        <f>1/(1+EXP(-(F110- $H$11*G110)))</f>
        <v>0.9979226121889776</v>
      </c>
      <c r="E110" s="1">
        <f>1/(1+EXP(-(F110+ $H$11*G110)))</f>
        <v>0.99999999997792233</v>
      </c>
      <c r="F110" s="1">
        <f>MMULT($AT$110:$BA$110,$B$16:$B$23) + B15</f>
        <v>15.355507245125068</v>
      </c>
      <c r="G110" s="1">
        <f t="array" ref="G110">SQRT(MMULT($AT$110:$BB$110,MMULT($AQ$15:$AY$23,TRANSPOSE($AT$110:$BB$110))))</f>
        <v>4.6842405429435479</v>
      </c>
      <c r="AQ110" s="70"/>
      <c r="AR110" s="70">
        <v>11</v>
      </c>
      <c r="AS110" s="70"/>
      <c r="AT110" s="70">
        <f>IF($AT$114=$AR$93,$AT$98+($AR$110-1)*$AT$99,$AT$94)</f>
        <v>2.25</v>
      </c>
      <c r="AU110" s="70">
        <f>IF($AU$114=$AR$93,$AU$98+($AR$110-1)*$AU$99,$AU$94)</f>
        <v>0.94843049327354256</v>
      </c>
      <c r="AV110" s="70">
        <f>IF($AV$114=$AR$93,$AV$98+($AR$110-1)*$AV$99,$AV$94)</f>
        <v>0.15022421524663676</v>
      </c>
      <c r="AW110" s="70">
        <f>IF($AW$114=$AR$93,$AW$98+($AR$110-1)*$AW$99,$AW$94)</f>
        <v>0.29372197309417042</v>
      </c>
      <c r="AX110" s="70">
        <f>IF($AX$114=$AR$93,$AX$98+($AR$110-1)*$AX$99,$AX$94)</f>
        <v>0.78699551569506732</v>
      </c>
      <c r="AY110" s="70">
        <f>IF($AY$114=$AR$93,$AY$98+($AR$110-1)*$AY$99,$AY$94)</f>
        <v>0.42152466367713004</v>
      </c>
      <c r="AZ110" s="70">
        <f>IF($AZ$114=$AR$93,$AZ$98+($AR$110-1)*$AZ$99,$AZ$94)</f>
        <v>0.9035874439461884</v>
      </c>
      <c r="BA110" s="70">
        <f>IF($BA$114=$AR$93,$BA$98+($AR$110-1)*$BA$99,$BA$94)</f>
        <v>9.5347631537148665</v>
      </c>
      <c r="BB110" s="70">
        <v>1</v>
      </c>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70"/>
      <c r="DB110" s="70"/>
      <c r="DC110" s="70"/>
      <c r="DD110" s="70"/>
      <c r="DE110" s="70"/>
      <c r="DF110" s="70"/>
      <c r="DG110" s="70"/>
      <c r="DH110" s="70"/>
      <c r="DI110" s="70"/>
      <c r="DJ110" s="70"/>
      <c r="DK110" s="70"/>
      <c r="DL110" s="70"/>
      <c r="DM110" s="70"/>
      <c r="DN110" s="70"/>
      <c r="DO110" s="70"/>
      <c r="DP110" s="70"/>
      <c r="DQ110" s="70"/>
      <c r="DR110" s="70"/>
      <c r="DS110" s="70"/>
      <c r="DT110" s="70"/>
      <c r="DU110" s="70"/>
      <c r="DV110" s="70"/>
      <c r="DW110" s="70"/>
      <c r="DX110" s="70"/>
      <c r="DY110" s="70"/>
      <c r="DZ110" s="70"/>
      <c r="EA110" s="70"/>
      <c r="EB110" s="70"/>
      <c r="EC110" s="70"/>
      <c r="ED110" s="70"/>
      <c r="EE110" s="70"/>
      <c r="EF110" s="70"/>
      <c r="EG110" s="70"/>
      <c r="EH110" s="70"/>
      <c r="EI110" s="70"/>
      <c r="EJ110" s="70"/>
      <c r="EK110" s="70"/>
      <c r="EL110" s="70"/>
      <c r="EM110" s="70"/>
      <c r="EN110" s="70"/>
    </row>
    <row r="111" spans="1:144" outlineLevel="1" x14ac:dyDescent="0.2">
      <c r="B111" s="1">
        <f>SUMPRODUCT($AT$111:$BA$111,$AT$113:$BA$113)</f>
        <v>2.375</v>
      </c>
      <c r="C111" s="1">
        <f>1/(1+EXP(-F111))</f>
        <v>0.99999998994153294</v>
      </c>
      <c r="D111" s="1">
        <f>1/(1+EXP(-(F111- $H$11*G111)))</f>
        <v>0.99958508538861468</v>
      </c>
      <c r="E111" s="1">
        <f>1/(1+EXP(-(F111+ $H$11*G111)))</f>
        <v>0.9999999999997562</v>
      </c>
      <c r="F111" s="1">
        <f>MMULT($AT$111:$BA$111,$B$16:$B$23) + B15</f>
        <v>18.414851052474631</v>
      </c>
      <c r="G111" s="1">
        <f t="array" ref="G111">SQRT(MMULT($AT$111:$BB$111,MMULT($AQ$15:$AY$23,TRANSPOSE($AT$111:$BB$111))))</f>
        <v>5.4224609852098968</v>
      </c>
      <c r="AQ111" s="70"/>
      <c r="AR111" s="70">
        <v>12</v>
      </c>
      <c r="AS111" s="70"/>
      <c r="AT111" s="70">
        <f>IF($AT$114=$AR$93,$AT$98+($AR$111-1)*$AT$99,$AT$94)</f>
        <v>2.375</v>
      </c>
      <c r="AU111" s="70">
        <f>IF($AU$114=$AR$93,$AU$98+($AR$111-1)*$AU$99,$AU$94)</f>
        <v>0.94843049327354256</v>
      </c>
      <c r="AV111" s="70">
        <f>IF($AV$114=$AR$93,$AV$98+($AR$111-1)*$AV$99,$AV$94)</f>
        <v>0.15022421524663676</v>
      </c>
      <c r="AW111" s="70">
        <f>IF($AW$114=$AR$93,$AW$98+($AR$111-1)*$AW$99,$AW$94)</f>
        <v>0.29372197309417042</v>
      </c>
      <c r="AX111" s="70">
        <f>IF($AX$114=$AR$93,$AX$98+($AR$111-1)*$AX$99,$AX$94)</f>
        <v>0.78699551569506732</v>
      </c>
      <c r="AY111" s="70">
        <f>IF($AY$114=$AR$93,$AY$98+($AR$111-1)*$AY$99,$AY$94)</f>
        <v>0.42152466367713004</v>
      </c>
      <c r="AZ111" s="70">
        <f>IF($AZ$114=$AR$93,$AZ$98+($AR$111-1)*$AZ$99,$AZ$94)</f>
        <v>0.9035874439461884</v>
      </c>
      <c r="BA111" s="70">
        <f>IF($BA$114=$AR$93,$BA$98+($AR$111-1)*$BA$99,$BA$94)</f>
        <v>9.5347631537148665</v>
      </c>
      <c r="BB111" s="70">
        <v>1</v>
      </c>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70"/>
      <c r="DB111" s="70"/>
      <c r="DC111" s="70"/>
      <c r="DD111" s="70"/>
      <c r="DE111" s="70"/>
      <c r="DF111" s="70"/>
      <c r="DG111" s="70"/>
      <c r="DH111" s="70"/>
      <c r="DI111" s="70"/>
      <c r="DJ111" s="70"/>
      <c r="DK111" s="70"/>
      <c r="DL111" s="70"/>
      <c r="DM111" s="70"/>
      <c r="DN111" s="70"/>
      <c r="DO111" s="70"/>
      <c r="DP111" s="70"/>
      <c r="DQ111" s="70"/>
      <c r="DR111" s="70"/>
      <c r="DS111" s="70"/>
      <c r="DT111" s="70"/>
      <c r="DU111" s="70"/>
      <c r="DV111" s="70"/>
      <c r="DW111" s="70"/>
      <c r="DX111" s="70"/>
      <c r="DY111" s="70"/>
      <c r="DZ111" s="70"/>
      <c r="EA111" s="70"/>
      <c r="EB111" s="70"/>
      <c r="EC111" s="70"/>
      <c r="ED111" s="70"/>
      <c r="EE111" s="70"/>
      <c r="EF111" s="70"/>
      <c r="EG111" s="70"/>
      <c r="EH111" s="70"/>
      <c r="EI111" s="70"/>
      <c r="EJ111" s="70"/>
      <c r="EK111" s="70"/>
      <c r="EL111" s="70"/>
      <c r="EM111" s="70"/>
      <c r="EN111" s="70"/>
    </row>
    <row r="112" spans="1:144" outlineLevel="1" x14ac:dyDescent="0.2">
      <c r="B112" s="1">
        <f>SUMPRODUCT($AT$112:$BA$112,$AT$113:$BA$113)</f>
        <v>2.5</v>
      </c>
      <c r="C112" s="1">
        <f>1/(1+EXP(-F112))</f>
        <v>0.99999999952807217</v>
      </c>
      <c r="D112" s="1">
        <f>1/(1+EXP(-(F112- $H$11*G112)))</f>
        <v>0.99991685785047579</v>
      </c>
      <c r="E112" s="1">
        <f>1/(1+EXP(-(F112+ $H$11*G112)))</f>
        <v>0.99999999999999734</v>
      </c>
      <c r="F112" s="1">
        <f>MMULT($AT$112:$BA$112,$B$16:$B$23) + B15</f>
        <v>21.474194859824195</v>
      </c>
      <c r="G112" s="1">
        <f t="array" ref="G112">SQRT(MMULT($AT$112:$BB$112,MMULT($AQ$15:$AY$23,TRANSPOSE($AT$112:$BB$112))))</f>
        <v>6.1630312243018199</v>
      </c>
      <c r="AQ112" s="70"/>
      <c r="AR112" s="70">
        <v>13</v>
      </c>
      <c r="AS112" s="70"/>
      <c r="AT112" s="70">
        <f>IF($AT$114=$AR$93,$AT$98+($AR$112-1)*$AT$99,$AT$94)</f>
        <v>2.5</v>
      </c>
      <c r="AU112" s="70">
        <f>IF($AU$114=$AR$93,$AU$98+($AR$112-1)*$AU$99,$AU$94)</f>
        <v>0.94843049327354256</v>
      </c>
      <c r="AV112" s="70">
        <f>IF($AV$114=$AR$93,$AV$98+($AR$112-1)*$AV$99,$AV$94)</f>
        <v>0.15022421524663676</v>
      </c>
      <c r="AW112" s="70">
        <f>IF($AW$114=$AR$93,$AW$98+($AR$112-1)*$AW$99,$AW$94)</f>
        <v>0.29372197309417042</v>
      </c>
      <c r="AX112" s="70">
        <f>IF($AX$114=$AR$93,$AX$98+($AR$112-1)*$AX$99,$AX$94)</f>
        <v>0.78699551569506732</v>
      </c>
      <c r="AY112" s="70">
        <f>IF($AY$114=$AR$93,$AY$98+($AR$112-1)*$AY$99,$AY$94)</f>
        <v>0.42152466367713004</v>
      </c>
      <c r="AZ112" s="70">
        <f>IF($AZ$114=$AR$93,$AZ$98+($AR$112-1)*$AZ$99,$AZ$94)</f>
        <v>0.9035874439461884</v>
      </c>
      <c r="BA112" s="70">
        <f>IF($BA$114=$AR$93,$BA$98+($AR$112-1)*$BA$99,$BA$94)</f>
        <v>9.5347631537148665</v>
      </c>
      <c r="BB112" s="70">
        <v>1</v>
      </c>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c r="DY112" s="70"/>
      <c r="DZ112" s="70"/>
      <c r="EA112" s="70"/>
      <c r="EB112" s="70"/>
      <c r="EC112" s="70"/>
      <c r="ED112" s="70"/>
      <c r="EE112" s="70"/>
      <c r="EF112" s="70"/>
      <c r="EG112" s="70"/>
      <c r="EH112" s="70"/>
      <c r="EI112" s="70"/>
      <c r="EJ112" s="70"/>
      <c r="EK112" s="70"/>
      <c r="EL112" s="70"/>
      <c r="EM112" s="70"/>
      <c r="EN112" s="70"/>
    </row>
    <row r="113" spans="1:144" outlineLevel="1" x14ac:dyDescent="0.2">
      <c r="AQ113" s="70"/>
      <c r="AR113" s="70"/>
      <c r="AS113" s="70"/>
      <c r="AT113" s="70">
        <f>IF($AR$93 = $AT$114,1,0)</f>
        <v>1</v>
      </c>
      <c r="AU113" s="70">
        <f>IF($AR$93 = $AU$114,1,0)</f>
        <v>0</v>
      </c>
      <c r="AV113" s="70">
        <f>IF($AR$93 = $AV$114,1,0)</f>
        <v>0</v>
      </c>
      <c r="AW113" s="70">
        <f>IF($AR$93 = $AW$114,1,0)</f>
        <v>0</v>
      </c>
      <c r="AX113" s="70">
        <f>IF($AR$93 = $AX$114,1,0)</f>
        <v>0</v>
      </c>
      <c r="AY113" s="70">
        <f>IF($AR$93 = $AY$114,1,0)</f>
        <v>0</v>
      </c>
      <c r="AZ113" s="70">
        <f>IF($AR$93 = $AZ$114,1,0)</f>
        <v>0</v>
      </c>
      <c r="BA113" s="70">
        <f>IF($AR$93 = $BA$114,1,0)</f>
        <v>0</v>
      </c>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c r="DY113" s="70"/>
      <c r="DZ113" s="70"/>
      <c r="EA113" s="70"/>
      <c r="EB113" s="70"/>
      <c r="EC113" s="70"/>
      <c r="ED113" s="70"/>
      <c r="EE113" s="70"/>
      <c r="EF113" s="70"/>
      <c r="EG113" s="70"/>
      <c r="EH113" s="70"/>
      <c r="EI113" s="70"/>
      <c r="EJ113" s="70"/>
      <c r="EK113" s="70"/>
      <c r="EL113" s="70"/>
      <c r="EM113" s="70"/>
      <c r="EN113" s="70"/>
    </row>
    <row r="114" spans="1:144" x14ac:dyDescent="0.2">
      <c r="A114" s="86"/>
      <c r="AQ114" s="70"/>
      <c r="AR114" s="70"/>
      <c r="AS114" s="70"/>
      <c r="AT114" s="70">
        <v>1</v>
      </c>
      <c r="AU114" s="70">
        <v>2</v>
      </c>
      <c r="AV114" s="70">
        <v>3</v>
      </c>
      <c r="AW114" s="70">
        <v>4</v>
      </c>
      <c r="AX114" s="70">
        <v>5</v>
      </c>
      <c r="AY114" s="70">
        <v>6</v>
      </c>
      <c r="AZ114" s="70">
        <v>7</v>
      </c>
      <c r="BA114" s="70">
        <v>8</v>
      </c>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70"/>
      <c r="DB114" s="70"/>
      <c r="DC114" s="70"/>
      <c r="DD114" s="70"/>
      <c r="DE114" s="70"/>
      <c r="DF114" s="70"/>
      <c r="DG114" s="70"/>
      <c r="DH114" s="70"/>
      <c r="DI114" s="70"/>
      <c r="DJ114" s="70"/>
      <c r="DK114" s="70"/>
      <c r="DL114" s="70"/>
      <c r="DM114" s="70"/>
      <c r="DN114" s="70"/>
      <c r="DO114" s="70"/>
      <c r="DP114" s="70"/>
      <c r="DQ114" s="70"/>
      <c r="DR114" s="70"/>
      <c r="DS114" s="70"/>
      <c r="DT114" s="70"/>
      <c r="DU114" s="70"/>
      <c r="DV114" s="70"/>
      <c r="DW114" s="70"/>
      <c r="DX114" s="70"/>
      <c r="DY114" s="70"/>
      <c r="DZ114" s="70"/>
      <c r="EA114" s="70"/>
      <c r="EB114" s="70"/>
      <c r="EC114" s="70"/>
      <c r="ED114" s="70"/>
      <c r="EE114" s="70"/>
      <c r="EF114" s="70"/>
      <c r="EG114" s="70"/>
      <c r="EH114" s="70"/>
      <c r="EI114" s="70"/>
      <c r="EJ114" s="70"/>
      <c r="EK114" s="70"/>
      <c r="EL114" s="70"/>
      <c r="EM114" s="70"/>
      <c r="EN114" s="70"/>
    </row>
    <row r="115" spans="1:144" x14ac:dyDescent="0.2">
      <c r="A115" s="11" t="s">
        <v>171</v>
      </c>
      <c r="AQ115" s="82" t="s">
        <v>201</v>
      </c>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0"/>
      <c r="DD115" s="70"/>
      <c r="DE115" s="70"/>
      <c r="DF115" s="70"/>
      <c r="DG115" s="70"/>
      <c r="DH115" s="70"/>
      <c r="DI115" s="70"/>
      <c r="DJ115" s="70"/>
      <c r="DK115" s="70"/>
      <c r="DL115" s="70"/>
      <c r="DM115" s="70"/>
      <c r="DN115" s="70"/>
      <c r="DO115" s="70"/>
      <c r="DP115" s="70"/>
      <c r="DQ115" s="70"/>
      <c r="DR115" s="70"/>
      <c r="DS115" s="70"/>
      <c r="DT115" s="70"/>
      <c r="DU115" s="70"/>
      <c r="DV115" s="70"/>
      <c r="DW115" s="70"/>
      <c r="DX115" s="70"/>
      <c r="DY115" s="70"/>
      <c r="DZ115" s="70"/>
      <c r="EA115" s="70"/>
      <c r="EB115" s="70"/>
      <c r="EC115" s="70"/>
      <c r="ED115" s="70"/>
      <c r="EE115" s="70"/>
      <c r="EF115" s="70"/>
      <c r="EG115" s="70"/>
      <c r="EH115" s="70"/>
      <c r="EI115" s="70"/>
      <c r="EJ115" s="70"/>
      <c r="EK115" s="70"/>
      <c r="EL115" s="70"/>
      <c r="EM115" s="70"/>
      <c r="EN115" s="70"/>
    </row>
    <row r="116" spans="1:144" outlineLevel="1" x14ac:dyDescent="0.2">
      <c r="AQ116" s="82" t="s">
        <v>202</v>
      </c>
      <c r="AR116" s="70">
        <v>0</v>
      </c>
      <c r="AS116" s="70">
        <v>0.05</v>
      </c>
      <c r="AT116" s="70">
        <v>0.1</v>
      </c>
      <c r="AU116" s="70">
        <v>0.15000000000000002</v>
      </c>
      <c r="AV116" s="70">
        <v>0.2</v>
      </c>
      <c r="AW116" s="70">
        <v>0.25</v>
      </c>
      <c r="AX116" s="70">
        <v>0.3</v>
      </c>
      <c r="AY116" s="70">
        <v>0.35</v>
      </c>
      <c r="AZ116" s="70">
        <v>0.39999999999999997</v>
      </c>
      <c r="BA116" s="70">
        <v>0.44999999999999996</v>
      </c>
      <c r="BB116" s="70">
        <v>0.49999999999999994</v>
      </c>
      <c r="BC116" s="70">
        <v>0.54999999999999993</v>
      </c>
      <c r="BD116" s="70">
        <v>0.6</v>
      </c>
      <c r="BE116" s="70">
        <v>0.65</v>
      </c>
      <c r="BF116" s="70">
        <v>0.70000000000000007</v>
      </c>
      <c r="BG116" s="70">
        <v>0.75000000000000011</v>
      </c>
      <c r="BH116" s="70">
        <v>0.80000000000000016</v>
      </c>
      <c r="BI116" s="70">
        <v>0.8500000000000002</v>
      </c>
      <c r="BJ116" s="70">
        <v>0.90000000000000024</v>
      </c>
      <c r="BK116" s="70">
        <v>0.95000000000000029</v>
      </c>
      <c r="BL116" s="70">
        <v>1.0000000000000002</v>
      </c>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70"/>
      <c r="DB116" s="70"/>
      <c r="DC116" s="70"/>
      <c r="DD116" s="70"/>
      <c r="DE116" s="70"/>
      <c r="DF116" s="70"/>
      <c r="DG116" s="70"/>
      <c r="DH116" s="70"/>
      <c r="DI116" s="70"/>
      <c r="DJ116" s="70"/>
      <c r="DK116" s="70"/>
      <c r="DL116" s="70"/>
      <c r="DM116" s="70"/>
      <c r="DN116" s="70"/>
      <c r="DO116" s="70"/>
      <c r="DP116" s="70"/>
      <c r="DQ116" s="70"/>
      <c r="DR116" s="70"/>
      <c r="DS116" s="70"/>
      <c r="DT116" s="70"/>
      <c r="DU116" s="70"/>
      <c r="DV116" s="70"/>
      <c r="DW116" s="70"/>
      <c r="DX116" s="70"/>
      <c r="DY116" s="70"/>
      <c r="DZ116" s="70"/>
      <c r="EA116" s="70"/>
      <c r="EB116" s="70"/>
      <c r="EC116" s="70"/>
      <c r="ED116" s="70"/>
      <c r="EE116" s="70"/>
      <c r="EF116" s="70"/>
      <c r="EG116" s="70"/>
      <c r="EH116" s="70"/>
      <c r="EI116" s="70"/>
      <c r="EJ116" s="70"/>
      <c r="EK116" s="70"/>
      <c r="EL116" s="70"/>
      <c r="EM116" s="70"/>
      <c r="EN116" s="70"/>
    </row>
    <row r="117" spans="1:144" outlineLevel="1" x14ac:dyDescent="0.2">
      <c r="AQ117" s="82" t="s">
        <v>203</v>
      </c>
      <c r="AR117" s="70">
        <v>0</v>
      </c>
      <c r="AS117" s="70">
        <v>1</v>
      </c>
      <c r="AT117" s="70">
        <v>3</v>
      </c>
      <c r="AU117" s="70">
        <v>4</v>
      </c>
      <c r="AV117" s="70">
        <v>5</v>
      </c>
      <c r="AW117" s="70">
        <v>5</v>
      </c>
      <c r="AX117" s="70">
        <v>5</v>
      </c>
      <c r="AY117" s="70">
        <v>5</v>
      </c>
      <c r="AZ117" s="70">
        <v>6</v>
      </c>
      <c r="BA117" s="70">
        <v>6</v>
      </c>
      <c r="BB117" s="70">
        <v>7</v>
      </c>
      <c r="BC117" s="70">
        <v>9</v>
      </c>
      <c r="BD117" s="70">
        <v>10</v>
      </c>
      <c r="BE117" s="70">
        <v>10</v>
      </c>
      <c r="BF117" s="70">
        <v>12</v>
      </c>
      <c r="BG117" s="70">
        <v>13</v>
      </c>
      <c r="BH117" s="70">
        <v>14</v>
      </c>
      <c r="BI117" s="70">
        <v>15</v>
      </c>
      <c r="BJ117" s="70">
        <v>15</v>
      </c>
      <c r="BK117" s="70">
        <v>18</v>
      </c>
      <c r="BL117" s="70">
        <v>38</v>
      </c>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c r="DY117" s="70"/>
      <c r="DZ117" s="70"/>
      <c r="EA117" s="70"/>
      <c r="EB117" s="70"/>
      <c r="EC117" s="70"/>
      <c r="ED117" s="70"/>
      <c r="EE117" s="70"/>
      <c r="EF117" s="70"/>
      <c r="EG117" s="70"/>
      <c r="EH117" s="70"/>
      <c r="EI117" s="70"/>
      <c r="EJ117" s="70"/>
      <c r="EK117" s="70"/>
      <c r="EL117" s="70"/>
      <c r="EM117" s="70"/>
      <c r="EN117" s="70"/>
    </row>
    <row r="118" spans="1:144" outlineLevel="1" x14ac:dyDescent="0.2">
      <c r="AQ118" s="82" t="s">
        <v>204</v>
      </c>
      <c r="AR118" s="70">
        <v>0</v>
      </c>
      <c r="AS118" s="70">
        <v>376</v>
      </c>
      <c r="AT118" s="70">
        <v>386</v>
      </c>
      <c r="AU118" s="70">
        <v>391</v>
      </c>
      <c r="AV118" s="70">
        <v>394</v>
      </c>
      <c r="AW118" s="70">
        <v>397</v>
      </c>
      <c r="AX118" s="70">
        <v>398</v>
      </c>
      <c r="AY118" s="70">
        <v>400</v>
      </c>
      <c r="AZ118" s="70">
        <v>402</v>
      </c>
      <c r="BA118" s="70">
        <v>404</v>
      </c>
      <c r="BB118" s="70">
        <v>405</v>
      </c>
      <c r="BC118" s="70">
        <v>405</v>
      </c>
      <c r="BD118" s="70">
        <v>405</v>
      </c>
      <c r="BE118" s="70">
        <v>407</v>
      </c>
      <c r="BF118" s="70">
        <v>407</v>
      </c>
      <c r="BG118" s="70">
        <v>407</v>
      </c>
      <c r="BH118" s="70">
        <v>407</v>
      </c>
      <c r="BI118" s="70">
        <v>408</v>
      </c>
      <c r="BJ118" s="70">
        <v>408</v>
      </c>
      <c r="BK118" s="70">
        <v>408</v>
      </c>
      <c r="BL118" s="70">
        <v>408</v>
      </c>
      <c r="BM118" s="70"/>
      <c r="BN118" s="70"/>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0"/>
      <c r="DD118" s="70"/>
      <c r="DE118" s="70"/>
      <c r="DF118" s="70"/>
      <c r="DG118" s="70"/>
      <c r="DH118" s="70"/>
      <c r="DI118" s="70"/>
      <c r="DJ118" s="70"/>
      <c r="DK118" s="70"/>
      <c r="DL118" s="70"/>
      <c r="DM118" s="70"/>
      <c r="DN118" s="70"/>
      <c r="DO118" s="70"/>
      <c r="DP118" s="70"/>
      <c r="DQ118" s="70"/>
      <c r="DR118" s="70"/>
      <c r="DS118" s="70"/>
      <c r="DT118" s="70"/>
      <c r="DU118" s="70"/>
      <c r="DV118" s="70"/>
      <c r="DW118" s="70"/>
      <c r="DX118" s="70"/>
      <c r="DY118" s="70"/>
      <c r="DZ118" s="70"/>
      <c r="EA118" s="70"/>
      <c r="EB118" s="70"/>
      <c r="EC118" s="70"/>
      <c r="ED118" s="70"/>
      <c r="EE118" s="70"/>
      <c r="EF118" s="70"/>
      <c r="EG118" s="70"/>
      <c r="EH118" s="70"/>
      <c r="EI118" s="70"/>
      <c r="EJ118" s="70"/>
      <c r="EK118" s="70"/>
      <c r="EL118" s="70"/>
      <c r="EM118" s="70"/>
      <c r="EN118" s="70"/>
    </row>
    <row r="119" spans="1:144" outlineLevel="1" x14ac:dyDescent="0.2">
      <c r="AQ119" s="82"/>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0"/>
      <c r="DD119" s="70"/>
      <c r="DE119" s="70"/>
      <c r="DF119" s="70"/>
      <c r="DG119" s="70"/>
      <c r="DH119" s="70"/>
      <c r="DI119" s="70"/>
      <c r="DJ119" s="70"/>
      <c r="DK119" s="70"/>
      <c r="DL119" s="70"/>
      <c r="DM119" s="70"/>
      <c r="DN119" s="70"/>
      <c r="DO119" s="70"/>
      <c r="DP119" s="70"/>
      <c r="DQ119" s="70"/>
      <c r="DR119" s="70"/>
      <c r="DS119" s="70"/>
      <c r="DT119" s="70"/>
      <c r="DU119" s="70"/>
      <c r="DV119" s="70"/>
      <c r="DW119" s="70"/>
      <c r="DX119" s="70"/>
      <c r="DY119" s="70"/>
      <c r="DZ119" s="70"/>
      <c r="EA119" s="70"/>
      <c r="EB119" s="70"/>
      <c r="EC119" s="70"/>
      <c r="ED119" s="70"/>
      <c r="EE119" s="70"/>
      <c r="EF119" s="70"/>
      <c r="EG119" s="70"/>
      <c r="EH119" s="70"/>
      <c r="EI119" s="70"/>
      <c r="EJ119" s="70"/>
      <c r="EK119" s="70"/>
      <c r="EL119" s="70"/>
      <c r="EM119" s="70"/>
      <c r="EN119" s="70"/>
    </row>
    <row r="120" spans="1:144" outlineLevel="1" x14ac:dyDescent="0.2">
      <c r="AQ120" s="82" t="s">
        <v>205</v>
      </c>
      <c r="AR120" s="70">
        <v>0.05</v>
      </c>
      <c r="AS120" s="70">
        <v>0.1</v>
      </c>
      <c r="AT120" s="70">
        <v>0.15000000000000002</v>
      </c>
      <c r="AU120" s="70">
        <v>0.2</v>
      </c>
      <c r="AV120" s="70">
        <v>0.25</v>
      </c>
      <c r="AW120" s="70">
        <v>0.3</v>
      </c>
      <c r="AX120" s="70">
        <v>0.35</v>
      </c>
      <c r="AY120" s="70">
        <v>0.39999999999999997</v>
      </c>
      <c r="AZ120" s="70">
        <v>0.44999999999999996</v>
      </c>
      <c r="BA120" s="70">
        <v>0.49999999999999994</v>
      </c>
      <c r="BB120" s="70">
        <v>0.54999999999999993</v>
      </c>
      <c r="BC120" s="70">
        <v>0.6</v>
      </c>
      <c r="BD120" s="70">
        <v>0.65</v>
      </c>
      <c r="BE120" s="70">
        <v>0.70000000000000007</v>
      </c>
      <c r="BF120" s="70">
        <v>0.75000000000000011</v>
      </c>
      <c r="BG120" s="70">
        <v>0.80000000000000016</v>
      </c>
      <c r="BH120" s="70">
        <v>0.8500000000000002</v>
      </c>
      <c r="BI120" s="70">
        <v>0.90000000000000024</v>
      </c>
      <c r="BJ120" s="70">
        <v>0.95000000000000029</v>
      </c>
      <c r="BK120" s="70">
        <v>1.0000000000000002</v>
      </c>
      <c r="BL120" s="70"/>
      <c r="BM120" s="70"/>
      <c r="BN120" s="70"/>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0"/>
      <c r="DD120" s="70"/>
      <c r="DE120" s="70"/>
      <c r="DF120" s="70"/>
      <c r="DG120" s="70"/>
      <c r="DH120" s="70"/>
      <c r="DI120" s="70"/>
      <c r="DJ120" s="70"/>
      <c r="DK120" s="70"/>
      <c r="DL120" s="70"/>
      <c r="DM120" s="70"/>
      <c r="DN120" s="70"/>
      <c r="DO120" s="70"/>
      <c r="DP120" s="70"/>
      <c r="DQ120" s="70"/>
      <c r="DR120" s="70"/>
      <c r="DS120" s="70"/>
      <c r="DT120" s="70"/>
      <c r="DU120" s="70"/>
      <c r="DV120" s="70"/>
      <c r="DW120" s="70"/>
      <c r="DX120" s="70"/>
      <c r="DY120" s="70"/>
      <c r="DZ120" s="70"/>
      <c r="EA120" s="70"/>
      <c r="EB120" s="70"/>
      <c r="EC120" s="70"/>
      <c r="ED120" s="70"/>
      <c r="EE120" s="70"/>
      <c r="EF120" s="70"/>
      <c r="EG120" s="70"/>
      <c r="EH120" s="70"/>
      <c r="EI120" s="70"/>
      <c r="EJ120" s="70"/>
      <c r="EK120" s="70"/>
      <c r="EL120" s="70"/>
      <c r="EM120" s="70"/>
      <c r="EN120" s="70"/>
    </row>
    <row r="121" spans="1:144" outlineLevel="1" x14ac:dyDescent="0.2">
      <c r="AQ121" s="82" t="s">
        <v>203</v>
      </c>
      <c r="AR121" s="70">
        <v>1</v>
      </c>
      <c r="AS121" s="70">
        <v>2</v>
      </c>
      <c r="AT121" s="70">
        <v>1</v>
      </c>
      <c r="AU121" s="70">
        <v>1</v>
      </c>
      <c r="AV121" s="70">
        <v>0</v>
      </c>
      <c r="AW121" s="70">
        <v>0</v>
      </c>
      <c r="AX121" s="70">
        <v>0</v>
      </c>
      <c r="AY121" s="70">
        <v>1</v>
      </c>
      <c r="AZ121" s="70">
        <v>0</v>
      </c>
      <c r="BA121" s="70">
        <v>1</v>
      </c>
      <c r="BB121" s="70">
        <v>2</v>
      </c>
      <c r="BC121" s="70">
        <v>1</v>
      </c>
      <c r="BD121" s="70">
        <v>0</v>
      </c>
      <c r="BE121" s="70">
        <v>2</v>
      </c>
      <c r="BF121" s="70">
        <v>1</v>
      </c>
      <c r="BG121" s="70">
        <v>1</v>
      </c>
      <c r="BH121" s="70">
        <v>1</v>
      </c>
      <c r="BI121" s="70">
        <v>0</v>
      </c>
      <c r="BJ121" s="70">
        <v>3</v>
      </c>
      <c r="BK121" s="70">
        <v>20</v>
      </c>
      <c r="BL121" s="70"/>
      <c r="BM121" s="70"/>
      <c r="BN121" s="70"/>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0"/>
      <c r="DD121" s="70"/>
      <c r="DE121" s="70"/>
      <c r="DF121" s="70"/>
      <c r="DG121" s="70"/>
      <c r="DH121" s="70"/>
      <c r="DI121" s="70"/>
      <c r="DJ121" s="70"/>
      <c r="DK121" s="70"/>
      <c r="DL121" s="70"/>
      <c r="DM121" s="70"/>
      <c r="DN121" s="70"/>
      <c r="DO121" s="70"/>
      <c r="DP121" s="70"/>
      <c r="DQ121" s="70"/>
      <c r="DR121" s="70"/>
      <c r="DS121" s="70"/>
      <c r="DT121" s="70"/>
      <c r="DU121" s="70"/>
      <c r="DV121" s="70"/>
      <c r="DW121" s="70"/>
      <c r="DX121" s="70"/>
      <c r="DY121" s="70"/>
      <c r="DZ121" s="70"/>
      <c r="EA121" s="70"/>
      <c r="EB121" s="70"/>
      <c r="EC121" s="70"/>
      <c r="ED121" s="70"/>
      <c r="EE121" s="70"/>
      <c r="EF121" s="70"/>
      <c r="EG121" s="70"/>
      <c r="EH121" s="70"/>
      <c r="EI121" s="70"/>
      <c r="EJ121" s="70"/>
      <c r="EK121" s="70"/>
      <c r="EL121" s="70"/>
      <c r="EM121" s="70"/>
      <c r="EN121" s="70"/>
    </row>
    <row r="122" spans="1:144" outlineLevel="1" x14ac:dyDescent="0.2">
      <c r="AQ122" s="82" t="s">
        <v>204</v>
      </c>
      <c r="AR122" s="70">
        <v>-376</v>
      </c>
      <c r="AS122" s="70">
        <v>-10</v>
      </c>
      <c r="AT122" s="70">
        <v>-5</v>
      </c>
      <c r="AU122" s="70">
        <v>-3</v>
      </c>
      <c r="AV122" s="70">
        <v>-3</v>
      </c>
      <c r="AW122" s="70">
        <v>-1</v>
      </c>
      <c r="AX122" s="70">
        <v>-2</v>
      </c>
      <c r="AY122" s="70">
        <v>-2</v>
      </c>
      <c r="AZ122" s="70">
        <v>-2</v>
      </c>
      <c r="BA122" s="70">
        <v>-1</v>
      </c>
      <c r="BB122" s="70">
        <v>0</v>
      </c>
      <c r="BC122" s="70">
        <v>0</v>
      </c>
      <c r="BD122" s="70">
        <v>-2</v>
      </c>
      <c r="BE122" s="70">
        <v>0</v>
      </c>
      <c r="BF122" s="70">
        <v>0</v>
      </c>
      <c r="BG122" s="70">
        <v>0</v>
      </c>
      <c r="BH122" s="70">
        <v>-1</v>
      </c>
      <c r="BI122" s="70">
        <v>0</v>
      </c>
      <c r="BJ122" s="70">
        <v>0</v>
      </c>
      <c r="BK122" s="70">
        <v>0</v>
      </c>
      <c r="BL122" s="70"/>
      <c r="BM122" s="70"/>
      <c r="BN122" s="70"/>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0"/>
      <c r="DD122" s="70"/>
      <c r="DE122" s="70"/>
      <c r="DF122" s="70"/>
      <c r="DG122" s="70"/>
      <c r="DH122" s="70"/>
      <c r="DI122" s="70"/>
      <c r="DJ122" s="70"/>
      <c r="DK122" s="70"/>
      <c r="DL122" s="70"/>
      <c r="DM122" s="70"/>
      <c r="DN122" s="70"/>
      <c r="DO122" s="70"/>
      <c r="DP122" s="70"/>
      <c r="DQ122" s="70"/>
      <c r="DR122" s="70"/>
      <c r="DS122" s="70"/>
      <c r="DT122" s="70"/>
      <c r="DU122" s="70"/>
      <c r="DV122" s="70"/>
      <c r="DW122" s="70"/>
      <c r="DX122" s="70"/>
      <c r="DY122" s="70"/>
      <c r="DZ122" s="70"/>
      <c r="EA122" s="70"/>
      <c r="EB122" s="70"/>
      <c r="EC122" s="70"/>
      <c r="ED122" s="70"/>
      <c r="EE122" s="70"/>
      <c r="EF122" s="70"/>
      <c r="EG122" s="70"/>
      <c r="EH122" s="70"/>
      <c r="EI122" s="70"/>
      <c r="EJ122" s="70"/>
      <c r="EK122" s="70"/>
      <c r="EL122" s="70"/>
      <c r="EM122" s="70"/>
      <c r="EN122" s="70"/>
    </row>
    <row r="123" spans="1:144" outlineLevel="1" x14ac:dyDescent="0.2">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0"/>
      <c r="DD123" s="70"/>
      <c r="DE123" s="70"/>
      <c r="DF123" s="70"/>
      <c r="DG123" s="70"/>
      <c r="DH123" s="70"/>
      <c r="DI123" s="70"/>
      <c r="DJ123" s="70"/>
      <c r="DK123" s="70"/>
      <c r="DL123" s="70"/>
      <c r="DM123" s="70"/>
      <c r="DN123" s="70"/>
      <c r="DO123" s="70"/>
      <c r="DP123" s="70"/>
      <c r="DQ123" s="70"/>
      <c r="DR123" s="70"/>
      <c r="DS123" s="70"/>
      <c r="DT123" s="70"/>
      <c r="DU123" s="70"/>
      <c r="DV123" s="70"/>
      <c r="DW123" s="70"/>
      <c r="DX123" s="70"/>
      <c r="DY123" s="70"/>
      <c r="DZ123" s="70"/>
      <c r="EA123" s="70"/>
      <c r="EB123" s="70"/>
      <c r="EC123" s="70"/>
      <c r="ED123" s="70"/>
      <c r="EE123" s="70"/>
      <c r="EF123" s="70"/>
      <c r="EG123" s="70"/>
      <c r="EH123" s="70"/>
      <c r="EI123" s="70"/>
      <c r="EJ123" s="70"/>
      <c r="EK123" s="70"/>
      <c r="EL123" s="70"/>
      <c r="EM123" s="70"/>
      <c r="EN123" s="70"/>
    </row>
    <row r="124" spans="1:144" outlineLevel="1" x14ac:dyDescent="0.2">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0"/>
      <c r="DD124" s="70"/>
      <c r="DE124" s="70"/>
      <c r="DF124" s="70"/>
      <c r="DG124" s="70"/>
      <c r="DH124" s="70"/>
      <c r="DI124" s="70"/>
      <c r="DJ124" s="70"/>
      <c r="DK124" s="70"/>
      <c r="DL124" s="70"/>
      <c r="DM124" s="70"/>
      <c r="DN124" s="70"/>
      <c r="DO124" s="70"/>
      <c r="DP124" s="70"/>
      <c r="DQ124" s="70"/>
      <c r="DR124" s="70"/>
      <c r="DS124" s="70"/>
      <c r="DT124" s="70"/>
      <c r="DU124" s="70"/>
      <c r="DV124" s="70"/>
      <c r="DW124" s="70"/>
      <c r="DX124" s="70"/>
      <c r="DY124" s="70"/>
      <c r="DZ124" s="70"/>
      <c r="EA124" s="70"/>
      <c r="EB124" s="70"/>
      <c r="EC124" s="70"/>
      <c r="ED124" s="70"/>
      <c r="EE124" s="70"/>
      <c r="EF124" s="70"/>
      <c r="EG124" s="70"/>
      <c r="EH124" s="70"/>
      <c r="EI124" s="70"/>
      <c r="EJ124" s="70"/>
      <c r="EK124" s="70"/>
      <c r="EL124" s="70"/>
      <c r="EM124" s="70"/>
      <c r="EN124" s="70"/>
    </row>
    <row r="125" spans="1:144" outlineLevel="1" x14ac:dyDescent="0.2">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0"/>
      <c r="DD125" s="70"/>
      <c r="DE125" s="70"/>
      <c r="DF125" s="70"/>
      <c r="DG125" s="70"/>
      <c r="DH125" s="70"/>
      <c r="DI125" s="70"/>
      <c r="DJ125" s="70"/>
      <c r="DK125" s="70"/>
      <c r="DL125" s="70"/>
      <c r="DM125" s="70"/>
      <c r="DN125" s="70"/>
      <c r="DO125" s="70"/>
      <c r="DP125" s="70"/>
      <c r="DQ125" s="70"/>
      <c r="DR125" s="70"/>
      <c r="DS125" s="70"/>
      <c r="DT125" s="70"/>
      <c r="DU125" s="70"/>
      <c r="DV125" s="70"/>
      <c r="DW125" s="70"/>
      <c r="DX125" s="70"/>
      <c r="DY125" s="70"/>
      <c r="DZ125" s="70"/>
      <c r="EA125" s="70"/>
      <c r="EB125" s="70"/>
      <c r="EC125" s="70"/>
      <c r="ED125" s="70"/>
      <c r="EE125" s="70"/>
      <c r="EF125" s="70"/>
      <c r="EG125" s="70"/>
      <c r="EH125" s="70"/>
      <c r="EI125" s="70"/>
      <c r="EJ125" s="70"/>
      <c r="EK125" s="70"/>
      <c r="EL125" s="70"/>
      <c r="EM125" s="70"/>
      <c r="EN125" s="70"/>
    </row>
    <row r="126" spans="1:144" outlineLevel="1" x14ac:dyDescent="0.2">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0"/>
      <c r="DD126" s="70"/>
      <c r="DE126" s="70"/>
      <c r="DF126" s="70"/>
      <c r="DG126" s="70"/>
      <c r="DH126" s="70"/>
      <c r="DI126" s="70"/>
      <c r="DJ126" s="70"/>
      <c r="DK126" s="70"/>
      <c r="DL126" s="70"/>
      <c r="DM126" s="70"/>
      <c r="DN126" s="70"/>
      <c r="DO126" s="70"/>
      <c r="DP126" s="70"/>
      <c r="DQ126" s="70"/>
      <c r="DR126" s="70"/>
      <c r="DS126" s="70"/>
      <c r="DT126" s="70"/>
      <c r="DU126" s="70"/>
      <c r="DV126" s="70"/>
      <c r="DW126" s="70"/>
      <c r="DX126" s="70"/>
      <c r="DY126" s="70"/>
      <c r="DZ126" s="70"/>
      <c r="EA126" s="70"/>
      <c r="EB126" s="70"/>
      <c r="EC126" s="70"/>
      <c r="ED126" s="70"/>
      <c r="EE126" s="70"/>
      <c r="EF126" s="70"/>
      <c r="EG126" s="70"/>
      <c r="EH126" s="70"/>
      <c r="EI126" s="70"/>
      <c r="EJ126" s="70"/>
      <c r="EK126" s="70"/>
      <c r="EL126" s="70"/>
      <c r="EM126" s="70"/>
      <c r="EN126" s="70"/>
    </row>
    <row r="127" spans="1:144" outlineLevel="1" x14ac:dyDescent="0.2">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0"/>
      <c r="DD127" s="70"/>
      <c r="DE127" s="70"/>
      <c r="DF127" s="70"/>
      <c r="DG127" s="70"/>
      <c r="DH127" s="70"/>
      <c r="DI127" s="70"/>
      <c r="DJ127" s="70"/>
      <c r="DK127" s="70"/>
      <c r="DL127" s="70"/>
      <c r="DM127" s="70"/>
      <c r="DN127" s="70"/>
      <c r="DO127" s="70"/>
      <c r="DP127" s="70"/>
      <c r="DQ127" s="70"/>
      <c r="DR127" s="70"/>
      <c r="DS127" s="70"/>
      <c r="DT127" s="70"/>
      <c r="DU127" s="70"/>
      <c r="DV127" s="70"/>
      <c r="DW127" s="70"/>
      <c r="DX127" s="70"/>
      <c r="DY127" s="70"/>
      <c r="DZ127" s="70"/>
      <c r="EA127" s="70"/>
      <c r="EB127" s="70"/>
      <c r="EC127" s="70"/>
      <c r="ED127" s="70"/>
      <c r="EE127" s="70"/>
      <c r="EF127" s="70"/>
      <c r="EG127" s="70"/>
      <c r="EH127" s="70"/>
      <c r="EI127" s="70"/>
      <c r="EJ127" s="70"/>
      <c r="EK127" s="70"/>
      <c r="EL127" s="70"/>
      <c r="EM127" s="70"/>
      <c r="EN127" s="70"/>
    </row>
    <row r="128" spans="1:144" outlineLevel="1" x14ac:dyDescent="0.2">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70"/>
      <c r="DB128" s="70"/>
      <c r="DC128" s="70"/>
      <c r="DD128" s="70"/>
      <c r="DE128" s="70"/>
      <c r="DF128" s="70"/>
      <c r="DG128" s="70"/>
      <c r="DH128" s="70"/>
      <c r="DI128" s="70"/>
      <c r="DJ128" s="70"/>
      <c r="DK128" s="70"/>
      <c r="DL128" s="70"/>
      <c r="DM128" s="70"/>
      <c r="DN128" s="70"/>
      <c r="DO128" s="70"/>
      <c r="DP128" s="70"/>
      <c r="DQ128" s="70"/>
      <c r="DR128" s="70"/>
      <c r="DS128" s="70"/>
      <c r="DT128" s="70"/>
      <c r="DU128" s="70"/>
      <c r="DV128" s="70"/>
      <c r="DW128" s="70"/>
      <c r="DX128" s="70"/>
      <c r="DY128" s="70"/>
      <c r="DZ128" s="70"/>
      <c r="EA128" s="70"/>
      <c r="EB128" s="70"/>
      <c r="EC128" s="70"/>
      <c r="ED128" s="70"/>
      <c r="EE128" s="70"/>
      <c r="EF128" s="70"/>
      <c r="EG128" s="70"/>
      <c r="EH128" s="70"/>
      <c r="EI128" s="70"/>
      <c r="EJ128" s="70"/>
      <c r="EK128" s="70"/>
      <c r="EL128" s="70"/>
      <c r="EM128" s="70"/>
      <c r="EN128" s="70"/>
    </row>
    <row r="129" spans="1:144" outlineLevel="1" x14ac:dyDescent="0.2">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70"/>
      <c r="DB129" s="70"/>
      <c r="DC129" s="70"/>
      <c r="DD129" s="70"/>
      <c r="DE129" s="70"/>
      <c r="DF129" s="70"/>
      <c r="DG129" s="70"/>
      <c r="DH129" s="70"/>
      <c r="DI129" s="70"/>
      <c r="DJ129" s="70"/>
      <c r="DK129" s="70"/>
      <c r="DL129" s="70"/>
      <c r="DM129" s="70"/>
      <c r="DN129" s="70"/>
      <c r="DO129" s="70"/>
      <c r="DP129" s="70"/>
      <c r="DQ129" s="70"/>
      <c r="DR129" s="70"/>
      <c r="DS129" s="70"/>
      <c r="DT129" s="70"/>
      <c r="DU129" s="70"/>
      <c r="DV129" s="70"/>
      <c r="DW129" s="70"/>
      <c r="DX129" s="70"/>
      <c r="DY129" s="70"/>
      <c r="DZ129" s="70"/>
      <c r="EA129" s="70"/>
      <c r="EB129" s="70"/>
      <c r="EC129" s="70"/>
      <c r="ED129" s="70"/>
      <c r="EE129" s="70"/>
      <c r="EF129" s="70"/>
      <c r="EG129" s="70"/>
      <c r="EH129" s="70"/>
      <c r="EI129" s="70"/>
      <c r="EJ129" s="70"/>
      <c r="EK129" s="70"/>
      <c r="EL129" s="70"/>
      <c r="EM129" s="70"/>
      <c r="EN129" s="70"/>
    </row>
    <row r="130" spans="1:144" outlineLevel="1" x14ac:dyDescent="0.2">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70"/>
      <c r="DB130" s="70"/>
      <c r="DC130" s="70"/>
      <c r="DD130" s="70"/>
      <c r="DE130" s="70"/>
      <c r="DF130" s="70"/>
      <c r="DG130" s="70"/>
      <c r="DH130" s="70"/>
      <c r="DI130" s="70"/>
      <c r="DJ130" s="70"/>
      <c r="DK130" s="70"/>
      <c r="DL130" s="70"/>
      <c r="DM130" s="70"/>
      <c r="DN130" s="70"/>
      <c r="DO130" s="70"/>
      <c r="DP130" s="70"/>
      <c r="DQ130" s="70"/>
      <c r="DR130" s="70"/>
      <c r="DS130" s="70"/>
      <c r="DT130" s="70"/>
      <c r="DU130" s="70"/>
      <c r="DV130" s="70"/>
      <c r="DW130" s="70"/>
      <c r="DX130" s="70"/>
      <c r="DY130" s="70"/>
      <c r="DZ130" s="70"/>
      <c r="EA130" s="70"/>
      <c r="EB130" s="70"/>
      <c r="EC130" s="70"/>
      <c r="ED130" s="70"/>
      <c r="EE130" s="70"/>
      <c r="EF130" s="70"/>
      <c r="EG130" s="70"/>
      <c r="EH130" s="70"/>
      <c r="EI130" s="70"/>
      <c r="EJ130" s="70"/>
      <c r="EK130" s="70"/>
      <c r="EL130" s="70"/>
      <c r="EM130" s="70"/>
      <c r="EN130" s="70"/>
    </row>
    <row r="131" spans="1:144" outlineLevel="1" x14ac:dyDescent="0.2">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70"/>
      <c r="DB131" s="70"/>
      <c r="DC131" s="70"/>
      <c r="DD131" s="70"/>
      <c r="DE131" s="70"/>
      <c r="DF131" s="70"/>
      <c r="DG131" s="70"/>
      <c r="DH131" s="70"/>
      <c r="DI131" s="70"/>
      <c r="DJ131" s="70"/>
      <c r="DK131" s="70"/>
      <c r="DL131" s="70"/>
      <c r="DM131" s="70"/>
      <c r="DN131" s="70"/>
      <c r="DO131" s="70"/>
      <c r="DP131" s="70"/>
      <c r="DQ131" s="70"/>
      <c r="DR131" s="70"/>
      <c r="DS131" s="70"/>
      <c r="DT131" s="70"/>
      <c r="DU131" s="70"/>
      <c r="DV131" s="70"/>
      <c r="DW131" s="70"/>
      <c r="DX131" s="70"/>
      <c r="DY131" s="70"/>
      <c r="DZ131" s="70"/>
      <c r="EA131" s="70"/>
      <c r="EB131" s="70"/>
      <c r="EC131" s="70"/>
      <c r="ED131" s="70"/>
      <c r="EE131" s="70"/>
      <c r="EF131" s="70"/>
      <c r="EG131" s="70"/>
      <c r="EH131" s="70"/>
      <c r="EI131" s="70"/>
      <c r="EJ131" s="70"/>
      <c r="EK131" s="70"/>
      <c r="EL131" s="70"/>
      <c r="EM131" s="70"/>
      <c r="EN131" s="70"/>
    </row>
    <row r="132" spans="1:144" outlineLevel="1" x14ac:dyDescent="0.2">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70"/>
      <c r="DB132" s="70"/>
      <c r="DC132" s="70"/>
      <c r="DD132" s="70"/>
      <c r="DE132" s="70"/>
      <c r="DF132" s="70"/>
      <c r="DG132" s="70"/>
      <c r="DH132" s="70"/>
      <c r="DI132" s="70"/>
      <c r="DJ132" s="70"/>
      <c r="DK132" s="70"/>
      <c r="DL132" s="70"/>
      <c r="DM132" s="70"/>
      <c r="DN132" s="70"/>
      <c r="DO132" s="70"/>
      <c r="DP132" s="70"/>
      <c r="DQ132" s="70"/>
      <c r="DR132" s="70"/>
      <c r="DS132" s="70"/>
      <c r="DT132" s="70"/>
      <c r="DU132" s="70"/>
      <c r="DV132" s="70"/>
      <c r="DW132" s="70"/>
      <c r="DX132" s="70"/>
      <c r="DY132" s="70"/>
      <c r="DZ132" s="70"/>
      <c r="EA132" s="70"/>
      <c r="EB132" s="70"/>
      <c r="EC132" s="70"/>
      <c r="ED132" s="70"/>
      <c r="EE132" s="70"/>
      <c r="EF132" s="70"/>
      <c r="EG132" s="70"/>
      <c r="EH132" s="70"/>
      <c r="EI132" s="70"/>
      <c r="EJ132" s="70"/>
      <c r="EK132" s="70"/>
      <c r="EL132" s="70"/>
      <c r="EM132" s="70"/>
      <c r="EN132" s="70"/>
    </row>
    <row r="133" spans="1:144" outlineLevel="1" x14ac:dyDescent="0.2">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70"/>
      <c r="DB133" s="70"/>
      <c r="DC133" s="70"/>
      <c r="DD133" s="70"/>
      <c r="DE133" s="70"/>
      <c r="DF133" s="70"/>
      <c r="DG133" s="70"/>
      <c r="DH133" s="70"/>
      <c r="DI133" s="70"/>
      <c r="DJ133" s="70"/>
      <c r="DK133" s="70"/>
      <c r="DL133" s="70"/>
      <c r="DM133" s="70"/>
      <c r="DN133" s="70"/>
      <c r="DO133" s="70"/>
      <c r="DP133" s="70"/>
      <c r="DQ133" s="70"/>
      <c r="DR133" s="70"/>
      <c r="DS133" s="70"/>
      <c r="DT133" s="70"/>
      <c r="DU133" s="70"/>
      <c r="DV133" s="70"/>
      <c r="DW133" s="70"/>
      <c r="DX133" s="70"/>
      <c r="DY133" s="70"/>
      <c r="DZ133" s="70"/>
      <c r="EA133" s="70"/>
      <c r="EB133" s="70"/>
      <c r="EC133" s="70"/>
      <c r="ED133" s="70"/>
      <c r="EE133" s="70"/>
      <c r="EF133" s="70"/>
      <c r="EG133" s="70"/>
      <c r="EH133" s="70"/>
      <c r="EI133" s="70"/>
      <c r="EJ133" s="70"/>
      <c r="EK133" s="70"/>
      <c r="EL133" s="70"/>
      <c r="EM133" s="70"/>
      <c r="EN133" s="70"/>
    </row>
    <row r="134" spans="1:144" outlineLevel="1" x14ac:dyDescent="0.2">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70"/>
      <c r="DB134" s="70"/>
      <c r="DC134" s="70"/>
      <c r="DD134" s="70"/>
      <c r="DE134" s="70"/>
      <c r="DF134" s="70"/>
      <c r="DG134" s="70"/>
      <c r="DH134" s="70"/>
      <c r="DI134" s="70"/>
      <c r="DJ134" s="70"/>
      <c r="DK134" s="70"/>
      <c r="DL134" s="70"/>
      <c r="DM134" s="70"/>
      <c r="DN134" s="70"/>
      <c r="DO134" s="70"/>
      <c r="DP134" s="70"/>
      <c r="DQ134" s="70"/>
      <c r="DR134" s="70"/>
      <c r="DS134" s="70"/>
      <c r="DT134" s="70"/>
      <c r="DU134" s="70"/>
      <c r="DV134" s="70"/>
      <c r="DW134" s="70"/>
      <c r="DX134" s="70"/>
      <c r="DY134" s="70"/>
      <c r="DZ134" s="70"/>
      <c r="EA134" s="70"/>
      <c r="EB134" s="70"/>
      <c r="EC134" s="70"/>
      <c r="ED134" s="70"/>
      <c r="EE134" s="70"/>
      <c r="EF134" s="70"/>
      <c r="EG134" s="70"/>
      <c r="EH134" s="70"/>
      <c r="EI134" s="70"/>
      <c r="EJ134" s="70"/>
      <c r="EK134" s="70"/>
      <c r="EL134" s="70"/>
      <c r="EM134" s="70"/>
      <c r="EN134" s="70"/>
    </row>
    <row r="135" spans="1:144" outlineLevel="1" x14ac:dyDescent="0.2">
      <c r="AQ135" s="70"/>
      <c r="AR135" s="70"/>
      <c r="AS135" s="70"/>
      <c r="AT135" s="70"/>
      <c r="AU135" s="70"/>
      <c r="AV135" s="70"/>
      <c r="AW135" s="70"/>
      <c r="AX135" s="70"/>
      <c r="AY135" s="70"/>
      <c r="AZ135" s="70"/>
      <c r="BA135" s="70"/>
      <c r="BB135" s="7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70"/>
      <c r="DB135" s="70"/>
      <c r="DC135" s="70"/>
      <c r="DD135" s="70"/>
      <c r="DE135" s="70"/>
      <c r="DF135" s="70"/>
      <c r="DG135" s="70"/>
      <c r="DH135" s="70"/>
      <c r="DI135" s="70"/>
      <c r="DJ135" s="70"/>
      <c r="DK135" s="70"/>
      <c r="DL135" s="70"/>
      <c r="DM135" s="70"/>
      <c r="DN135" s="70"/>
      <c r="DO135" s="70"/>
      <c r="DP135" s="70"/>
      <c r="DQ135" s="70"/>
      <c r="DR135" s="70"/>
      <c r="DS135" s="70"/>
      <c r="DT135" s="70"/>
      <c r="DU135" s="70"/>
      <c r="DV135" s="70"/>
      <c r="DW135" s="70"/>
      <c r="DX135" s="70"/>
      <c r="DY135" s="70"/>
      <c r="DZ135" s="70"/>
      <c r="EA135" s="70"/>
      <c r="EB135" s="70"/>
      <c r="EC135" s="70"/>
      <c r="ED135" s="70"/>
      <c r="EE135" s="70"/>
      <c r="EF135" s="70"/>
      <c r="EG135" s="70"/>
      <c r="EH135" s="70"/>
      <c r="EI135" s="70"/>
      <c r="EJ135" s="70"/>
      <c r="EK135" s="70"/>
      <c r="EL135" s="70"/>
      <c r="EM135" s="70"/>
      <c r="EN135" s="70"/>
    </row>
    <row r="136" spans="1:144" x14ac:dyDescent="0.2">
      <c r="A136" s="86"/>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70"/>
      <c r="DB136" s="70"/>
      <c r="DC136" s="70"/>
      <c r="DD136" s="70"/>
      <c r="DE136" s="70"/>
      <c r="DF136" s="70"/>
      <c r="DG136" s="70"/>
      <c r="DH136" s="70"/>
      <c r="DI136" s="70"/>
      <c r="DJ136" s="70"/>
      <c r="DK136" s="70"/>
      <c r="DL136" s="70"/>
      <c r="DM136" s="70"/>
      <c r="DN136" s="70"/>
      <c r="DO136" s="70"/>
      <c r="DP136" s="70"/>
      <c r="DQ136" s="70"/>
      <c r="DR136" s="70"/>
      <c r="DS136" s="70"/>
      <c r="DT136" s="70"/>
      <c r="DU136" s="70"/>
      <c r="DV136" s="70"/>
      <c r="DW136" s="70"/>
      <c r="DX136" s="70"/>
      <c r="DY136" s="70"/>
      <c r="DZ136" s="70"/>
      <c r="EA136" s="70"/>
      <c r="EB136" s="70"/>
      <c r="EC136" s="70"/>
      <c r="ED136" s="70"/>
      <c r="EE136" s="70"/>
      <c r="EF136" s="70"/>
      <c r="EG136" s="70"/>
      <c r="EH136" s="70"/>
      <c r="EI136" s="70"/>
      <c r="EJ136" s="70"/>
      <c r="EK136" s="70"/>
      <c r="EL136" s="70"/>
      <c r="EM136" s="70"/>
      <c r="EN136" s="70"/>
    </row>
    <row r="137" spans="1:144" x14ac:dyDescent="0.2">
      <c r="A137" s="11" t="s">
        <v>172</v>
      </c>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0"/>
      <c r="DD137" s="70"/>
      <c r="DE137" s="70"/>
      <c r="DF137" s="70"/>
      <c r="DG137" s="70"/>
      <c r="DH137" s="70"/>
      <c r="DI137" s="70"/>
      <c r="DJ137" s="70"/>
      <c r="DK137" s="70"/>
      <c r="DL137" s="70"/>
      <c r="DM137" s="70"/>
      <c r="DN137" s="70"/>
      <c r="DO137" s="70"/>
      <c r="DP137" s="70"/>
      <c r="DQ137" s="70"/>
      <c r="DR137" s="70"/>
      <c r="DS137" s="70"/>
      <c r="DT137" s="70"/>
      <c r="DU137" s="70"/>
      <c r="DV137" s="70"/>
      <c r="DW137" s="70"/>
      <c r="DX137" s="70"/>
      <c r="DY137" s="70"/>
      <c r="DZ137" s="70"/>
      <c r="EA137" s="70"/>
      <c r="EB137" s="70"/>
      <c r="EC137" s="70"/>
      <c r="ED137" s="70"/>
      <c r="EE137" s="70"/>
      <c r="EF137" s="70"/>
      <c r="EG137" s="70"/>
      <c r="EH137" s="70"/>
      <c r="EI137" s="70"/>
      <c r="EJ137" s="70"/>
      <c r="EK137" s="70"/>
      <c r="EL137" s="70"/>
      <c r="EM137" s="70"/>
      <c r="EN137" s="70"/>
    </row>
    <row r="138" spans="1:144" outlineLevel="1" x14ac:dyDescent="0.2">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70"/>
      <c r="DB138" s="70"/>
      <c r="DC138" s="70"/>
      <c r="DD138" s="70"/>
      <c r="DE138" s="70"/>
      <c r="DF138" s="70"/>
      <c r="DG138" s="70"/>
      <c r="DH138" s="70"/>
      <c r="DI138" s="70"/>
      <c r="DJ138" s="70"/>
      <c r="DK138" s="70"/>
      <c r="DL138" s="70"/>
      <c r="DM138" s="70"/>
      <c r="DN138" s="70"/>
      <c r="DO138" s="70"/>
      <c r="DP138" s="70"/>
      <c r="DQ138" s="70"/>
      <c r="DR138" s="70"/>
      <c r="DS138" s="70"/>
      <c r="DT138" s="70"/>
      <c r="DU138" s="70"/>
      <c r="DV138" s="70"/>
      <c r="DW138" s="70"/>
      <c r="DX138" s="70"/>
      <c r="DY138" s="70"/>
      <c r="DZ138" s="70"/>
      <c r="EA138" s="70"/>
      <c r="EB138" s="70"/>
      <c r="EC138" s="70"/>
      <c r="ED138" s="70"/>
      <c r="EE138" s="70"/>
      <c r="EF138" s="70"/>
      <c r="EG138" s="70"/>
      <c r="EH138" s="70"/>
      <c r="EI138" s="70"/>
      <c r="EJ138" s="70"/>
      <c r="EK138" s="70"/>
      <c r="EL138" s="70"/>
      <c r="EM138" s="70"/>
      <c r="EN138" s="70"/>
    </row>
    <row r="139" spans="1:144" outlineLevel="1" x14ac:dyDescent="0.2">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70"/>
      <c r="DB139" s="70"/>
      <c r="DC139" s="70"/>
      <c r="DD139" s="70"/>
      <c r="DE139" s="70"/>
      <c r="DF139" s="70"/>
      <c r="DG139" s="70"/>
      <c r="DH139" s="70"/>
      <c r="DI139" s="70"/>
      <c r="DJ139" s="70"/>
      <c r="DK139" s="70"/>
      <c r="DL139" s="70"/>
      <c r="DM139" s="70"/>
      <c r="DN139" s="70"/>
      <c r="DO139" s="70"/>
      <c r="DP139" s="70"/>
      <c r="DQ139" s="70"/>
      <c r="DR139" s="70"/>
      <c r="DS139" s="70"/>
      <c r="DT139" s="70"/>
      <c r="DU139" s="70"/>
      <c r="DV139" s="70"/>
      <c r="DW139" s="70"/>
      <c r="DX139" s="70"/>
      <c r="DY139" s="70"/>
      <c r="DZ139" s="70"/>
      <c r="EA139" s="70"/>
      <c r="EB139" s="70"/>
      <c r="EC139" s="70"/>
      <c r="ED139" s="70"/>
      <c r="EE139" s="70"/>
      <c r="EF139" s="70"/>
      <c r="EG139" s="70"/>
      <c r="EH139" s="70"/>
      <c r="EI139" s="70"/>
      <c r="EJ139" s="70"/>
      <c r="EK139" s="70"/>
      <c r="EL139" s="70"/>
      <c r="EM139" s="70"/>
      <c r="EN139" s="70"/>
    </row>
    <row r="140" spans="1:144" outlineLevel="1" x14ac:dyDescent="0.2">
      <c r="AQ140" s="70"/>
      <c r="AR140" s="70"/>
      <c r="AS140" s="70"/>
      <c r="AT140" s="70"/>
      <c r="AU140" s="70"/>
      <c r="AV140" s="70"/>
      <c r="AW140" s="70"/>
      <c r="AX140" s="70"/>
      <c r="AY140" s="70"/>
      <c r="AZ140" s="70"/>
      <c r="BA140" s="70"/>
      <c r="BB140" s="70"/>
      <c r="BC140" s="70"/>
      <c r="BD140" s="70"/>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70"/>
      <c r="DB140" s="70"/>
      <c r="DC140" s="70"/>
      <c r="DD140" s="70"/>
      <c r="DE140" s="70"/>
      <c r="DF140" s="70"/>
      <c r="DG140" s="70"/>
      <c r="DH140" s="70"/>
      <c r="DI140" s="70"/>
      <c r="DJ140" s="70"/>
      <c r="DK140" s="70"/>
      <c r="DL140" s="70"/>
      <c r="DM140" s="70"/>
      <c r="DN140" s="70"/>
      <c r="DO140" s="70"/>
      <c r="DP140" s="70"/>
      <c r="DQ140" s="70"/>
      <c r="DR140" s="70"/>
      <c r="DS140" s="70"/>
      <c r="DT140" s="70"/>
      <c r="DU140" s="70"/>
      <c r="DV140" s="70"/>
      <c r="DW140" s="70"/>
      <c r="DX140" s="70"/>
      <c r="DY140" s="70"/>
      <c r="DZ140" s="70"/>
      <c r="EA140" s="70"/>
      <c r="EB140" s="70"/>
      <c r="EC140" s="70"/>
      <c r="ED140" s="70"/>
      <c r="EE140" s="70"/>
      <c r="EF140" s="70"/>
      <c r="EG140" s="70"/>
      <c r="EH140" s="70"/>
      <c r="EI140" s="70"/>
      <c r="EJ140" s="70"/>
      <c r="EK140" s="70"/>
      <c r="EL140" s="70"/>
      <c r="EM140" s="70"/>
      <c r="EN140" s="70"/>
    </row>
    <row r="141" spans="1:144" outlineLevel="1" x14ac:dyDescent="0.2">
      <c r="AQ141" s="70"/>
      <c r="AR141" s="70"/>
      <c r="AS141" s="70"/>
      <c r="AT141" s="70"/>
      <c r="AU141" s="70"/>
      <c r="AV141" s="70"/>
      <c r="AW141" s="70"/>
      <c r="AX141" s="70"/>
      <c r="AY141" s="70"/>
      <c r="AZ141" s="70"/>
      <c r="BA141" s="70"/>
      <c r="BB141" s="70"/>
      <c r="BC141" s="70"/>
      <c r="BD141" s="70"/>
      <c r="BE141" s="70"/>
      <c r="BF141" s="70"/>
      <c r="BG141" s="70"/>
      <c r="BH141" s="70"/>
      <c r="BI141" s="70"/>
      <c r="BJ141" s="70"/>
      <c r="BK141" s="70"/>
      <c r="BL141" s="70"/>
      <c r="BM141" s="70"/>
      <c r="BN141" s="70"/>
      <c r="BO141" s="70"/>
      <c r="BP141" s="70"/>
      <c r="BQ141" s="70"/>
      <c r="BR141" s="70"/>
      <c r="BS141" s="70"/>
      <c r="BT141" s="70"/>
      <c r="BU141" s="70"/>
      <c r="BV141" s="70"/>
      <c r="BW141" s="70"/>
      <c r="BX141" s="70"/>
      <c r="BY141" s="70"/>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70"/>
      <c r="DB141" s="70"/>
      <c r="DC141" s="70"/>
      <c r="DD141" s="70"/>
      <c r="DE141" s="70"/>
      <c r="DF141" s="70"/>
      <c r="DG141" s="70"/>
      <c r="DH141" s="70"/>
      <c r="DI141" s="70"/>
      <c r="DJ141" s="70"/>
      <c r="DK141" s="70"/>
      <c r="DL141" s="70"/>
      <c r="DM141" s="70"/>
      <c r="DN141" s="70"/>
      <c r="DO141" s="70"/>
      <c r="DP141" s="70"/>
      <c r="DQ141" s="70"/>
      <c r="DR141" s="70"/>
      <c r="DS141" s="70"/>
      <c r="DT141" s="70"/>
      <c r="DU141" s="70"/>
      <c r="DV141" s="70"/>
      <c r="DW141" s="70"/>
      <c r="DX141" s="70"/>
      <c r="DY141" s="70"/>
      <c r="DZ141" s="70"/>
      <c r="EA141" s="70"/>
      <c r="EB141" s="70"/>
      <c r="EC141" s="70"/>
      <c r="ED141" s="70"/>
      <c r="EE141" s="70"/>
      <c r="EF141" s="70"/>
      <c r="EG141" s="70"/>
      <c r="EH141" s="70"/>
      <c r="EI141" s="70"/>
      <c r="EJ141" s="70"/>
      <c r="EK141" s="70"/>
      <c r="EL141" s="70"/>
      <c r="EM141" s="70"/>
      <c r="EN141" s="70"/>
    </row>
    <row r="142" spans="1:144" outlineLevel="1" x14ac:dyDescent="0.2">
      <c r="AQ142" s="70"/>
      <c r="AR142" s="70"/>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70"/>
      <c r="DB142" s="70"/>
      <c r="DC142" s="70"/>
      <c r="DD142" s="70"/>
      <c r="DE142" s="70"/>
      <c r="DF142" s="70"/>
      <c r="DG142" s="70"/>
      <c r="DH142" s="70"/>
      <c r="DI142" s="70"/>
      <c r="DJ142" s="70"/>
      <c r="DK142" s="70"/>
      <c r="DL142" s="70"/>
      <c r="DM142" s="70"/>
      <c r="DN142" s="70"/>
      <c r="DO142" s="70"/>
      <c r="DP142" s="70"/>
      <c r="DQ142" s="70"/>
      <c r="DR142" s="70"/>
      <c r="DS142" s="70"/>
      <c r="DT142" s="70"/>
      <c r="DU142" s="70"/>
      <c r="DV142" s="70"/>
      <c r="DW142" s="70"/>
      <c r="DX142" s="70"/>
      <c r="DY142" s="70"/>
      <c r="DZ142" s="70"/>
      <c r="EA142" s="70"/>
      <c r="EB142" s="70"/>
      <c r="EC142" s="70"/>
      <c r="ED142" s="70"/>
      <c r="EE142" s="70"/>
      <c r="EF142" s="70"/>
      <c r="EG142" s="70"/>
      <c r="EH142" s="70"/>
      <c r="EI142" s="70"/>
      <c r="EJ142" s="70"/>
      <c r="EK142" s="70"/>
      <c r="EL142" s="70"/>
      <c r="EM142" s="70"/>
      <c r="EN142" s="70"/>
    </row>
    <row r="143" spans="1:144" outlineLevel="1" x14ac:dyDescent="0.2">
      <c r="AQ143" s="70"/>
      <c r="AR143" s="70"/>
      <c r="AS143" s="70"/>
      <c r="AT143" s="70"/>
      <c r="AU143" s="70"/>
      <c r="AV143" s="70"/>
      <c r="AW143" s="70"/>
      <c r="AX143" s="70"/>
      <c r="AY143" s="70"/>
      <c r="AZ143" s="70"/>
      <c r="BA143" s="70"/>
      <c r="BB143" s="70"/>
      <c r="BC143" s="70"/>
      <c r="BD143" s="70"/>
      <c r="BE143" s="70"/>
      <c r="BF143" s="70"/>
      <c r="BG143" s="70"/>
      <c r="BH143" s="70"/>
      <c r="BI143" s="70"/>
      <c r="BJ143" s="70"/>
      <c r="BK143" s="70"/>
      <c r="BL143" s="70"/>
      <c r="BM143" s="70"/>
      <c r="BN143" s="70"/>
      <c r="BO143" s="70"/>
      <c r="BP143" s="70"/>
      <c r="BQ143" s="70"/>
      <c r="BR143" s="70"/>
      <c r="BS143" s="70"/>
      <c r="BT143" s="70"/>
      <c r="BU143" s="70"/>
      <c r="BV143" s="70"/>
      <c r="BW143" s="70"/>
      <c r="BX143" s="70"/>
      <c r="BY143" s="70"/>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70"/>
      <c r="DB143" s="70"/>
      <c r="DC143" s="70"/>
      <c r="DD143" s="70"/>
      <c r="DE143" s="70"/>
      <c r="DF143" s="70"/>
      <c r="DG143" s="70"/>
      <c r="DH143" s="70"/>
      <c r="DI143" s="70"/>
      <c r="DJ143" s="70"/>
      <c r="DK143" s="70"/>
      <c r="DL143" s="70"/>
      <c r="DM143" s="70"/>
      <c r="DN143" s="70"/>
      <c r="DO143" s="70"/>
      <c r="DP143" s="70"/>
      <c r="DQ143" s="70"/>
      <c r="DR143" s="70"/>
      <c r="DS143" s="70"/>
      <c r="DT143" s="70"/>
      <c r="DU143" s="70"/>
      <c r="DV143" s="70"/>
      <c r="DW143" s="70"/>
      <c r="DX143" s="70"/>
      <c r="DY143" s="70"/>
      <c r="DZ143" s="70"/>
      <c r="EA143" s="70"/>
      <c r="EB143" s="70"/>
      <c r="EC143" s="70"/>
      <c r="ED143" s="70"/>
      <c r="EE143" s="70"/>
      <c r="EF143" s="70"/>
      <c r="EG143" s="70"/>
      <c r="EH143" s="70"/>
      <c r="EI143" s="70"/>
      <c r="EJ143" s="70"/>
      <c r="EK143" s="70"/>
      <c r="EL143" s="70"/>
      <c r="EM143" s="70"/>
      <c r="EN143" s="70"/>
    </row>
    <row r="144" spans="1:144" outlineLevel="1" x14ac:dyDescent="0.2">
      <c r="AQ144" s="70"/>
      <c r="AR144" s="70"/>
      <c r="AS144" s="70"/>
      <c r="AT144" s="70"/>
      <c r="AU144" s="70"/>
      <c r="AV144" s="70"/>
      <c r="AW144" s="70"/>
      <c r="AX144" s="70"/>
      <c r="AY144" s="70"/>
      <c r="AZ144" s="70"/>
      <c r="BA144" s="70"/>
      <c r="BB144" s="70"/>
      <c r="BC144" s="70"/>
      <c r="BD144" s="70"/>
      <c r="BE144" s="70"/>
      <c r="BF144" s="70"/>
      <c r="BG144" s="70"/>
      <c r="BH144" s="70"/>
      <c r="BI144" s="70"/>
      <c r="BJ144" s="70"/>
      <c r="BK144" s="70"/>
      <c r="BL144" s="70"/>
      <c r="BM144" s="70"/>
      <c r="BN144" s="70"/>
      <c r="BO144" s="70"/>
      <c r="BP144" s="70"/>
      <c r="BQ144" s="70"/>
      <c r="BR144" s="70"/>
      <c r="BS144" s="70"/>
      <c r="BT144" s="70"/>
      <c r="BU144" s="70"/>
      <c r="BV144" s="70"/>
      <c r="BW144" s="70"/>
      <c r="BX144" s="70"/>
      <c r="BY144" s="70"/>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70"/>
      <c r="DB144" s="70"/>
      <c r="DC144" s="70"/>
      <c r="DD144" s="70"/>
      <c r="DE144" s="70"/>
      <c r="DF144" s="70"/>
      <c r="DG144" s="70"/>
      <c r="DH144" s="70"/>
      <c r="DI144" s="70"/>
      <c r="DJ144" s="70"/>
      <c r="DK144" s="70"/>
      <c r="DL144" s="70"/>
      <c r="DM144" s="70"/>
      <c r="DN144" s="70"/>
      <c r="DO144" s="70"/>
      <c r="DP144" s="70"/>
      <c r="DQ144" s="70"/>
      <c r="DR144" s="70"/>
      <c r="DS144" s="70"/>
      <c r="DT144" s="70"/>
      <c r="DU144" s="70"/>
      <c r="DV144" s="70"/>
      <c r="DW144" s="70"/>
      <c r="DX144" s="70"/>
      <c r="DY144" s="70"/>
      <c r="DZ144" s="70"/>
      <c r="EA144" s="70"/>
      <c r="EB144" s="70"/>
      <c r="EC144" s="70"/>
      <c r="ED144" s="70"/>
      <c r="EE144" s="70"/>
      <c r="EF144" s="70"/>
      <c r="EG144" s="70"/>
      <c r="EH144" s="70"/>
      <c r="EI144" s="70"/>
      <c r="EJ144" s="70"/>
      <c r="EK144" s="70"/>
      <c r="EL144" s="70"/>
      <c r="EM144" s="70"/>
      <c r="EN144" s="70"/>
    </row>
    <row r="145" spans="1:144" outlineLevel="1" x14ac:dyDescent="0.2">
      <c r="AQ145" s="70"/>
      <c r="AR145" s="70"/>
      <c r="AS145" s="70"/>
      <c r="AT145" s="70"/>
      <c r="AU145" s="70"/>
      <c r="AV145" s="70"/>
      <c r="AW145" s="70"/>
      <c r="AX145" s="70"/>
      <c r="AY145" s="70"/>
      <c r="AZ145" s="70"/>
      <c r="BA145" s="70"/>
      <c r="BB145" s="70"/>
      <c r="BC145" s="70"/>
      <c r="BD145" s="70"/>
      <c r="BE145" s="70"/>
      <c r="BF145" s="70"/>
      <c r="BG145" s="70"/>
      <c r="BH145" s="70"/>
      <c r="BI145" s="70"/>
      <c r="BJ145" s="70"/>
      <c r="BK145" s="70"/>
      <c r="BL145" s="70"/>
      <c r="BM145" s="70"/>
      <c r="BN145" s="70"/>
      <c r="BO145" s="70"/>
      <c r="BP145" s="70"/>
      <c r="BQ145" s="70"/>
      <c r="BR145" s="70"/>
      <c r="BS145" s="70"/>
      <c r="BT145" s="70"/>
      <c r="BU145" s="70"/>
      <c r="BV145" s="70"/>
      <c r="BW145" s="70"/>
      <c r="BX145" s="70"/>
      <c r="BY145" s="70"/>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70"/>
      <c r="DB145" s="70"/>
      <c r="DC145" s="70"/>
      <c r="DD145" s="70"/>
      <c r="DE145" s="70"/>
      <c r="DF145" s="70"/>
      <c r="DG145" s="70"/>
      <c r="DH145" s="70"/>
      <c r="DI145" s="70"/>
      <c r="DJ145" s="70"/>
      <c r="DK145" s="70"/>
      <c r="DL145" s="70"/>
      <c r="DM145" s="70"/>
      <c r="DN145" s="70"/>
      <c r="DO145" s="70"/>
      <c r="DP145" s="70"/>
      <c r="DQ145" s="70"/>
      <c r="DR145" s="70"/>
      <c r="DS145" s="70"/>
      <c r="DT145" s="70"/>
      <c r="DU145" s="70"/>
      <c r="DV145" s="70"/>
      <c r="DW145" s="70"/>
      <c r="DX145" s="70"/>
      <c r="DY145" s="70"/>
      <c r="DZ145" s="70"/>
      <c r="EA145" s="70"/>
      <c r="EB145" s="70"/>
      <c r="EC145" s="70"/>
      <c r="ED145" s="70"/>
      <c r="EE145" s="70"/>
      <c r="EF145" s="70"/>
      <c r="EG145" s="70"/>
      <c r="EH145" s="70"/>
      <c r="EI145" s="70"/>
      <c r="EJ145" s="70"/>
      <c r="EK145" s="70"/>
      <c r="EL145" s="70"/>
      <c r="EM145" s="70"/>
      <c r="EN145" s="70"/>
    </row>
    <row r="146" spans="1:144" outlineLevel="1" x14ac:dyDescent="0.2">
      <c r="AQ146" s="70"/>
      <c r="AR146" s="70"/>
      <c r="AS146" s="70"/>
      <c r="AT146" s="70"/>
      <c r="AU146" s="70"/>
      <c r="AV146" s="70"/>
      <c r="AW146" s="70"/>
      <c r="AX146" s="70"/>
      <c r="AY146" s="70"/>
      <c r="AZ146" s="70"/>
      <c r="BA146" s="70"/>
      <c r="BB146" s="70"/>
      <c r="BC146" s="70"/>
      <c r="BD146" s="70"/>
      <c r="BE146" s="70"/>
      <c r="BF146" s="70"/>
      <c r="BG146" s="70"/>
      <c r="BH146" s="70"/>
      <c r="BI146" s="70"/>
      <c r="BJ146" s="70"/>
      <c r="BK146" s="70"/>
      <c r="BL146" s="70"/>
      <c r="BM146" s="70"/>
      <c r="BN146" s="70"/>
      <c r="BO146" s="70"/>
      <c r="BP146" s="70"/>
      <c r="BQ146" s="70"/>
      <c r="BR146" s="70"/>
      <c r="BS146" s="70"/>
      <c r="BT146" s="70"/>
      <c r="BU146" s="70"/>
      <c r="BV146" s="70"/>
      <c r="BW146" s="70"/>
      <c r="BX146" s="70"/>
      <c r="BY146" s="70"/>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70"/>
      <c r="DB146" s="70"/>
      <c r="DC146" s="70"/>
      <c r="DD146" s="70"/>
      <c r="DE146" s="70"/>
      <c r="DF146" s="70"/>
      <c r="DG146" s="70"/>
      <c r="DH146" s="70"/>
      <c r="DI146" s="70"/>
      <c r="DJ146" s="70"/>
      <c r="DK146" s="70"/>
      <c r="DL146" s="70"/>
      <c r="DM146" s="70"/>
      <c r="DN146" s="70"/>
      <c r="DO146" s="70"/>
      <c r="DP146" s="70"/>
      <c r="DQ146" s="70"/>
      <c r="DR146" s="70"/>
      <c r="DS146" s="70"/>
      <c r="DT146" s="70"/>
      <c r="DU146" s="70"/>
      <c r="DV146" s="70"/>
      <c r="DW146" s="70"/>
      <c r="DX146" s="70"/>
      <c r="DY146" s="70"/>
      <c r="DZ146" s="70"/>
      <c r="EA146" s="70"/>
      <c r="EB146" s="70"/>
      <c r="EC146" s="70"/>
      <c r="ED146" s="70"/>
      <c r="EE146" s="70"/>
      <c r="EF146" s="70"/>
      <c r="EG146" s="70"/>
      <c r="EH146" s="70"/>
      <c r="EI146" s="70"/>
      <c r="EJ146" s="70"/>
      <c r="EK146" s="70"/>
      <c r="EL146" s="70"/>
      <c r="EM146" s="70"/>
      <c r="EN146" s="70"/>
    </row>
    <row r="147" spans="1:144" outlineLevel="1" x14ac:dyDescent="0.2">
      <c r="AQ147" s="70"/>
      <c r="AR147" s="70"/>
      <c r="AS147" s="70"/>
      <c r="AT147" s="70"/>
      <c r="AU147" s="70"/>
      <c r="AV147" s="70"/>
      <c r="AW147" s="70"/>
      <c r="AX147" s="70"/>
      <c r="AY147" s="70"/>
      <c r="AZ147" s="70"/>
      <c r="BA147" s="70"/>
      <c r="BB147" s="70"/>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70"/>
      <c r="DB147" s="70"/>
      <c r="DC147" s="70"/>
      <c r="DD147" s="70"/>
      <c r="DE147" s="70"/>
      <c r="DF147" s="70"/>
      <c r="DG147" s="70"/>
      <c r="DH147" s="70"/>
      <c r="DI147" s="70"/>
      <c r="DJ147" s="70"/>
      <c r="DK147" s="70"/>
      <c r="DL147" s="70"/>
      <c r="DM147" s="70"/>
      <c r="DN147" s="70"/>
      <c r="DO147" s="70"/>
      <c r="DP147" s="70"/>
      <c r="DQ147" s="70"/>
      <c r="DR147" s="70"/>
      <c r="DS147" s="70"/>
      <c r="DT147" s="70"/>
      <c r="DU147" s="70"/>
      <c r="DV147" s="70"/>
      <c r="DW147" s="70"/>
      <c r="DX147" s="70"/>
      <c r="DY147" s="70"/>
      <c r="DZ147" s="70"/>
      <c r="EA147" s="70"/>
      <c r="EB147" s="70"/>
      <c r="EC147" s="70"/>
      <c r="ED147" s="70"/>
      <c r="EE147" s="70"/>
      <c r="EF147" s="70"/>
      <c r="EG147" s="70"/>
      <c r="EH147" s="70"/>
      <c r="EI147" s="70"/>
      <c r="EJ147" s="70"/>
      <c r="EK147" s="70"/>
      <c r="EL147" s="70"/>
      <c r="EM147" s="70"/>
      <c r="EN147" s="70"/>
    </row>
    <row r="148" spans="1:144" outlineLevel="1" x14ac:dyDescent="0.2">
      <c r="AQ148" s="70"/>
      <c r="AR148" s="70"/>
      <c r="AS148" s="70"/>
      <c r="AT148" s="70"/>
      <c r="AU148" s="70"/>
      <c r="AV148" s="70"/>
      <c r="AW148" s="70"/>
      <c r="AX148" s="70"/>
      <c r="AY148" s="70"/>
      <c r="AZ148" s="70"/>
      <c r="BA148" s="70"/>
      <c r="BB148" s="70"/>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70"/>
      <c r="DB148" s="70"/>
      <c r="DC148" s="70"/>
      <c r="DD148" s="70"/>
      <c r="DE148" s="70"/>
      <c r="DF148" s="70"/>
      <c r="DG148" s="70"/>
      <c r="DH148" s="70"/>
      <c r="DI148" s="70"/>
      <c r="DJ148" s="70"/>
      <c r="DK148" s="70"/>
      <c r="DL148" s="70"/>
      <c r="DM148" s="70"/>
      <c r="DN148" s="70"/>
      <c r="DO148" s="70"/>
      <c r="DP148" s="70"/>
      <c r="DQ148" s="70"/>
      <c r="DR148" s="70"/>
      <c r="DS148" s="70"/>
      <c r="DT148" s="70"/>
      <c r="DU148" s="70"/>
      <c r="DV148" s="70"/>
      <c r="DW148" s="70"/>
      <c r="DX148" s="70"/>
      <c r="DY148" s="70"/>
      <c r="DZ148" s="70"/>
      <c r="EA148" s="70"/>
      <c r="EB148" s="70"/>
      <c r="EC148" s="70"/>
      <c r="ED148" s="70"/>
      <c r="EE148" s="70"/>
      <c r="EF148" s="70"/>
      <c r="EG148" s="70"/>
      <c r="EH148" s="70"/>
      <c r="EI148" s="70"/>
      <c r="EJ148" s="70"/>
      <c r="EK148" s="70"/>
      <c r="EL148" s="70"/>
      <c r="EM148" s="70"/>
      <c r="EN148" s="70"/>
    </row>
    <row r="149" spans="1:144" outlineLevel="1" x14ac:dyDescent="0.2">
      <c r="AQ149" s="70"/>
      <c r="AR149" s="70"/>
      <c r="AS149" s="70"/>
      <c r="AT149" s="70"/>
      <c r="AU149" s="70"/>
      <c r="AV149" s="70"/>
      <c r="AW149" s="70"/>
      <c r="AX149" s="70"/>
      <c r="AY149" s="70"/>
      <c r="AZ149" s="70"/>
      <c r="BA149" s="70"/>
      <c r="BB149" s="70"/>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70"/>
      <c r="DB149" s="70"/>
      <c r="DC149" s="70"/>
      <c r="DD149" s="70"/>
      <c r="DE149" s="70"/>
      <c r="DF149" s="70"/>
      <c r="DG149" s="70"/>
      <c r="DH149" s="70"/>
      <c r="DI149" s="70"/>
      <c r="DJ149" s="70"/>
      <c r="DK149" s="70"/>
      <c r="DL149" s="70"/>
      <c r="DM149" s="70"/>
      <c r="DN149" s="70"/>
      <c r="DO149" s="70"/>
      <c r="DP149" s="70"/>
      <c r="DQ149" s="70"/>
      <c r="DR149" s="70"/>
      <c r="DS149" s="70"/>
      <c r="DT149" s="70"/>
      <c r="DU149" s="70"/>
      <c r="DV149" s="70"/>
      <c r="DW149" s="70"/>
      <c r="DX149" s="70"/>
      <c r="DY149" s="70"/>
      <c r="DZ149" s="70"/>
      <c r="EA149" s="70"/>
      <c r="EB149" s="70"/>
      <c r="EC149" s="70"/>
      <c r="ED149" s="70"/>
      <c r="EE149" s="70"/>
      <c r="EF149" s="70"/>
      <c r="EG149" s="70"/>
      <c r="EH149" s="70"/>
      <c r="EI149" s="70"/>
      <c r="EJ149" s="70"/>
      <c r="EK149" s="70"/>
      <c r="EL149" s="70"/>
      <c r="EM149" s="70"/>
      <c r="EN149" s="70"/>
    </row>
    <row r="150" spans="1:144" outlineLevel="1" x14ac:dyDescent="0.2">
      <c r="AQ150" s="70"/>
      <c r="AR150" s="70"/>
      <c r="AS150" s="70"/>
      <c r="AT150" s="70"/>
      <c r="AU150" s="70"/>
      <c r="AV150" s="70"/>
      <c r="AW150" s="70"/>
      <c r="AX150" s="70"/>
      <c r="AY150" s="70"/>
      <c r="AZ150" s="70"/>
      <c r="BA150" s="70"/>
      <c r="BB150" s="70"/>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70"/>
      <c r="DB150" s="70"/>
      <c r="DC150" s="70"/>
      <c r="DD150" s="70"/>
      <c r="DE150" s="70"/>
      <c r="DF150" s="70"/>
      <c r="DG150" s="70"/>
      <c r="DH150" s="70"/>
      <c r="DI150" s="70"/>
      <c r="DJ150" s="70"/>
      <c r="DK150" s="70"/>
      <c r="DL150" s="70"/>
      <c r="DM150" s="70"/>
      <c r="DN150" s="70"/>
      <c r="DO150" s="70"/>
      <c r="DP150" s="70"/>
      <c r="DQ150" s="70"/>
      <c r="DR150" s="70"/>
      <c r="DS150" s="70"/>
      <c r="DT150" s="70"/>
      <c r="DU150" s="70"/>
      <c r="DV150" s="70"/>
      <c r="DW150" s="70"/>
      <c r="DX150" s="70"/>
      <c r="DY150" s="70"/>
      <c r="DZ150" s="70"/>
      <c r="EA150" s="70"/>
      <c r="EB150" s="70"/>
      <c r="EC150" s="70"/>
      <c r="ED150" s="70"/>
      <c r="EE150" s="70"/>
      <c r="EF150" s="70"/>
      <c r="EG150" s="70"/>
      <c r="EH150" s="70"/>
      <c r="EI150" s="70"/>
      <c r="EJ150" s="70"/>
      <c r="EK150" s="70"/>
      <c r="EL150" s="70"/>
      <c r="EM150" s="70"/>
      <c r="EN150" s="70"/>
    </row>
    <row r="151" spans="1:144" outlineLevel="1" x14ac:dyDescent="0.2">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70"/>
      <c r="DB151" s="70"/>
      <c r="DC151" s="70"/>
      <c r="DD151" s="70"/>
      <c r="DE151" s="70"/>
      <c r="DF151" s="70"/>
      <c r="DG151" s="70"/>
      <c r="DH151" s="70"/>
      <c r="DI151" s="70"/>
      <c r="DJ151" s="70"/>
      <c r="DK151" s="70"/>
      <c r="DL151" s="70"/>
      <c r="DM151" s="70"/>
      <c r="DN151" s="70"/>
      <c r="DO151" s="70"/>
      <c r="DP151" s="70"/>
      <c r="DQ151" s="70"/>
      <c r="DR151" s="70"/>
      <c r="DS151" s="70"/>
      <c r="DT151" s="70"/>
      <c r="DU151" s="70"/>
      <c r="DV151" s="70"/>
      <c r="DW151" s="70"/>
      <c r="DX151" s="70"/>
      <c r="DY151" s="70"/>
      <c r="DZ151" s="70"/>
      <c r="EA151" s="70"/>
      <c r="EB151" s="70"/>
      <c r="EC151" s="70"/>
      <c r="ED151" s="70"/>
      <c r="EE151" s="70"/>
      <c r="EF151" s="70"/>
      <c r="EG151" s="70"/>
      <c r="EH151" s="70"/>
      <c r="EI151" s="70"/>
      <c r="EJ151" s="70"/>
      <c r="EK151" s="70"/>
      <c r="EL151" s="70"/>
      <c r="EM151" s="70"/>
      <c r="EN151" s="70"/>
    </row>
    <row r="152" spans="1:144" outlineLevel="1" x14ac:dyDescent="0.2">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70"/>
      <c r="DB152" s="70"/>
      <c r="DC152" s="70"/>
      <c r="DD152" s="70"/>
      <c r="DE152" s="70"/>
      <c r="DF152" s="70"/>
      <c r="DG152" s="70"/>
      <c r="DH152" s="70"/>
      <c r="DI152" s="70"/>
      <c r="DJ152" s="70"/>
      <c r="DK152" s="70"/>
      <c r="DL152" s="70"/>
      <c r="DM152" s="70"/>
      <c r="DN152" s="70"/>
      <c r="DO152" s="70"/>
      <c r="DP152" s="70"/>
      <c r="DQ152" s="70"/>
      <c r="DR152" s="70"/>
      <c r="DS152" s="70"/>
      <c r="DT152" s="70"/>
      <c r="DU152" s="70"/>
      <c r="DV152" s="70"/>
      <c r="DW152" s="70"/>
      <c r="DX152" s="70"/>
      <c r="DY152" s="70"/>
      <c r="DZ152" s="70"/>
      <c r="EA152" s="70"/>
      <c r="EB152" s="70"/>
      <c r="EC152" s="70"/>
      <c r="ED152" s="70"/>
      <c r="EE152" s="70"/>
      <c r="EF152" s="70"/>
      <c r="EG152" s="70"/>
      <c r="EH152" s="70"/>
      <c r="EI152" s="70"/>
      <c r="EJ152" s="70"/>
      <c r="EK152" s="70"/>
      <c r="EL152" s="70"/>
      <c r="EM152" s="70"/>
      <c r="EN152" s="70"/>
    </row>
    <row r="153" spans="1:144" outlineLevel="1" x14ac:dyDescent="0.2">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70"/>
      <c r="DB153" s="70"/>
      <c r="DC153" s="70"/>
      <c r="DD153" s="70"/>
      <c r="DE153" s="70"/>
      <c r="DF153" s="70"/>
      <c r="DG153" s="70"/>
      <c r="DH153" s="70"/>
      <c r="DI153" s="70"/>
      <c r="DJ153" s="70"/>
      <c r="DK153" s="70"/>
      <c r="DL153" s="70"/>
      <c r="DM153" s="70"/>
      <c r="DN153" s="70"/>
      <c r="DO153" s="70"/>
      <c r="DP153" s="70"/>
      <c r="DQ153" s="70"/>
      <c r="DR153" s="70"/>
      <c r="DS153" s="70"/>
      <c r="DT153" s="70"/>
      <c r="DU153" s="70"/>
      <c r="DV153" s="70"/>
      <c r="DW153" s="70"/>
      <c r="DX153" s="70"/>
      <c r="DY153" s="70"/>
      <c r="DZ153" s="70"/>
      <c r="EA153" s="70"/>
      <c r="EB153" s="70"/>
      <c r="EC153" s="70"/>
      <c r="ED153" s="70"/>
      <c r="EE153" s="70"/>
      <c r="EF153" s="70"/>
      <c r="EG153" s="70"/>
      <c r="EH153" s="70"/>
      <c r="EI153" s="70"/>
      <c r="EJ153" s="70"/>
      <c r="EK153" s="70"/>
      <c r="EL153" s="70"/>
      <c r="EM153" s="70"/>
      <c r="EN153" s="70"/>
    </row>
    <row r="154" spans="1:144" outlineLevel="1" x14ac:dyDescent="0.2">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70"/>
      <c r="DB154" s="70"/>
      <c r="DC154" s="70"/>
      <c r="DD154" s="70"/>
      <c r="DE154" s="70"/>
      <c r="DF154" s="70"/>
      <c r="DG154" s="70"/>
      <c r="DH154" s="70"/>
      <c r="DI154" s="70"/>
      <c r="DJ154" s="70"/>
      <c r="DK154" s="70"/>
      <c r="DL154" s="70"/>
      <c r="DM154" s="70"/>
      <c r="DN154" s="70"/>
      <c r="DO154" s="70"/>
      <c r="DP154" s="70"/>
      <c r="DQ154" s="70"/>
      <c r="DR154" s="70"/>
      <c r="DS154" s="70"/>
      <c r="DT154" s="70"/>
      <c r="DU154" s="70"/>
      <c r="DV154" s="70"/>
      <c r="DW154" s="70"/>
      <c r="DX154" s="70"/>
      <c r="DY154" s="70"/>
      <c r="DZ154" s="70"/>
      <c r="EA154" s="70"/>
      <c r="EB154" s="70"/>
      <c r="EC154" s="70"/>
      <c r="ED154" s="70"/>
      <c r="EE154" s="70"/>
      <c r="EF154" s="70"/>
      <c r="EG154" s="70"/>
      <c r="EH154" s="70"/>
      <c r="EI154" s="70"/>
      <c r="EJ154" s="70"/>
      <c r="EK154" s="70"/>
      <c r="EL154" s="70"/>
      <c r="EM154" s="70"/>
      <c r="EN154" s="70"/>
    </row>
    <row r="155" spans="1:144" outlineLevel="1" x14ac:dyDescent="0.2">
      <c r="AQ155" s="70"/>
      <c r="AR155" s="70"/>
      <c r="AS155" s="70"/>
      <c r="AT155" s="70"/>
      <c r="AU155" s="70"/>
      <c r="AV155" s="70"/>
      <c r="AW155" s="70"/>
      <c r="AX155" s="70"/>
      <c r="AY155" s="70"/>
      <c r="AZ155" s="70"/>
      <c r="BA155" s="70"/>
      <c r="BB155" s="70"/>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70"/>
      <c r="DB155" s="70"/>
      <c r="DC155" s="70"/>
      <c r="DD155" s="70"/>
      <c r="DE155" s="70"/>
      <c r="DF155" s="70"/>
      <c r="DG155" s="70"/>
      <c r="DH155" s="70"/>
      <c r="DI155" s="70"/>
      <c r="DJ155" s="70"/>
      <c r="DK155" s="70"/>
      <c r="DL155" s="70"/>
      <c r="DM155" s="70"/>
      <c r="DN155" s="70"/>
      <c r="DO155" s="70"/>
      <c r="DP155" s="70"/>
      <c r="DQ155" s="70"/>
      <c r="DR155" s="70"/>
      <c r="DS155" s="70"/>
      <c r="DT155" s="70"/>
      <c r="DU155" s="70"/>
      <c r="DV155" s="70"/>
      <c r="DW155" s="70"/>
      <c r="DX155" s="70"/>
      <c r="DY155" s="70"/>
      <c r="DZ155" s="70"/>
      <c r="EA155" s="70"/>
      <c r="EB155" s="70"/>
      <c r="EC155" s="70"/>
      <c r="ED155" s="70"/>
      <c r="EE155" s="70"/>
      <c r="EF155" s="70"/>
      <c r="EG155" s="70"/>
      <c r="EH155" s="70"/>
      <c r="EI155" s="70"/>
      <c r="EJ155" s="70"/>
      <c r="EK155" s="70"/>
      <c r="EL155" s="70"/>
      <c r="EM155" s="70"/>
      <c r="EN155" s="70"/>
    </row>
    <row r="156" spans="1:144" outlineLevel="1" x14ac:dyDescent="0.2">
      <c r="AQ156" s="70"/>
      <c r="AR156" s="70"/>
      <c r="AS156" s="70"/>
      <c r="AT156" s="70"/>
      <c r="AU156" s="70"/>
      <c r="AV156" s="70"/>
      <c r="AW156" s="70"/>
      <c r="AX156" s="70"/>
      <c r="AY156" s="70"/>
      <c r="AZ156" s="70"/>
      <c r="BA156" s="70"/>
      <c r="BB156" s="70"/>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70"/>
      <c r="DB156" s="70"/>
      <c r="DC156" s="70"/>
      <c r="DD156" s="70"/>
      <c r="DE156" s="70"/>
      <c r="DF156" s="70"/>
      <c r="DG156" s="70"/>
      <c r="DH156" s="70"/>
      <c r="DI156" s="70"/>
      <c r="DJ156" s="70"/>
      <c r="DK156" s="70"/>
      <c r="DL156" s="70"/>
      <c r="DM156" s="70"/>
      <c r="DN156" s="70"/>
      <c r="DO156" s="70"/>
      <c r="DP156" s="70"/>
      <c r="DQ156" s="70"/>
      <c r="DR156" s="70"/>
      <c r="DS156" s="70"/>
      <c r="DT156" s="70"/>
      <c r="DU156" s="70"/>
      <c r="DV156" s="70"/>
      <c r="DW156" s="70"/>
      <c r="DX156" s="70"/>
      <c r="DY156" s="70"/>
      <c r="DZ156" s="70"/>
      <c r="EA156" s="70"/>
      <c r="EB156" s="70"/>
      <c r="EC156" s="70"/>
      <c r="ED156" s="70"/>
      <c r="EE156" s="70"/>
      <c r="EF156" s="70"/>
      <c r="EG156" s="70"/>
      <c r="EH156" s="70"/>
      <c r="EI156" s="70"/>
      <c r="EJ156" s="70"/>
      <c r="EK156" s="70"/>
      <c r="EL156" s="70"/>
      <c r="EM156" s="70"/>
      <c r="EN156" s="70"/>
    </row>
    <row r="157" spans="1:144" outlineLevel="1" x14ac:dyDescent="0.2">
      <c r="AQ157" s="70"/>
      <c r="AR157" s="70"/>
      <c r="AS157" s="70"/>
      <c r="AT157" s="70"/>
      <c r="AU157" s="70"/>
      <c r="AV157" s="70"/>
      <c r="AW157" s="70"/>
      <c r="AX157" s="70"/>
      <c r="AY157" s="70"/>
      <c r="AZ157" s="70"/>
      <c r="BA157" s="70"/>
      <c r="BB157" s="70"/>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70"/>
      <c r="DB157" s="70"/>
      <c r="DC157" s="70"/>
      <c r="DD157" s="70"/>
      <c r="DE157" s="70"/>
      <c r="DF157" s="70"/>
      <c r="DG157" s="70"/>
      <c r="DH157" s="70"/>
      <c r="DI157" s="70"/>
      <c r="DJ157" s="70"/>
      <c r="DK157" s="70"/>
      <c r="DL157" s="70"/>
      <c r="DM157" s="70"/>
      <c r="DN157" s="70"/>
      <c r="DO157" s="70"/>
      <c r="DP157" s="70"/>
      <c r="DQ157" s="70"/>
      <c r="DR157" s="70"/>
      <c r="DS157" s="70"/>
      <c r="DT157" s="70"/>
      <c r="DU157" s="70"/>
      <c r="DV157" s="70"/>
      <c r="DW157" s="70"/>
      <c r="DX157" s="70"/>
      <c r="DY157" s="70"/>
      <c r="DZ157" s="70"/>
      <c r="EA157" s="70"/>
      <c r="EB157" s="70"/>
      <c r="EC157" s="70"/>
      <c r="ED157" s="70"/>
      <c r="EE157" s="70"/>
      <c r="EF157" s="70"/>
      <c r="EG157" s="70"/>
      <c r="EH157" s="70"/>
      <c r="EI157" s="70"/>
      <c r="EJ157" s="70"/>
      <c r="EK157" s="70"/>
      <c r="EL157" s="70"/>
      <c r="EM157" s="70"/>
      <c r="EN157" s="70"/>
    </row>
    <row r="158" spans="1:144" x14ac:dyDescent="0.2">
      <c r="A158" s="86"/>
      <c r="AQ158" s="70"/>
      <c r="AR158" s="70"/>
      <c r="AS158" s="70"/>
      <c r="AT158" s="70"/>
      <c r="AU158" s="70"/>
      <c r="AV158" s="70"/>
      <c r="AW158" s="70"/>
      <c r="AX158" s="70"/>
      <c r="AY158" s="70"/>
      <c r="AZ158" s="70"/>
      <c r="BA158" s="70"/>
      <c r="BB158" s="70"/>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0"/>
      <c r="DD158" s="70"/>
      <c r="DE158" s="70"/>
      <c r="DF158" s="70"/>
      <c r="DG158" s="70"/>
      <c r="DH158" s="70"/>
      <c r="DI158" s="70"/>
      <c r="DJ158" s="70"/>
      <c r="DK158" s="70"/>
      <c r="DL158" s="70"/>
      <c r="DM158" s="70"/>
      <c r="DN158" s="70"/>
      <c r="DO158" s="70"/>
      <c r="DP158" s="70"/>
      <c r="DQ158" s="70"/>
      <c r="DR158" s="70"/>
      <c r="DS158" s="70"/>
      <c r="DT158" s="70"/>
      <c r="DU158" s="70"/>
      <c r="DV158" s="70"/>
      <c r="DW158" s="70"/>
      <c r="DX158" s="70"/>
      <c r="DY158" s="70"/>
      <c r="DZ158" s="70"/>
      <c r="EA158" s="70"/>
      <c r="EB158" s="70"/>
      <c r="EC158" s="70"/>
      <c r="ED158" s="70"/>
      <c r="EE158" s="70"/>
      <c r="EF158" s="70"/>
      <c r="EG158" s="70"/>
      <c r="EH158" s="70"/>
      <c r="EI158" s="70"/>
      <c r="EJ158" s="70"/>
      <c r="EK158" s="70"/>
      <c r="EL158" s="70"/>
      <c r="EM158" s="70"/>
      <c r="EN158" s="70"/>
    </row>
    <row r="159" spans="1:144" x14ac:dyDescent="0.2">
      <c r="A159" s="11" t="s">
        <v>173</v>
      </c>
      <c r="AQ159" s="70" t="s">
        <v>207</v>
      </c>
      <c r="AR159" s="70"/>
      <c r="AS159" s="70"/>
      <c r="AT159" s="70">
        <v>10</v>
      </c>
      <c r="AU159" s="70"/>
      <c r="AV159" s="70"/>
      <c r="AW159" s="70"/>
      <c r="AX159" s="70"/>
      <c r="AY159" s="70"/>
      <c r="AZ159" s="70"/>
      <c r="BA159" s="70"/>
      <c r="BB159" s="70"/>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0"/>
      <c r="DD159" s="70"/>
      <c r="DE159" s="70"/>
      <c r="DF159" s="70"/>
      <c r="DG159" s="70"/>
      <c r="DH159" s="70"/>
      <c r="DI159" s="70"/>
      <c r="DJ159" s="70"/>
      <c r="DK159" s="70"/>
      <c r="DL159" s="70"/>
      <c r="DM159" s="70"/>
      <c r="DN159" s="70"/>
      <c r="DO159" s="70"/>
      <c r="DP159" s="70"/>
      <c r="DQ159" s="70"/>
      <c r="DR159" s="70"/>
      <c r="DS159" s="70"/>
      <c r="DT159" s="70"/>
      <c r="DU159" s="70"/>
      <c r="DV159" s="70"/>
      <c r="DW159" s="70"/>
      <c r="DX159" s="70"/>
      <c r="DY159" s="70"/>
      <c r="DZ159" s="70"/>
      <c r="EA159" s="70"/>
      <c r="EB159" s="70"/>
      <c r="EC159" s="70"/>
      <c r="ED159" s="70"/>
      <c r="EE159" s="70"/>
      <c r="EF159" s="70"/>
      <c r="EG159" s="70"/>
      <c r="EH159" s="70"/>
      <c r="EI159" s="70"/>
      <c r="EJ159" s="70"/>
      <c r="EK159" s="70"/>
      <c r="EL159" s="70"/>
      <c r="EM159" s="70"/>
      <c r="EN159" s="70"/>
    </row>
    <row r="160" spans="1:144" outlineLevel="1" x14ac:dyDescent="0.2">
      <c r="E160" s="27" t="s">
        <v>206</v>
      </c>
      <c r="F160" s="69">
        <f>$AT$159/20</f>
        <v>0.5</v>
      </c>
      <c r="AQ160" s="70" t="s">
        <v>187</v>
      </c>
      <c r="AR160" s="70">
        <v>0</v>
      </c>
      <c r="AS160" s="70">
        <v>0.01</v>
      </c>
      <c r="AT160" s="70">
        <v>0.02</v>
      </c>
      <c r="AU160" s="70">
        <v>0.03</v>
      </c>
      <c r="AV160" s="70">
        <v>0.04</v>
      </c>
      <c r="AW160" s="70">
        <v>0.05</v>
      </c>
      <c r="AX160" s="70">
        <v>6.0000000000000005E-2</v>
      </c>
      <c r="AY160" s="70">
        <v>7.0000000000000007E-2</v>
      </c>
      <c r="AZ160" s="70">
        <v>0.08</v>
      </c>
      <c r="BA160" s="70">
        <v>0.09</v>
      </c>
      <c r="BB160" s="70">
        <v>9.9999999999999992E-2</v>
      </c>
      <c r="BC160" s="70">
        <v>0.10999999999999999</v>
      </c>
      <c r="BD160" s="70">
        <v>0.11999999999999998</v>
      </c>
      <c r="BE160" s="70">
        <v>0.12999999999999998</v>
      </c>
      <c r="BF160" s="70">
        <v>0.13999999999999999</v>
      </c>
      <c r="BG160" s="70">
        <v>0.15</v>
      </c>
      <c r="BH160" s="70">
        <v>0.16</v>
      </c>
      <c r="BI160" s="70">
        <v>0.17</v>
      </c>
      <c r="BJ160" s="70">
        <v>0.18000000000000002</v>
      </c>
      <c r="BK160" s="70">
        <v>0.19000000000000003</v>
      </c>
      <c r="BL160" s="70">
        <v>0.20000000000000004</v>
      </c>
      <c r="BM160" s="70">
        <v>0.21000000000000005</v>
      </c>
      <c r="BN160" s="70">
        <v>0.22000000000000006</v>
      </c>
      <c r="BO160" s="70">
        <v>0.23000000000000007</v>
      </c>
      <c r="BP160" s="70">
        <v>0.24000000000000007</v>
      </c>
      <c r="BQ160" s="70">
        <v>0.25000000000000006</v>
      </c>
      <c r="BR160" s="70">
        <v>0.26000000000000006</v>
      </c>
      <c r="BS160" s="70">
        <v>0.27000000000000007</v>
      </c>
      <c r="BT160" s="70">
        <v>0.28000000000000008</v>
      </c>
      <c r="BU160" s="70">
        <v>0.29000000000000009</v>
      </c>
      <c r="BV160" s="70">
        <v>0.3000000000000001</v>
      </c>
      <c r="BW160" s="70">
        <v>0.31000000000000011</v>
      </c>
      <c r="BX160" s="70">
        <v>0.32000000000000012</v>
      </c>
      <c r="BY160" s="70">
        <v>0.33000000000000013</v>
      </c>
      <c r="BZ160" s="70">
        <v>0.34000000000000014</v>
      </c>
      <c r="CA160" s="70">
        <v>0.35000000000000014</v>
      </c>
      <c r="CB160" s="70">
        <v>0.36000000000000015</v>
      </c>
      <c r="CC160" s="70">
        <v>0.37000000000000016</v>
      </c>
      <c r="CD160" s="70">
        <v>0.38000000000000017</v>
      </c>
      <c r="CE160" s="70">
        <v>0.39000000000000018</v>
      </c>
      <c r="CF160" s="70">
        <v>0.40000000000000019</v>
      </c>
      <c r="CG160" s="70">
        <v>0.4100000000000002</v>
      </c>
      <c r="CH160" s="70">
        <v>0.42000000000000021</v>
      </c>
      <c r="CI160" s="70">
        <v>0.43000000000000022</v>
      </c>
      <c r="CJ160" s="70">
        <v>0.44000000000000022</v>
      </c>
      <c r="CK160" s="70">
        <v>0.45000000000000023</v>
      </c>
      <c r="CL160" s="70">
        <v>0.46000000000000024</v>
      </c>
      <c r="CM160" s="70">
        <v>0.47000000000000025</v>
      </c>
      <c r="CN160" s="70">
        <v>0.48000000000000026</v>
      </c>
      <c r="CO160" s="70">
        <v>0.49000000000000027</v>
      </c>
      <c r="CP160" s="70">
        <v>0.50000000000000022</v>
      </c>
      <c r="CQ160" s="70">
        <v>0.51000000000000023</v>
      </c>
      <c r="CR160" s="70">
        <v>0.52000000000000024</v>
      </c>
      <c r="CS160" s="70">
        <v>0.53000000000000025</v>
      </c>
      <c r="CT160" s="70">
        <v>0.54000000000000026</v>
      </c>
      <c r="CU160" s="70">
        <v>0.55000000000000027</v>
      </c>
      <c r="CV160" s="70">
        <v>0.56000000000000028</v>
      </c>
      <c r="CW160" s="70">
        <v>0.57000000000000028</v>
      </c>
      <c r="CX160" s="70">
        <v>0.58000000000000029</v>
      </c>
      <c r="CY160" s="70">
        <v>0.5900000000000003</v>
      </c>
      <c r="CZ160" s="70">
        <v>0.60000000000000031</v>
      </c>
      <c r="DA160" s="70">
        <v>0.61000000000000032</v>
      </c>
      <c r="DB160" s="70">
        <v>0.62000000000000033</v>
      </c>
      <c r="DC160" s="70">
        <v>0.63000000000000034</v>
      </c>
      <c r="DD160" s="70">
        <v>0.64000000000000035</v>
      </c>
      <c r="DE160" s="70">
        <v>0.65000000000000036</v>
      </c>
      <c r="DF160" s="70">
        <v>0.66000000000000036</v>
      </c>
      <c r="DG160" s="70">
        <v>0.67000000000000037</v>
      </c>
      <c r="DH160" s="70">
        <v>0.68000000000000038</v>
      </c>
      <c r="DI160" s="70">
        <v>0.69000000000000039</v>
      </c>
      <c r="DJ160" s="70">
        <v>0.7000000000000004</v>
      </c>
      <c r="DK160" s="70">
        <v>0.71000000000000041</v>
      </c>
      <c r="DL160" s="70">
        <v>0.72000000000000042</v>
      </c>
      <c r="DM160" s="70">
        <v>0.73000000000000043</v>
      </c>
      <c r="DN160" s="70">
        <v>0.74000000000000044</v>
      </c>
      <c r="DO160" s="70">
        <v>0.75000000000000044</v>
      </c>
      <c r="DP160" s="70">
        <v>0.76000000000000045</v>
      </c>
      <c r="DQ160" s="70">
        <v>0.77000000000000046</v>
      </c>
      <c r="DR160" s="70">
        <v>0.78000000000000047</v>
      </c>
      <c r="DS160" s="70">
        <v>0.79000000000000048</v>
      </c>
      <c r="DT160" s="70">
        <v>0.80000000000000049</v>
      </c>
      <c r="DU160" s="70">
        <v>0.8100000000000005</v>
      </c>
      <c r="DV160" s="70">
        <v>0.82000000000000051</v>
      </c>
      <c r="DW160" s="70">
        <v>0.83000000000000052</v>
      </c>
      <c r="DX160" s="70">
        <v>0.84000000000000052</v>
      </c>
      <c r="DY160" s="70">
        <v>0.85000000000000053</v>
      </c>
      <c r="DZ160" s="70">
        <v>0.86000000000000054</v>
      </c>
      <c r="EA160" s="70">
        <v>0.87000000000000055</v>
      </c>
      <c r="EB160" s="70">
        <v>0.88000000000000056</v>
      </c>
      <c r="EC160" s="70">
        <v>0.89000000000000057</v>
      </c>
      <c r="ED160" s="70">
        <v>0.90000000000000058</v>
      </c>
      <c r="EE160" s="70">
        <v>0.91000000000000059</v>
      </c>
      <c r="EF160" s="70">
        <v>0.9200000000000006</v>
      </c>
      <c r="EG160" s="70">
        <v>0.9300000000000006</v>
      </c>
      <c r="EH160" s="70">
        <v>0.94000000000000061</v>
      </c>
      <c r="EI160" s="70">
        <v>0.95000000000000062</v>
      </c>
      <c r="EJ160" s="70">
        <v>0.96000000000000063</v>
      </c>
      <c r="EK160" s="70">
        <v>0.97000000000000064</v>
      </c>
      <c r="EL160" s="70">
        <v>0.98000000000000065</v>
      </c>
      <c r="EM160" s="70">
        <v>0.99000000000000066</v>
      </c>
      <c r="EN160" s="70">
        <v>1.0000000000000007</v>
      </c>
    </row>
    <row r="161" spans="43:144" outlineLevel="1" x14ac:dyDescent="0.2">
      <c r="AQ161" s="70" t="s">
        <v>208</v>
      </c>
      <c r="AR161" s="70">
        <v>1</v>
      </c>
      <c r="AS161" s="70">
        <v>1</v>
      </c>
      <c r="AT161" s="70">
        <v>0.98947368421052639</v>
      </c>
      <c r="AU161" s="70">
        <v>0.98421052631578942</v>
      </c>
      <c r="AV161" s="70">
        <v>0.96842105263157885</v>
      </c>
      <c r="AW161" s="70">
        <v>0.9526315789473685</v>
      </c>
      <c r="AX161" s="70">
        <v>0.94210526315789467</v>
      </c>
      <c r="AY161" s="70">
        <v>0.93157894736842106</v>
      </c>
      <c r="AZ161" s="70">
        <v>0.92105263157894735</v>
      </c>
      <c r="BA161" s="70">
        <v>0.92105263157894735</v>
      </c>
      <c r="BB161" s="70">
        <v>0.92105263157894735</v>
      </c>
      <c r="BC161" s="70">
        <v>0.92105263157894735</v>
      </c>
      <c r="BD161" s="70">
        <v>0.92105263157894735</v>
      </c>
      <c r="BE161" s="70">
        <v>0.91578947368421049</v>
      </c>
      <c r="BF161" s="70">
        <v>0.91052631578947374</v>
      </c>
      <c r="BG161" s="70">
        <v>0.90526315789473677</v>
      </c>
      <c r="BH161" s="70">
        <v>0.9</v>
      </c>
      <c r="BI161" s="70">
        <v>0.89473684210526316</v>
      </c>
      <c r="BJ161" s="70">
        <v>0.88947368421052619</v>
      </c>
      <c r="BK161" s="70">
        <v>0.88421052631578956</v>
      </c>
      <c r="BL161" s="70">
        <v>0.87894736842105259</v>
      </c>
      <c r="BM161" s="70">
        <v>0.87368421052631584</v>
      </c>
      <c r="BN161" s="70">
        <v>0.86842105263157898</v>
      </c>
      <c r="BO161" s="70">
        <v>0.86842105263157898</v>
      </c>
      <c r="BP161" s="70">
        <v>0.86842105263157898</v>
      </c>
      <c r="BQ161" s="70">
        <v>0.86842105263157898</v>
      </c>
      <c r="BR161" s="70">
        <v>0.86842105263157898</v>
      </c>
      <c r="BS161" s="70">
        <v>0.86842105263157898</v>
      </c>
      <c r="BT161" s="70">
        <v>0.86842105263157898</v>
      </c>
      <c r="BU161" s="70">
        <v>0.86842105263157898</v>
      </c>
      <c r="BV161" s="70">
        <v>0.86842105263157898</v>
      </c>
      <c r="BW161" s="70">
        <v>0.86842105263157898</v>
      </c>
      <c r="BX161" s="70">
        <v>0.86842105263157898</v>
      </c>
      <c r="BY161" s="70">
        <v>0.86842105263157898</v>
      </c>
      <c r="BZ161" s="70">
        <v>0.86842105263157898</v>
      </c>
      <c r="CA161" s="70">
        <v>0.86842105263157898</v>
      </c>
      <c r="CB161" s="70">
        <v>0.86842105263157898</v>
      </c>
      <c r="CC161" s="70">
        <v>0.86315789473684201</v>
      </c>
      <c r="CD161" s="70">
        <v>0.85789473684210527</v>
      </c>
      <c r="CE161" s="70">
        <v>0.85263157894736841</v>
      </c>
      <c r="CF161" s="70">
        <v>0.84736842105263166</v>
      </c>
      <c r="CG161" s="70">
        <v>0.84210526315789469</v>
      </c>
      <c r="CH161" s="70">
        <v>0.84210526315789469</v>
      </c>
      <c r="CI161" s="70">
        <v>0.84210526315789469</v>
      </c>
      <c r="CJ161" s="70">
        <v>0.84210526315789469</v>
      </c>
      <c r="CK161" s="70">
        <v>0.83684210526315794</v>
      </c>
      <c r="CL161" s="70">
        <v>0.83157894736842108</v>
      </c>
      <c r="CM161" s="70">
        <v>0.82631578947368423</v>
      </c>
      <c r="CN161" s="70">
        <v>0.82105263157894737</v>
      </c>
      <c r="CO161" s="70">
        <v>0.81578947368421051</v>
      </c>
      <c r="CP161" s="70">
        <v>0.81052631578947365</v>
      </c>
      <c r="CQ161" s="70">
        <v>0.8052631578947369</v>
      </c>
      <c r="CR161" s="70">
        <v>0.79473684210526319</v>
      </c>
      <c r="CS161" s="70">
        <v>0.78421052631578947</v>
      </c>
      <c r="CT161" s="70">
        <v>0.77368421052631575</v>
      </c>
      <c r="CU161" s="70">
        <v>0.76842105263157889</v>
      </c>
      <c r="CV161" s="70">
        <v>0.75789473684210529</v>
      </c>
      <c r="CW161" s="70">
        <v>0.75263157894736843</v>
      </c>
      <c r="CX161" s="70">
        <v>0.74736842105263157</v>
      </c>
      <c r="CY161" s="70">
        <v>0.74210526315789471</v>
      </c>
      <c r="CZ161" s="70">
        <v>0.73684210526315785</v>
      </c>
      <c r="DA161" s="70">
        <v>0.73684210526315785</v>
      </c>
      <c r="DB161" s="70">
        <v>0.73684210526315785</v>
      </c>
      <c r="DC161" s="70">
        <v>0.73684210526315785</v>
      </c>
      <c r="DD161" s="70">
        <v>0.73684210526315785</v>
      </c>
      <c r="DE161" s="70">
        <v>0.73684210526315785</v>
      </c>
      <c r="DF161" s="70">
        <v>0.73157894736842111</v>
      </c>
      <c r="DG161" s="70">
        <v>0.72105263157894728</v>
      </c>
      <c r="DH161" s="70">
        <v>0.71052631578947367</v>
      </c>
      <c r="DI161" s="70">
        <v>0.70000000000000007</v>
      </c>
      <c r="DJ161" s="70">
        <v>0.68947368421052635</v>
      </c>
      <c r="DK161" s="70">
        <v>0.68421052631578949</v>
      </c>
      <c r="DL161" s="70">
        <v>0.67894736842105263</v>
      </c>
      <c r="DM161" s="70">
        <v>0.67368421052631577</v>
      </c>
      <c r="DN161" s="70">
        <v>0.66842105263157892</v>
      </c>
      <c r="DO161" s="70">
        <v>0.66315789473684206</v>
      </c>
      <c r="DP161" s="70">
        <v>0.65263157894736845</v>
      </c>
      <c r="DQ161" s="70">
        <v>0.64736842105263159</v>
      </c>
      <c r="DR161" s="70">
        <v>0.64210526315789473</v>
      </c>
      <c r="DS161" s="70">
        <v>0.63684210526315788</v>
      </c>
      <c r="DT161" s="70">
        <v>0.63157894736842102</v>
      </c>
      <c r="DU161" s="70">
        <v>0.63157894736842102</v>
      </c>
      <c r="DV161" s="70">
        <v>0.63157894736842102</v>
      </c>
      <c r="DW161" s="70">
        <v>0.62631578947368427</v>
      </c>
      <c r="DX161" s="70">
        <v>0.62105263157894741</v>
      </c>
      <c r="DY161" s="70">
        <v>0.61578947368421044</v>
      </c>
      <c r="DZ161" s="70">
        <v>0.61052631578947369</v>
      </c>
      <c r="EA161" s="70">
        <v>0.60526315789473684</v>
      </c>
      <c r="EB161" s="70">
        <v>0.60526315789473684</v>
      </c>
      <c r="EC161" s="70">
        <v>0.60526315789473684</v>
      </c>
      <c r="ED161" s="70">
        <v>0.6</v>
      </c>
      <c r="EE161" s="70">
        <v>0.59473684210526323</v>
      </c>
      <c r="EF161" s="70">
        <v>0.5842105263157894</v>
      </c>
      <c r="EG161" s="70">
        <v>0.56842105263157894</v>
      </c>
      <c r="EH161" s="70">
        <v>0.54736842105263162</v>
      </c>
      <c r="EI161" s="70">
        <v>0.50526315789473686</v>
      </c>
      <c r="EJ161" s="70">
        <v>0.45789473684210524</v>
      </c>
      <c r="EK161" s="70">
        <v>0.41578947368421054</v>
      </c>
      <c r="EL161" s="70">
        <v>0.31052631578947371</v>
      </c>
      <c r="EM161" s="70">
        <v>0.34210526315789475</v>
      </c>
      <c r="EN161" s="70">
        <v>0</v>
      </c>
    </row>
    <row r="162" spans="43:144" outlineLevel="1" x14ac:dyDescent="0.2">
      <c r="AQ162" s="70" t="s">
        <v>209</v>
      </c>
      <c r="AR162" s="70">
        <v>0</v>
      </c>
      <c r="AS162" s="70">
        <v>0.83333333333333337</v>
      </c>
      <c r="AT162" s="70">
        <v>0.70392156862745092</v>
      </c>
      <c r="AU162" s="70">
        <v>0.88823529411764701</v>
      </c>
      <c r="AV162" s="70">
        <v>0.90686274509803921</v>
      </c>
      <c r="AW162" s="70">
        <v>0.91862745098039222</v>
      </c>
      <c r="AX162" s="70">
        <v>0.92696078431372542</v>
      </c>
      <c r="AY162" s="70">
        <v>0.93431372549019609</v>
      </c>
      <c r="AZ162" s="70">
        <v>0.9392156862745098</v>
      </c>
      <c r="BA162" s="70">
        <v>0.94313725490196076</v>
      </c>
      <c r="BB162" s="70">
        <v>0.94509803921568636</v>
      </c>
      <c r="BC162" s="70">
        <v>0.94656862745098036</v>
      </c>
      <c r="BD162" s="70">
        <v>0.94803921568627458</v>
      </c>
      <c r="BE162" s="70">
        <v>0.95049019607843144</v>
      </c>
      <c r="BF162" s="70">
        <v>0.95343137254901966</v>
      </c>
      <c r="BG162" s="70">
        <v>0.95588235294117652</v>
      </c>
      <c r="BH162" s="70">
        <v>0.95882352941176463</v>
      </c>
      <c r="BI162" s="70">
        <v>0.96176470588235285</v>
      </c>
      <c r="BJ162" s="70">
        <v>0.96323529411764708</v>
      </c>
      <c r="BK162" s="70">
        <v>0.96519607843137256</v>
      </c>
      <c r="BL162" s="70">
        <v>0.96715686274509804</v>
      </c>
      <c r="BM162" s="70">
        <v>0.96911764705882353</v>
      </c>
      <c r="BN162" s="70">
        <v>0.97058823529411764</v>
      </c>
      <c r="BO162" s="70">
        <v>0.97205882352941186</v>
      </c>
      <c r="BP162" s="70">
        <v>0.97303921568627449</v>
      </c>
      <c r="BQ162" s="70">
        <v>0.97401960784313724</v>
      </c>
      <c r="BR162" s="70">
        <v>0.97450980392156872</v>
      </c>
      <c r="BS162" s="70">
        <v>0.97499999999999998</v>
      </c>
      <c r="BT162" s="70">
        <v>0.97549019607843135</v>
      </c>
      <c r="BU162" s="70">
        <v>0.97549019607843135</v>
      </c>
      <c r="BV162" s="70">
        <v>0.97598039215686272</v>
      </c>
      <c r="BW162" s="70">
        <v>0.97696078431372557</v>
      </c>
      <c r="BX162" s="70">
        <v>0.9779411764705882</v>
      </c>
      <c r="BY162" s="70">
        <v>0.97892156862745094</v>
      </c>
      <c r="BZ162" s="70">
        <v>0.9799019607843138</v>
      </c>
      <c r="CA162" s="70">
        <v>0.98039215686274506</v>
      </c>
      <c r="CB162" s="70">
        <v>0.98088235294117643</v>
      </c>
      <c r="CC162" s="70">
        <v>0.9813725490196078</v>
      </c>
      <c r="CD162" s="70">
        <v>0.98235294117647065</v>
      </c>
      <c r="CE162" s="70">
        <v>0.98333333333333328</v>
      </c>
      <c r="CF162" s="70">
        <v>0.9848039215686275</v>
      </c>
      <c r="CG162" s="70">
        <v>0.98578431372549014</v>
      </c>
      <c r="CH162" s="70">
        <v>0.98725490196078436</v>
      </c>
      <c r="CI162" s="70">
        <v>0.98823529411764699</v>
      </c>
      <c r="CJ162" s="70">
        <v>0.98921568627450984</v>
      </c>
      <c r="CK162" s="70">
        <v>0.99019607843137258</v>
      </c>
      <c r="CL162" s="70">
        <v>0.99117647058823521</v>
      </c>
      <c r="CM162" s="70">
        <v>0.9916666666666667</v>
      </c>
      <c r="CN162" s="70">
        <v>0.99215686274509807</v>
      </c>
      <c r="CO162" s="70">
        <v>0.99264705882352944</v>
      </c>
      <c r="CP162" s="70">
        <v>0.99264705882352944</v>
      </c>
      <c r="CQ162" s="70">
        <v>0.99264705882352944</v>
      </c>
      <c r="CR162" s="70">
        <v>0.99264705882352944</v>
      </c>
      <c r="CS162" s="70">
        <v>0.99264705882352944</v>
      </c>
      <c r="CT162" s="70">
        <v>0.99264705882352944</v>
      </c>
      <c r="CU162" s="70">
        <v>0.99264705882352944</v>
      </c>
      <c r="CV162" s="70">
        <v>0.99264705882352944</v>
      </c>
      <c r="CW162" s="70">
        <v>0.99264705882352944</v>
      </c>
      <c r="CX162" s="70">
        <v>0.99264705882352944</v>
      </c>
      <c r="CY162" s="70">
        <v>0.99313725490196081</v>
      </c>
      <c r="CZ162" s="70">
        <v>0.99362745098039207</v>
      </c>
      <c r="DA162" s="70">
        <v>0.99411764705882355</v>
      </c>
      <c r="DB162" s="70">
        <v>0.99509803921568629</v>
      </c>
      <c r="DC162" s="70">
        <v>0.99607843137254892</v>
      </c>
      <c r="DD162" s="70">
        <v>0.9965686274509804</v>
      </c>
      <c r="DE162" s="70">
        <v>0.99705882352941178</v>
      </c>
      <c r="DF162" s="70">
        <v>0.99754901960784315</v>
      </c>
      <c r="DG162" s="70">
        <v>0.99754901960784315</v>
      </c>
      <c r="DH162" s="70">
        <v>0.99754901960784315</v>
      </c>
      <c r="DI162" s="70">
        <v>0.99754901960784315</v>
      </c>
      <c r="DJ162" s="70">
        <v>0.99754901960784315</v>
      </c>
      <c r="DK162" s="70">
        <v>0.99754901960784315</v>
      </c>
      <c r="DL162" s="70">
        <v>0.99754901960784315</v>
      </c>
      <c r="DM162" s="70">
        <v>0.99754901960784315</v>
      </c>
      <c r="DN162" s="70">
        <v>0.99754901960784315</v>
      </c>
      <c r="DO162" s="70">
        <v>0.99754901960784315</v>
      </c>
      <c r="DP162" s="70">
        <v>0.99754901960784315</v>
      </c>
      <c r="DQ162" s="70">
        <v>0.99754901960784315</v>
      </c>
      <c r="DR162" s="70">
        <v>0.99754901960784315</v>
      </c>
      <c r="DS162" s="70">
        <v>0.99754901960784315</v>
      </c>
      <c r="DT162" s="70">
        <v>0.99754901960784315</v>
      </c>
      <c r="DU162" s="70">
        <v>0.99754901960784315</v>
      </c>
      <c r="DV162" s="70">
        <v>0.99754901960784315</v>
      </c>
      <c r="DW162" s="70">
        <v>0.99803921568627452</v>
      </c>
      <c r="DX162" s="70">
        <v>0.99852941176470578</v>
      </c>
      <c r="DY162" s="70">
        <v>0.99901960784313726</v>
      </c>
      <c r="DZ162" s="70">
        <v>0.99950980392156863</v>
      </c>
      <c r="EA162" s="70">
        <v>1</v>
      </c>
      <c r="EB162" s="70">
        <v>1</v>
      </c>
      <c r="EC162" s="70">
        <v>1</v>
      </c>
      <c r="ED162" s="70">
        <v>1</v>
      </c>
      <c r="EE162" s="70">
        <v>1</v>
      </c>
      <c r="EF162" s="70">
        <v>1</v>
      </c>
      <c r="EG162" s="70">
        <v>1</v>
      </c>
      <c r="EH162" s="70">
        <v>1</v>
      </c>
      <c r="EI162" s="70">
        <v>1</v>
      </c>
      <c r="EJ162" s="70">
        <v>1</v>
      </c>
      <c r="EK162" s="70">
        <v>1</v>
      </c>
      <c r="EL162" s="70">
        <v>1</v>
      </c>
      <c r="EM162" s="70">
        <v>1</v>
      </c>
      <c r="EN162" s="70">
        <v>1</v>
      </c>
    </row>
    <row r="163" spans="43:144" outlineLevel="1" x14ac:dyDescent="0.2">
      <c r="AQ163" s="70" t="str">
        <f xml:space="preserve"> TEXT($F$160,"0%") &amp; " Wtd.Avg."</f>
        <v>50% Wtd.Avg.</v>
      </c>
      <c r="AR163" s="70">
        <f>$F$160*AR161+(1-$F$160)*AR162</f>
        <v>0.5</v>
      </c>
      <c r="AS163" s="70">
        <f>$F$160*AS161+(1-$F$160)*AS162</f>
        <v>0.91666666666666674</v>
      </c>
      <c r="AT163" s="70">
        <f>$F$160*AT161+(1-$F$160)*AT162</f>
        <v>0.84669762641898871</v>
      </c>
      <c r="AU163" s="70">
        <f t="shared" ref="AU163:DF163" si="0">$F$160*AU161+(1-$F$160)*AU162</f>
        <v>0.93622291021671822</v>
      </c>
      <c r="AV163" s="70">
        <f t="shared" si="0"/>
        <v>0.93764189886480898</v>
      </c>
      <c r="AW163" s="70">
        <f t="shared" si="0"/>
        <v>0.93562951496388036</v>
      </c>
      <c r="AX163" s="70">
        <f t="shared" si="0"/>
        <v>0.93453302373581004</v>
      </c>
      <c r="AY163" s="70">
        <f t="shared" si="0"/>
        <v>0.93294633642930858</v>
      </c>
      <c r="AZ163" s="70">
        <f t="shared" si="0"/>
        <v>0.93013415892672857</v>
      </c>
      <c r="BA163" s="70">
        <f t="shared" si="0"/>
        <v>0.93209494324045405</v>
      </c>
      <c r="BB163" s="70">
        <f t="shared" si="0"/>
        <v>0.93307533539731691</v>
      </c>
      <c r="BC163" s="70">
        <f t="shared" si="0"/>
        <v>0.93381062951496385</v>
      </c>
      <c r="BD163" s="70">
        <f t="shared" si="0"/>
        <v>0.93454592363261102</v>
      </c>
      <c r="BE163" s="70">
        <f t="shared" si="0"/>
        <v>0.93313983488132091</v>
      </c>
      <c r="BF163" s="70">
        <f t="shared" si="0"/>
        <v>0.9319788441692467</v>
      </c>
      <c r="BG163" s="70">
        <f t="shared" si="0"/>
        <v>0.93057275541795659</v>
      </c>
      <c r="BH163" s="70">
        <f t="shared" si="0"/>
        <v>0.92941176470588238</v>
      </c>
      <c r="BI163" s="70">
        <f t="shared" si="0"/>
        <v>0.92825077399380795</v>
      </c>
      <c r="BJ163" s="70">
        <f t="shared" si="0"/>
        <v>0.92635448916408669</v>
      </c>
      <c r="BK163" s="70">
        <f t="shared" si="0"/>
        <v>0.92470330237358112</v>
      </c>
      <c r="BL163" s="70">
        <f t="shared" si="0"/>
        <v>0.92305211558307532</v>
      </c>
      <c r="BM163" s="70">
        <f t="shared" si="0"/>
        <v>0.92140092879256974</v>
      </c>
      <c r="BN163" s="70">
        <f t="shared" si="0"/>
        <v>0.91950464396284826</v>
      </c>
      <c r="BO163" s="70">
        <f t="shared" si="0"/>
        <v>0.92023993808049542</v>
      </c>
      <c r="BP163" s="70">
        <f t="shared" si="0"/>
        <v>0.92073013415892668</v>
      </c>
      <c r="BQ163" s="70">
        <f t="shared" si="0"/>
        <v>0.92122033023735805</v>
      </c>
      <c r="BR163" s="70">
        <f t="shared" si="0"/>
        <v>0.92146542827657385</v>
      </c>
      <c r="BS163" s="70">
        <f t="shared" si="0"/>
        <v>0.92171052631578942</v>
      </c>
      <c r="BT163" s="70">
        <f t="shared" si="0"/>
        <v>0.92195562435500511</v>
      </c>
      <c r="BU163" s="70">
        <f t="shared" si="0"/>
        <v>0.92195562435500511</v>
      </c>
      <c r="BV163" s="70">
        <f t="shared" si="0"/>
        <v>0.9222007223942208</v>
      </c>
      <c r="BW163" s="70">
        <f t="shared" si="0"/>
        <v>0.92269091847265228</v>
      </c>
      <c r="BX163" s="70">
        <f t="shared" si="0"/>
        <v>0.92318111455108354</v>
      </c>
      <c r="BY163" s="70">
        <f t="shared" si="0"/>
        <v>0.92367131062951491</v>
      </c>
      <c r="BZ163" s="70">
        <f t="shared" si="0"/>
        <v>0.92416150670794639</v>
      </c>
      <c r="CA163" s="70">
        <f t="shared" si="0"/>
        <v>0.92440660474716196</v>
      </c>
      <c r="CB163" s="70">
        <f t="shared" si="0"/>
        <v>0.92465170278637765</v>
      </c>
      <c r="CC163" s="70">
        <f t="shared" si="0"/>
        <v>0.92226522187822491</v>
      </c>
      <c r="CD163" s="70">
        <f t="shared" si="0"/>
        <v>0.92012383900928796</v>
      </c>
      <c r="CE163" s="70">
        <f t="shared" si="0"/>
        <v>0.9179824561403509</v>
      </c>
      <c r="CF163" s="70">
        <f t="shared" si="0"/>
        <v>0.91608617131062964</v>
      </c>
      <c r="CG163" s="70">
        <f t="shared" si="0"/>
        <v>0.91394478844169247</v>
      </c>
      <c r="CH163" s="70">
        <f t="shared" si="0"/>
        <v>0.91468008255933952</v>
      </c>
      <c r="CI163" s="70">
        <f t="shared" si="0"/>
        <v>0.9151702786377709</v>
      </c>
      <c r="CJ163" s="70">
        <f t="shared" si="0"/>
        <v>0.91566047471620227</v>
      </c>
      <c r="CK163" s="70">
        <f t="shared" si="0"/>
        <v>0.91351909184726532</v>
      </c>
      <c r="CL163" s="70">
        <f t="shared" si="0"/>
        <v>0.91137770897832815</v>
      </c>
      <c r="CM163" s="70">
        <f t="shared" si="0"/>
        <v>0.90899122807017552</v>
      </c>
      <c r="CN163" s="70">
        <f t="shared" si="0"/>
        <v>0.90660474716202266</v>
      </c>
      <c r="CO163" s="70">
        <f t="shared" si="0"/>
        <v>0.90421826625387003</v>
      </c>
      <c r="CP163" s="70">
        <f t="shared" si="0"/>
        <v>0.90158668730650149</v>
      </c>
      <c r="CQ163" s="70">
        <f t="shared" si="0"/>
        <v>0.89895510835913317</v>
      </c>
      <c r="CR163" s="70">
        <f t="shared" si="0"/>
        <v>0.89369195046439631</v>
      </c>
      <c r="CS163" s="70">
        <f t="shared" si="0"/>
        <v>0.88842879256965945</v>
      </c>
      <c r="CT163" s="70">
        <f t="shared" si="0"/>
        <v>0.88316563467492259</v>
      </c>
      <c r="CU163" s="70">
        <f t="shared" si="0"/>
        <v>0.88053405572755417</v>
      </c>
      <c r="CV163" s="70">
        <f t="shared" si="0"/>
        <v>0.87527089783281742</v>
      </c>
      <c r="CW163" s="70">
        <f t="shared" si="0"/>
        <v>0.87263931888544888</v>
      </c>
      <c r="CX163" s="70">
        <f t="shared" si="0"/>
        <v>0.87000773993808056</v>
      </c>
      <c r="CY163" s="70">
        <f t="shared" si="0"/>
        <v>0.8676212590299277</v>
      </c>
      <c r="CZ163" s="70">
        <f t="shared" si="0"/>
        <v>0.86523477812177496</v>
      </c>
      <c r="DA163" s="70">
        <f t="shared" si="0"/>
        <v>0.86547987616099076</v>
      </c>
      <c r="DB163" s="70">
        <f t="shared" si="0"/>
        <v>0.86597007223942213</v>
      </c>
      <c r="DC163" s="70">
        <f t="shared" si="0"/>
        <v>0.86646026831785339</v>
      </c>
      <c r="DD163" s="70">
        <f t="shared" si="0"/>
        <v>0.86670536635706918</v>
      </c>
      <c r="DE163" s="70">
        <f t="shared" si="0"/>
        <v>0.86695046439628487</v>
      </c>
      <c r="DF163" s="70">
        <f t="shared" si="0"/>
        <v>0.86456398348813213</v>
      </c>
      <c r="DG163" s="70">
        <f t="shared" ref="DG163:EL163" si="1">$F$160*DG161+(1-$F$160)*DG162</f>
        <v>0.85930082559339516</v>
      </c>
      <c r="DH163" s="70">
        <f t="shared" si="1"/>
        <v>0.85403766769865841</v>
      </c>
      <c r="DI163" s="70">
        <f t="shared" si="1"/>
        <v>0.84877450980392166</v>
      </c>
      <c r="DJ163" s="70">
        <f t="shared" si="1"/>
        <v>0.8435113519091848</v>
      </c>
      <c r="DK163" s="70">
        <f t="shared" si="1"/>
        <v>0.84087977296181626</v>
      </c>
      <c r="DL163" s="70">
        <f t="shared" si="1"/>
        <v>0.83824819401444794</v>
      </c>
      <c r="DM163" s="70">
        <f t="shared" si="1"/>
        <v>0.8356166150670794</v>
      </c>
      <c r="DN163" s="70">
        <f t="shared" si="1"/>
        <v>0.83298503611971109</v>
      </c>
      <c r="DO163" s="70">
        <f t="shared" si="1"/>
        <v>0.83035345717234255</v>
      </c>
      <c r="DP163" s="70">
        <f t="shared" si="1"/>
        <v>0.8250902992776058</v>
      </c>
      <c r="DQ163" s="70">
        <f t="shared" si="1"/>
        <v>0.82245872033023737</v>
      </c>
      <c r="DR163" s="70">
        <f t="shared" si="1"/>
        <v>0.81982714138286894</v>
      </c>
      <c r="DS163" s="70">
        <f t="shared" si="1"/>
        <v>0.81719556243550051</v>
      </c>
      <c r="DT163" s="70">
        <f t="shared" si="1"/>
        <v>0.81456398348813208</v>
      </c>
      <c r="DU163" s="70">
        <f t="shared" si="1"/>
        <v>0.81456398348813208</v>
      </c>
      <c r="DV163" s="70">
        <f t="shared" si="1"/>
        <v>0.81456398348813208</v>
      </c>
      <c r="DW163" s="70">
        <f t="shared" si="1"/>
        <v>0.81217750257997934</v>
      </c>
      <c r="DX163" s="70">
        <f t="shared" si="1"/>
        <v>0.80979102167182659</v>
      </c>
      <c r="DY163" s="70">
        <f t="shared" si="1"/>
        <v>0.80740454076367385</v>
      </c>
      <c r="DZ163" s="70">
        <f t="shared" si="1"/>
        <v>0.80501805985552122</v>
      </c>
      <c r="EA163" s="70">
        <f t="shared" si="1"/>
        <v>0.80263157894736836</v>
      </c>
      <c r="EB163" s="70">
        <f t="shared" si="1"/>
        <v>0.80263157894736836</v>
      </c>
      <c r="EC163" s="70">
        <f t="shared" si="1"/>
        <v>0.80263157894736836</v>
      </c>
      <c r="ED163" s="70">
        <f t="shared" si="1"/>
        <v>0.8</v>
      </c>
      <c r="EE163" s="70">
        <f t="shared" si="1"/>
        <v>0.79736842105263162</v>
      </c>
      <c r="EF163" s="70">
        <f t="shared" si="1"/>
        <v>0.79210526315789465</v>
      </c>
      <c r="EG163" s="70">
        <f t="shared" si="1"/>
        <v>0.78421052631578947</v>
      </c>
      <c r="EH163" s="70">
        <f t="shared" si="1"/>
        <v>0.77368421052631575</v>
      </c>
      <c r="EI163" s="70">
        <f t="shared" si="1"/>
        <v>0.75263157894736843</v>
      </c>
      <c r="EJ163" s="70">
        <f t="shared" si="1"/>
        <v>0.72894736842105257</v>
      </c>
      <c r="EK163" s="70">
        <f t="shared" si="1"/>
        <v>0.70789473684210524</v>
      </c>
      <c r="EL163" s="70">
        <f t="shared" si="1"/>
        <v>0.65526315789473688</v>
      </c>
      <c r="EM163" s="70">
        <f>$F$160*EM161+(1-$F$160)*EM162</f>
        <v>0.67105263157894735</v>
      </c>
      <c r="EN163" s="70">
        <f>$F$160*EN161+(1-$F$160)*EN162</f>
        <v>0.5</v>
      </c>
    </row>
    <row r="164" spans="43:144" outlineLevel="1" x14ac:dyDescent="0.2">
      <c r="AQ164" s="70"/>
      <c r="AR164" s="70"/>
      <c r="AS164" s="70"/>
      <c r="AT164" s="70"/>
      <c r="AU164" s="70"/>
      <c r="AV164" s="70"/>
      <c r="AW164" s="70"/>
      <c r="AX164" s="70"/>
      <c r="AY164" s="70"/>
      <c r="AZ164" s="70"/>
      <c r="BA164" s="70"/>
      <c r="BB164" s="70"/>
      <c r="BC164" s="70"/>
      <c r="BD164" s="70"/>
      <c r="BE164" s="70"/>
      <c r="BF164" s="70"/>
      <c r="BG164" s="70"/>
      <c r="BH164" s="70"/>
      <c r="BI164" s="70"/>
      <c r="BJ164" s="70"/>
      <c r="BK164" s="70"/>
      <c r="BL164" s="70"/>
      <c r="BM164" s="70"/>
      <c r="BN164" s="70"/>
      <c r="BO164" s="70"/>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0"/>
      <c r="DD164" s="70"/>
      <c r="DE164" s="70"/>
      <c r="DF164" s="70"/>
      <c r="DG164" s="70"/>
      <c r="DH164" s="70"/>
      <c r="DI164" s="70"/>
      <c r="DJ164" s="70"/>
      <c r="DK164" s="70"/>
      <c r="DL164" s="70"/>
      <c r="DM164" s="70"/>
      <c r="DN164" s="70"/>
      <c r="DO164" s="70"/>
      <c r="DP164" s="70"/>
      <c r="DQ164" s="70"/>
      <c r="DR164" s="70"/>
      <c r="DS164" s="70"/>
      <c r="DT164" s="70"/>
      <c r="DU164" s="70"/>
      <c r="DV164" s="70"/>
      <c r="DW164" s="70"/>
      <c r="DX164" s="70"/>
      <c r="DY164" s="70"/>
      <c r="DZ164" s="70"/>
      <c r="EA164" s="70"/>
      <c r="EB164" s="70"/>
      <c r="EC164" s="70"/>
      <c r="ED164" s="70"/>
      <c r="EE164" s="70"/>
      <c r="EF164" s="70"/>
      <c r="EG164" s="70"/>
      <c r="EH164" s="70"/>
      <c r="EI164" s="70"/>
      <c r="EJ164" s="70"/>
      <c r="EK164" s="70"/>
      <c r="EL164" s="70"/>
      <c r="EM164" s="70"/>
      <c r="EN164" s="70"/>
    </row>
    <row r="165" spans="43:144" outlineLevel="1" x14ac:dyDescent="0.2">
      <c r="AQ165" s="70"/>
      <c r="AR165" s="70"/>
      <c r="AS165" s="70"/>
      <c r="AT165" s="70"/>
      <c r="AU165" s="70"/>
      <c r="AV165" s="70"/>
      <c r="AW165" s="70"/>
      <c r="AX165" s="70"/>
      <c r="AY165" s="70"/>
      <c r="AZ165" s="70"/>
      <c r="BA165" s="70"/>
      <c r="BB165" s="70"/>
      <c r="BC165" s="70"/>
      <c r="BD165" s="70"/>
      <c r="BE165" s="70"/>
      <c r="BF165" s="70"/>
      <c r="BG165" s="70"/>
      <c r="BH165" s="70"/>
      <c r="BI165" s="70"/>
      <c r="BJ165" s="70"/>
      <c r="BK165" s="70"/>
      <c r="BL165" s="70"/>
      <c r="BM165" s="70"/>
      <c r="BN165" s="70"/>
      <c r="BO165" s="70"/>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0"/>
      <c r="DD165" s="70"/>
      <c r="DE165" s="70"/>
      <c r="DF165" s="70"/>
      <c r="DG165" s="70"/>
      <c r="DH165" s="70"/>
      <c r="DI165" s="70"/>
      <c r="DJ165" s="70"/>
      <c r="DK165" s="70"/>
      <c r="DL165" s="70"/>
      <c r="DM165" s="70"/>
      <c r="DN165" s="70"/>
      <c r="DO165" s="70"/>
      <c r="DP165" s="70"/>
      <c r="DQ165" s="70"/>
      <c r="DR165" s="70"/>
      <c r="DS165" s="70"/>
      <c r="DT165" s="70"/>
      <c r="DU165" s="70"/>
      <c r="DV165" s="70"/>
      <c r="DW165" s="70"/>
      <c r="DX165" s="70"/>
      <c r="DY165" s="70"/>
      <c r="DZ165" s="70"/>
      <c r="EA165" s="70"/>
      <c r="EB165" s="70"/>
      <c r="EC165" s="70"/>
      <c r="ED165" s="70"/>
      <c r="EE165" s="70"/>
      <c r="EF165" s="70"/>
      <c r="EG165" s="70"/>
      <c r="EH165" s="70"/>
      <c r="EI165" s="70"/>
      <c r="EJ165" s="70"/>
      <c r="EK165" s="70"/>
      <c r="EL165" s="70"/>
      <c r="EM165" s="70"/>
      <c r="EN165" s="70"/>
    </row>
    <row r="166" spans="43:144" outlineLevel="1" x14ac:dyDescent="0.2">
      <c r="AQ166" s="70"/>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70"/>
      <c r="DB166" s="70"/>
      <c r="DC166" s="70"/>
      <c r="DD166" s="70"/>
      <c r="DE166" s="70"/>
      <c r="DF166" s="70"/>
      <c r="DG166" s="70"/>
      <c r="DH166" s="70"/>
      <c r="DI166" s="70"/>
      <c r="DJ166" s="70"/>
      <c r="DK166" s="70"/>
      <c r="DL166" s="70"/>
      <c r="DM166" s="70"/>
      <c r="DN166" s="70"/>
      <c r="DO166" s="70"/>
      <c r="DP166" s="70"/>
      <c r="DQ166" s="70"/>
      <c r="DR166" s="70"/>
      <c r="DS166" s="70"/>
      <c r="DT166" s="70"/>
      <c r="DU166" s="70"/>
      <c r="DV166" s="70"/>
      <c r="DW166" s="70"/>
      <c r="DX166" s="70"/>
      <c r="DY166" s="70"/>
      <c r="DZ166" s="70"/>
      <c r="EA166" s="70"/>
      <c r="EB166" s="70"/>
      <c r="EC166" s="70"/>
      <c r="ED166" s="70"/>
      <c r="EE166" s="70"/>
      <c r="EF166" s="70"/>
      <c r="EG166" s="70"/>
      <c r="EH166" s="70"/>
      <c r="EI166" s="70"/>
      <c r="EJ166" s="70"/>
      <c r="EK166" s="70"/>
      <c r="EL166" s="70"/>
      <c r="EM166" s="70"/>
      <c r="EN166" s="70"/>
    </row>
    <row r="167" spans="43:144" outlineLevel="1" x14ac:dyDescent="0.2">
      <c r="AQ167" s="70"/>
      <c r="AR167" s="70"/>
      <c r="AS167" s="70"/>
      <c r="AT167" s="70"/>
      <c r="AU167" s="70"/>
      <c r="AV167" s="70"/>
      <c r="AW167" s="70"/>
      <c r="AX167" s="70"/>
      <c r="AY167" s="70"/>
      <c r="AZ167" s="70"/>
      <c r="BA167" s="70"/>
      <c r="BB167" s="70"/>
      <c r="BC167" s="70"/>
      <c r="BD167" s="70"/>
      <c r="BE167" s="70"/>
      <c r="BF167" s="70"/>
      <c r="BG167" s="70"/>
      <c r="BH167" s="70"/>
      <c r="BI167" s="70"/>
      <c r="BJ167" s="70"/>
      <c r="BK167" s="70"/>
      <c r="BL167" s="70"/>
      <c r="BM167" s="70"/>
      <c r="BN167" s="70"/>
      <c r="BO167" s="70"/>
      <c r="BP167" s="70"/>
      <c r="BQ167" s="70"/>
      <c r="BR167" s="70"/>
      <c r="BS167" s="70"/>
      <c r="BT167" s="70"/>
      <c r="BU167" s="70"/>
      <c r="BV167" s="70"/>
      <c r="BW167" s="70"/>
      <c r="BX167" s="70"/>
      <c r="BY167" s="70"/>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70"/>
      <c r="DB167" s="70"/>
      <c r="DC167" s="70"/>
      <c r="DD167" s="70"/>
      <c r="DE167" s="70"/>
      <c r="DF167" s="70"/>
      <c r="DG167" s="70"/>
      <c r="DH167" s="70"/>
      <c r="DI167" s="70"/>
      <c r="DJ167" s="70"/>
      <c r="DK167" s="70"/>
      <c r="DL167" s="70"/>
      <c r="DM167" s="70"/>
      <c r="DN167" s="70"/>
      <c r="DO167" s="70"/>
      <c r="DP167" s="70"/>
      <c r="DQ167" s="70"/>
      <c r="DR167" s="70"/>
      <c r="DS167" s="70"/>
      <c r="DT167" s="70"/>
      <c r="DU167" s="70"/>
      <c r="DV167" s="70"/>
      <c r="DW167" s="70"/>
      <c r="DX167" s="70"/>
      <c r="DY167" s="70"/>
      <c r="DZ167" s="70"/>
      <c r="EA167" s="70"/>
      <c r="EB167" s="70"/>
      <c r="EC167" s="70"/>
      <c r="ED167" s="70"/>
      <c r="EE167" s="70"/>
      <c r="EF167" s="70"/>
      <c r="EG167" s="70"/>
      <c r="EH167" s="70"/>
      <c r="EI167" s="70"/>
      <c r="EJ167" s="70"/>
      <c r="EK167" s="70"/>
      <c r="EL167" s="70"/>
      <c r="EM167" s="70"/>
      <c r="EN167" s="70"/>
    </row>
    <row r="168" spans="43:144" outlineLevel="1" x14ac:dyDescent="0.2">
      <c r="AQ168" s="70"/>
      <c r="AR168" s="70"/>
      <c r="AS168" s="70"/>
      <c r="AT168" s="70"/>
      <c r="AU168" s="70"/>
      <c r="AV168" s="70"/>
      <c r="AW168" s="70"/>
      <c r="AX168" s="70"/>
      <c r="AY168" s="70"/>
      <c r="AZ168" s="70"/>
      <c r="BA168" s="70"/>
      <c r="BB168" s="70"/>
      <c r="BC168" s="70"/>
      <c r="BD168" s="70"/>
      <c r="BE168" s="70"/>
      <c r="BF168" s="70"/>
      <c r="BG168" s="70"/>
      <c r="BH168" s="70"/>
      <c r="BI168" s="70"/>
      <c r="BJ168" s="70"/>
      <c r="BK168" s="70"/>
      <c r="BL168" s="70"/>
      <c r="BM168" s="70"/>
      <c r="BN168" s="70"/>
      <c r="BO168" s="70"/>
      <c r="BP168" s="70"/>
      <c r="BQ168" s="70"/>
      <c r="BR168" s="70"/>
      <c r="BS168" s="70"/>
      <c r="BT168" s="70"/>
      <c r="BU168" s="70"/>
      <c r="BV168" s="70"/>
      <c r="BW168" s="70"/>
      <c r="BX168" s="70"/>
      <c r="BY168" s="70"/>
      <c r="BZ168" s="70"/>
      <c r="CA168" s="70"/>
      <c r="CB168" s="70"/>
      <c r="CC168" s="70"/>
      <c r="CD168" s="70"/>
      <c r="CE168" s="70"/>
      <c r="CF168" s="70"/>
      <c r="CG168" s="70"/>
      <c r="CH168" s="70"/>
      <c r="CI168" s="70"/>
      <c r="CJ168" s="70"/>
      <c r="CK168" s="70"/>
      <c r="CL168" s="70"/>
      <c r="CM168" s="70"/>
      <c r="CN168" s="70"/>
      <c r="CO168" s="70"/>
      <c r="CP168" s="70"/>
      <c r="CQ168" s="70"/>
      <c r="CR168" s="70"/>
      <c r="CS168" s="70"/>
      <c r="CT168" s="70"/>
      <c r="CU168" s="70"/>
      <c r="CV168" s="70"/>
      <c r="CW168" s="70"/>
      <c r="CX168" s="70"/>
      <c r="CY168" s="70"/>
      <c r="CZ168" s="70"/>
      <c r="DA168" s="70"/>
      <c r="DB168" s="70"/>
      <c r="DC168" s="70"/>
      <c r="DD168" s="70"/>
      <c r="DE168" s="70"/>
      <c r="DF168" s="70"/>
      <c r="DG168" s="70"/>
      <c r="DH168" s="70"/>
      <c r="DI168" s="70"/>
      <c r="DJ168" s="70"/>
      <c r="DK168" s="70"/>
      <c r="DL168" s="70"/>
      <c r="DM168" s="70"/>
      <c r="DN168" s="70"/>
      <c r="DO168" s="70"/>
      <c r="DP168" s="70"/>
      <c r="DQ168" s="70"/>
      <c r="DR168" s="70"/>
      <c r="DS168" s="70"/>
      <c r="DT168" s="70"/>
      <c r="DU168" s="70"/>
      <c r="DV168" s="70"/>
      <c r="DW168" s="70"/>
      <c r="DX168" s="70"/>
      <c r="DY168" s="70"/>
      <c r="DZ168" s="70"/>
      <c r="EA168" s="70"/>
      <c r="EB168" s="70"/>
      <c r="EC168" s="70"/>
      <c r="ED168" s="70"/>
      <c r="EE168" s="70"/>
      <c r="EF168" s="70"/>
      <c r="EG168" s="70"/>
      <c r="EH168" s="70"/>
      <c r="EI168" s="70"/>
      <c r="EJ168" s="70"/>
      <c r="EK168" s="70"/>
      <c r="EL168" s="70"/>
      <c r="EM168" s="70"/>
      <c r="EN168" s="70"/>
    </row>
    <row r="169" spans="43:144" outlineLevel="1" x14ac:dyDescent="0.2">
      <c r="AQ169" s="70"/>
      <c r="AR169" s="70"/>
      <c r="AS169" s="70"/>
      <c r="AT169" s="70"/>
      <c r="AU169" s="70"/>
      <c r="AV169" s="70"/>
      <c r="AW169" s="70"/>
      <c r="AX169" s="70"/>
      <c r="AY169" s="70"/>
      <c r="AZ169" s="70"/>
      <c r="BA169" s="70"/>
      <c r="BB169" s="70"/>
      <c r="BC169" s="70"/>
      <c r="BD169" s="70"/>
      <c r="BE169" s="70"/>
      <c r="BF169" s="70"/>
      <c r="BG169" s="70"/>
      <c r="BH169" s="70"/>
      <c r="BI169" s="70"/>
      <c r="BJ169" s="70"/>
      <c r="BK169" s="70"/>
      <c r="BL169" s="70"/>
      <c r="BM169" s="70"/>
      <c r="BN169" s="70"/>
      <c r="BO169" s="70"/>
      <c r="BP169" s="70"/>
      <c r="BQ169" s="70"/>
      <c r="BR169" s="70"/>
      <c r="BS169" s="70"/>
      <c r="BT169" s="70"/>
      <c r="BU169" s="70"/>
      <c r="BV169" s="70"/>
      <c r="BW169" s="70"/>
      <c r="BX169" s="70"/>
      <c r="BY169" s="70"/>
      <c r="BZ169" s="70"/>
      <c r="CA169" s="70"/>
      <c r="CB169" s="70"/>
      <c r="CC169" s="70"/>
      <c r="CD169" s="70"/>
      <c r="CE169" s="70"/>
      <c r="CF169" s="70"/>
      <c r="CG169" s="70"/>
      <c r="CH169" s="70"/>
      <c r="CI169" s="70"/>
      <c r="CJ169" s="70"/>
      <c r="CK169" s="70"/>
      <c r="CL169" s="70"/>
      <c r="CM169" s="70"/>
      <c r="CN169" s="70"/>
      <c r="CO169" s="70"/>
      <c r="CP169" s="70"/>
      <c r="CQ169" s="70"/>
      <c r="CR169" s="70"/>
      <c r="CS169" s="70"/>
      <c r="CT169" s="70"/>
      <c r="CU169" s="70"/>
      <c r="CV169" s="70"/>
      <c r="CW169" s="70"/>
      <c r="CX169" s="70"/>
      <c r="CY169" s="70"/>
      <c r="CZ169" s="70"/>
      <c r="DA169" s="70"/>
      <c r="DB169" s="70"/>
      <c r="DC169" s="70"/>
      <c r="DD169" s="70"/>
      <c r="DE169" s="70"/>
      <c r="DF169" s="70"/>
      <c r="DG169" s="70"/>
      <c r="DH169" s="70"/>
      <c r="DI169" s="70"/>
      <c r="DJ169" s="70"/>
      <c r="DK169" s="70"/>
      <c r="DL169" s="70"/>
      <c r="DM169" s="70"/>
      <c r="DN169" s="70"/>
      <c r="DO169" s="70"/>
      <c r="DP169" s="70"/>
      <c r="DQ169" s="70"/>
      <c r="DR169" s="70"/>
      <c r="DS169" s="70"/>
      <c r="DT169" s="70"/>
      <c r="DU169" s="70"/>
      <c r="DV169" s="70"/>
      <c r="DW169" s="70"/>
      <c r="DX169" s="70"/>
      <c r="DY169" s="70"/>
      <c r="DZ169" s="70"/>
      <c r="EA169" s="70"/>
      <c r="EB169" s="70"/>
      <c r="EC169" s="70"/>
      <c r="ED169" s="70"/>
      <c r="EE169" s="70"/>
      <c r="EF169" s="70"/>
      <c r="EG169" s="70"/>
      <c r="EH169" s="70"/>
      <c r="EI169" s="70"/>
      <c r="EJ169" s="70"/>
      <c r="EK169" s="70"/>
      <c r="EL169" s="70"/>
      <c r="EM169" s="70"/>
      <c r="EN169" s="70"/>
    </row>
    <row r="170" spans="43:144" outlineLevel="1" x14ac:dyDescent="0.2">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70"/>
      <c r="DB170" s="70"/>
      <c r="DC170" s="70"/>
      <c r="DD170" s="70"/>
      <c r="DE170" s="70"/>
      <c r="DF170" s="70"/>
      <c r="DG170" s="70"/>
      <c r="DH170" s="70"/>
      <c r="DI170" s="70"/>
      <c r="DJ170" s="70"/>
      <c r="DK170" s="70"/>
      <c r="DL170" s="70"/>
      <c r="DM170" s="70"/>
      <c r="DN170" s="70"/>
      <c r="DO170" s="70"/>
      <c r="DP170" s="70"/>
      <c r="DQ170" s="70"/>
      <c r="DR170" s="70"/>
      <c r="DS170" s="70"/>
      <c r="DT170" s="70"/>
      <c r="DU170" s="70"/>
      <c r="DV170" s="70"/>
      <c r="DW170" s="70"/>
      <c r="DX170" s="70"/>
      <c r="DY170" s="70"/>
      <c r="DZ170" s="70"/>
      <c r="EA170" s="70"/>
      <c r="EB170" s="70"/>
      <c r="EC170" s="70"/>
      <c r="ED170" s="70"/>
      <c r="EE170" s="70"/>
      <c r="EF170" s="70"/>
      <c r="EG170" s="70"/>
      <c r="EH170" s="70"/>
      <c r="EI170" s="70"/>
      <c r="EJ170" s="70"/>
      <c r="EK170" s="70"/>
      <c r="EL170" s="70"/>
      <c r="EM170" s="70"/>
      <c r="EN170" s="70"/>
    </row>
    <row r="171" spans="43:144" outlineLevel="1" x14ac:dyDescent="0.2">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c r="CA171" s="70"/>
      <c r="CB171" s="70"/>
      <c r="CC171" s="70"/>
      <c r="CD171" s="70"/>
      <c r="CE171" s="70"/>
      <c r="CF171" s="70"/>
      <c r="CG171" s="70"/>
      <c r="CH171" s="70"/>
      <c r="CI171" s="70"/>
      <c r="CJ171" s="70"/>
      <c r="CK171" s="70"/>
      <c r="CL171" s="70"/>
      <c r="CM171" s="70"/>
      <c r="CN171" s="70"/>
      <c r="CO171" s="70"/>
      <c r="CP171" s="70"/>
      <c r="CQ171" s="70"/>
      <c r="CR171" s="70"/>
      <c r="CS171" s="70"/>
      <c r="CT171" s="70"/>
      <c r="CU171" s="70"/>
      <c r="CV171" s="70"/>
      <c r="CW171" s="70"/>
      <c r="CX171" s="70"/>
      <c r="CY171" s="70"/>
      <c r="CZ171" s="70"/>
      <c r="DA171" s="70"/>
      <c r="DB171" s="70"/>
      <c r="DC171" s="70"/>
      <c r="DD171" s="70"/>
      <c r="DE171" s="70"/>
      <c r="DF171" s="70"/>
      <c r="DG171" s="70"/>
      <c r="DH171" s="70"/>
      <c r="DI171" s="70"/>
      <c r="DJ171" s="70"/>
      <c r="DK171" s="70"/>
      <c r="DL171" s="70"/>
      <c r="DM171" s="70"/>
      <c r="DN171" s="70"/>
      <c r="DO171" s="70"/>
      <c r="DP171" s="70"/>
      <c r="DQ171" s="70"/>
      <c r="DR171" s="70"/>
      <c r="DS171" s="70"/>
      <c r="DT171" s="70"/>
      <c r="DU171" s="70"/>
      <c r="DV171" s="70"/>
      <c r="DW171" s="70"/>
      <c r="DX171" s="70"/>
      <c r="DY171" s="70"/>
      <c r="DZ171" s="70"/>
      <c r="EA171" s="70"/>
      <c r="EB171" s="70"/>
      <c r="EC171" s="70"/>
      <c r="ED171" s="70"/>
      <c r="EE171" s="70"/>
      <c r="EF171" s="70"/>
      <c r="EG171" s="70"/>
      <c r="EH171" s="70"/>
      <c r="EI171" s="70"/>
      <c r="EJ171" s="70"/>
      <c r="EK171" s="70"/>
      <c r="EL171" s="70"/>
      <c r="EM171" s="70"/>
      <c r="EN171" s="70"/>
    </row>
    <row r="172" spans="43:144" outlineLevel="1" x14ac:dyDescent="0.2">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70"/>
      <c r="DB172" s="70"/>
      <c r="DC172" s="70"/>
      <c r="DD172" s="70"/>
      <c r="DE172" s="70"/>
      <c r="DF172" s="70"/>
      <c r="DG172" s="70"/>
      <c r="DH172" s="70"/>
      <c r="DI172" s="70"/>
      <c r="DJ172" s="70"/>
      <c r="DK172" s="70"/>
      <c r="DL172" s="70"/>
      <c r="DM172" s="70"/>
      <c r="DN172" s="70"/>
      <c r="DO172" s="70"/>
      <c r="DP172" s="70"/>
      <c r="DQ172" s="70"/>
      <c r="DR172" s="70"/>
      <c r="DS172" s="70"/>
      <c r="DT172" s="70"/>
      <c r="DU172" s="70"/>
      <c r="DV172" s="70"/>
      <c r="DW172" s="70"/>
      <c r="DX172" s="70"/>
      <c r="DY172" s="70"/>
      <c r="DZ172" s="70"/>
      <c r="EA172" s="70"/>
      <c r="EB172" s="70"/>
      <c r="EC172" s="70"/>
      <c r="ED172" s="70"/>
      <c r="EE172" s="70"/>
      <c r="EF172" s="70"/>
      <c r="EG172" s="70"/>
      <c r="EH172" s="70"/>
      <c r="EI172" s="70"/>
      <c r="EJ172" s="70"/>
      <c r="EK172" s="70"/>
      <c r="EL172" s="70"/>
      <c r="EM172" s="70"/>
      <c r="EN172" s="70"/>
    </row>
    <row r="173" spans="43:144" outlineLevel="1" x14ac:dyDescent="0.2">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c r="CA173" s="70"/>
      <c r="CB173" s="70"/>
      <c r="CC173" s="70"/>
      <c r="CD173" s="70"/>
      <c r="CE173" s="70"/>
      <c r="CF173" s="70"/>
      <c r="CG173" s="70"/>
      <c r="CH173" s="70"/>
      <c r="CI173" s="70"/>
      <c r="CJ173" s="70"/>
      <c r="CK173" s="70"/>
      <c r="CL173" s="70"/>
      <c r="CM173" s="70"/>
      <c r="CN173" s="70"/>
      <c r="CO173" s="70"/>
      <c r="CP173" s="70"/>
      <c r="CQ173" s="70"/>
      <c r="CR173" s="70"/>
      <c r="CS173" s="70"/>
      <c r="CT173" s="70"/>
      <c r="CU173" s="70"/>
      <c r="CV173" s="70"/>
      <c r="CW173" s="70"/>
      <c r="CX173" s="70"/>
      <c r="CY173" s="70"/>
      <c r="CZ173" s="70"/>
      <c r="DA173" s="70"/>
      <c r="DB173" s="70"/>
      <c r="DC173" s="70"/>
      <c r="DD173" s="70"/>
      <c r="DE173" s="70"/>
      <c r="DF173" s="70"/>
      <c r="DG173" s="70"/>
      <c r="DH173" s="70"/>
      <c r="DI173" s="70"/>
      <c r="DJ173" s="70"/>
      <c r="DK173" s="70"/>
      <c r="DL173" s="70"/>
      <c r="DM173" s="70"/>
      <c r="DN173" s="70"/>
      <c r="DO173" s="70"/>
      <c r="DP173" s="70"/>
      <c r="DQ173" s="70"/>
      <c r="DR173" s="70"/>
      <c r="DS173" s="70"/>
      <c r="DT173" s="70"/>
      <c r="DU173" s="70"/>
      <c r="DV173" s="70"/>
      <c r="DW173" s="70"/>
      <c r="DX173" s="70"/>
      <c r="DY173" s="70"/>
      <c r="DZ173" s="70"/>
      <c r="EA173" s="70"/>
      <c r="EB173" s="70"/>
      <c r="EC173" s="70"/>
      <c r="ED173" s="70"/>
      <c r="EE173" s="70"/>
      <c r="EF173" s="70"/>
      <c r="EG173" s="70"/>
      <c r="EH173" s="70"/>
      <c r="EI173" s="70"/>
      <c r="EJ173" s="70"/>
      <c r="EK173" s="70"/>
      <c r="EL173" s="70"/>
      <c r="EM173" s="70"/>
      <c r="EN173" s="70"/>
    </row>
    <row r="174" spans="43:144" outlineLevel="1" x14ac:dyDescent="0.2">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c r="CA174" s="70"/>
      <c r="CB174" s="70"/>
      <c r="CC174" s="70"/>
      <c r="CD174" s="70"/>
      <c r="CE174" s="70"/>
      <c r="CF174" s="70"/>
      <c r="CG174" s="70"/>
      <c r="CH174" s="70"/>
      <c r="CI174" s="70"/>
      <c r="CJ174" s="70"/>
      <c r="CK174" s="70"/>
      <c r="CL174" s="70"/>
      <c r="CM174" s="70"/>
      <c r="CN174" s="70"/>
      <c r="CO174" s="70"/>
      <c r="CP174" s="70"/>
      <c r="CQ174" s="70"/>
      <c r="CR174" s="70"/>
      <c r="CS174" s="70"/>
      <c r="CT174" s="70"/>
      <c r="CU174" s="70"/>
      <c r="CV174" s="70"/>
      <c r="CW174" s="70"/>
      <c r="CX174" s="70"/>
      <c r="CY174" s="70"/>
      <c r="CZ174" s="70"/>
      <c r="DA174" s="70"/>
      <c r="DB174" s="70"/>
      <c r="DC174" s="70"/>
      <c r="DD174" s="70"/>
      <c r="DE174" s="70"/>
      <c r="DF174" s="70"/>
      <c r="DG174" s="70"/>
      <c r="DH174" s="70"/>
      <c r="DI174" s="70"/>
      <c r="DJ174" s="70"/>
      <c r="DK174" s="70"/>
      <c r="DL174" s="70"/>
      <c r="DM174" s="70"/>
      <c r="DN174" s="70"/>
      <c r="DO174" s="70"/>
      <c r="DP174" s="70"/>
      <c r="DQ174" s="70"/>
      <c r="DR174" s="70"/>
      <c r="DS174" s="70"/>
      <c r="DT174" s="70"/>
      <c r="DU174" s="70"/>
      <c r="DV174" s="70"/>
      <c r="DW174" s="70"/>
      <c r="DX174" s="70"/>
      <c r="DY174" s="70"/>
      <c r="DZ174" s="70"/>
      <c r="EA174" s="70"/>
      <c r="EB174" s="70"/>
      <c r="EC174" s="70"/>
      <c r="ED174" s="70"/>
      <c r="EE174" s="70"/>
      <c r="EF174" s="70"/>
      <c r="EG174" s="70"/>
      <c r="EH174" s="70"/>
      <c r="EI174" s="70"/>
      <c r="EJ174" s="70"/>
      <c r="EK174" s="70"/>
      <c r="EL174" s="70"/>
      <c r="EM174" s="70"/>
      <c r="EN174" s="70"/>
    </row>
    <row r="175" spans="43:144" outlineLevel="1" x14ac:dyDescent="0.2">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c r="CA175" s="70"/>
      <c r="CB175" s="70"/>
      <c r="CC175" s="70"/>
      <c r="CD175" s="70"/>
      <c r="CE175" s="70"/>
      <c r="CF175" s="70"/>
      <c r="CG175" s="70"/>
      <c r="CH175" s="70"/>
      <c r="CI175" s="70"/>
      <c r="CJ175" s="70"/>
      <c r="CK175" s="70"/>
      <c r="CL175" s="70"/>
      <c r="CM175" s="70"/>
      <c r="CN175" s="70"/>
      <c r="CO175" s="70"/>
      <c r="CP175" s="70"/>
      <c r="CQ175" s="70"/>
      <c r="CR175" s="70"/>
      <c r="CS175" s="70"/>
      <c r="CT175" s="70"/>
      <c r="CU175" s="70"/>
      <c r="CV175" s="70"/>
      <c r="CW175" s="70"/>
      <c r="CX175" s="70"/>
      <c r="CY175" s="70"/>
      <c r="CZ175" s="70"/>
      <c r="DA175" s="70"/>
      <c r="DB175" s="70"/>
      <c r="DC175" s="70"/>
      <c r="DD175" s="70"/>
      <c r="DE175" s="70"/>
      <c r="DF175" s="70"/>
      <c r="DG175" s="70"/>
      <c r="DH175" s="70"/>
      <c r="DI175" s="70"/>
      <c r="DJ175" s="70"/>
      <c r="DK175" s="70"/>
      <c r="DL175" s="70"/>
      <c r="DM175" s="70"/>
      <c r="DN175" s="70"/>
      <c r="DO175" s="70"/>
      <c r="DP175" s="70"/>
      <c r="DQ175" s="70"/>
      <c r="DR175" s="70"/>
      <c r="DS175" s="70"/>
      <c r="DT175" s="70"/>
      <c r="DU175" s="70"/>
      <c r="DV175" s="70"/>
      <c r="DW175" s="70"/>
      <c r="DX175" s="70"/>
      <c r="DY175" s="70"/>
      <c r="DZ175" s="70"/>
      <c r="EA175" s="70"/>
      <c r="EB175" s="70"/>
      <c r="EC175" s="70"/>
      <c r="ED175" s="70"/>
      <c r="EE175" s="70"/>
      <c r="EF175" s="70"/>
      <c r="EG175" s="70"/>
      <c r="EH175" s="70"/>
      <c r="EI175" s="70"/>
      <c r="EJ175" s="70"/>
      <c r="EK175" s="70"/>
      <c r="EL175" s="70"/>
      <c r="EM175" s="70"/>
      <c r="EN175" s="70"/>
    </row>
    <row r="176" spans="43:144" outlineLevel="1" x14ac:dyDescent="0.2">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70"/>
      <c r="DB176" s="70"/>
      <c r="DC176" s="70"/>
      <c r="DD176" s="70"/>
      <c r="DE176" s="70"/>
      <c r="DF176" s="70"/>
      <c r="DG176" s="70"/>
      <c r="DH176" s="70"/>
      <c r="DI176" s="70"/>
      <c r="DJ176" s="70"/>
      <c r="DK176" s="70"/>
      <c r="DL176" s="70"/>
      <c r="DM176" s="70"/>
      <c r="DN176" s="70"/>
      <c r="DO176" s="70"/>
      <c r="DP176" s="70"/>
      <c r="DQ176" s="70"/>
      <c r="DR176" s="70"/>
      <c r="DS176" s="70"/>
      <c r="DT176" s="70"/>
      <c r="DU176" s="70"/>
      <c r="DV176" s="70"/>
      <c r="DW176" s="70"/>
      <c r="DX176" s="70"/>
      <c r="DY176" s="70"/>
      <c r="DZ176" s="70"/>
      <c r="EA176" s="70"/>
      <c r="EB176" s="70"/>
      <c r="EC176" s="70"/>
      <c r="ED176" s="70"/>
      <c r="EE176" s="70"/>
      <c r="EF176" s="70"/>
      <c r="EG176" s="70"/>
      <c r="EH176" s="70"/>
      <c r="EI176" s="70"/>
      <c r="EJ176" s="70"/>
      <c r="EK176" s="70"/>
      <c r="EL176" s="70"/>
      <c r="EM176" s="70"/>
      <c r="EN176" s="70"/>
    </row>
    <row r="177" spans="1:144" outlineLevel="1" x14ac:dyDescent="0.2">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c r="CA177" s="70"/>
      <c r="CB177" s="70"/>
      <c r="CC177" s="70"/>
      <c r="CD177" s="70"/>
      <c r="CE177" s="70"/>
      <c r="CF177" s="70"/>
      <c r="CG177" s="70"/>
      <c r="CH177" s="70"/>
      <c r="CI177" s="70"/>
      <c r="CJ177" s="70"/>
      <c r="CK177" s="70"/>
      <c r="CL177" s="70"/>
      <c r="CM177" s="70"/>
      <c r="CN177" s="70"/>
      <c r="CO177" s="70"/>
      <c r="CP177" s="70"/>
      <c r="CQ177" s="70"/>
      <c r="CR177" s="70"/>
      <c r="CS177" s="70"/>
      <c r="CT177" s="70"/>
      <c r="CU177" s="70"/>
      <c r="CV177" s="70"/>
      <c r="CW177" s="70"/>
      <c r="CX177" s="70"/>
      <c r="CY177" s="70"/>
      <c r="CZ177" s="70"/>
      <c r="DA177" s="70"/>
      <c r="DB177" s="70"/>
      <c r="DC177" s="70"/>
      <c r="DD177" s="70"/>
      <c r="DE177" s="70"/>
      <c r="DF177" s="70"/>
      <c r="DG177" s="70"/>
      <c r="DH177" s="70"/>
      <c r="DI177" s="70"/>
      <c r="DJ177" s="70"/>
      <c r="DK177" s="70"/>
      <c r="DL177" s="70"/>
      <c r="DM177" s="70"/>
      <c r="DN177" s="70"/>
      <c r="DO177" s="70"/>
      <c r="DP177" s="70"/>
      <c r="DQ177" s="70"/>
      <c r="DR177" s="70"/>
      <c r="DS177" s="70"/>
      <c r="DT177" s="70"/>
      <c r="DU177" s="70"/>
      <c r="DV177" s="70"/>
      <c r="DW177" s="70"/>
      <c r="DX177" s="70"/>
      <c r="DY177" s="70"/>
      <c r="DZ177" s="70"/>
      <c r="EA177" s="70"/>
      <c r="EB177" s="70"/>
      <c r="EC177" s="70"/>
      <c r="ED177" s="70"/>
      <c r="EE177" s="70"/>
      <c r="EF177" s="70"/>
      <c r="EG177" s="70"/>
      <c r="EH177" s="70"/>
      <c r="EI177" s="70"/>
      <c r="EJ177" s="70"/>
      <c r="EK177" s="70"/>
      <c r="EL177" s="70"/>
      <c r="EM177" s="70"/>
      <c r="EN177" s="70"/>
    </row>
    <row r="178" spans="1:144" outlineLevel="1" x14ac:dyDescent="0.2">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c r="CA178" s="70"/>
      <c r="CB178" s="70"/>
      <c r="CC178" s="70"/>
      <c r="CD178" s="70"/>
      <c r="CE178" s="70"/>
      <c r="CF178" s="70"/>
      <c r="CG178" s="70"/>
      <c r="CH178" s="70"/>
      <c r="CI178" s="70"/>
      <c r="CJ178" s="70"/>
      <c r="CK178" s="70"/>
      <c r="CL178" s="70"/>
      <c r="CM178" s="70"/>
      <c r="CN178" s="70"/>
      <c r="CO178" s="70"/>
      <c r="CP178" s="70"/>
      <c r="CQ178" s="70"/>
      <c r="CR178" s="70"/>
      <c r="CS178" s="70"/>
      <c r="CT178" s="70"/>
      <c r="CU178" s="70"/>
      <c r="CV178" s="70"/>
      <c r="CW178" s="70"/>
      <c r="CX178" s="70"/>
      <c r="CY178" s="70"/>
      <c r="CZ178" s="70"/>
      <c r="DA178" s="70"/>
      <c r="DB178" s="70"/>
      <c r="DC178" s="70"/>
      <c r="DD178" s="70"/>
      <c r="DE178" s="70"/>
      <c r="DF178" s="70"/>
      <c r="DG178" s="70"/>
      <c r="DH178" s="70"/>
      <c r="DI178" s="70"/>
      <c r="DJ178" s="70"/>
      <c r="DK178" s="70"/>
      <c r="DL178" s="70"/>
      <c r="DM178" s="70"/>
      <c r="DN178" s="70"/>
      <c r="DO178" s="70"/>
      <c r="DP178" s="70"/>
      <c r="DQ178" s="70"/>
      <c r="DR178" s="70"/>
      <c r="DS178" s="70"/>
      <c r="DT178" s="70"/>
      <c r="DU178" s="70"/>
      <c r="DV178" s="70"/>
      <c r="DW178" s="70"/>
      <c r="DX178" s="70"/>
      <c r="DY178" s="70"/>
      <c r="DZ178" s="70"/>
      <c r="EA178" s="70"/>
      <c r="EB178" s="70"/>
      <c r="EC178" s="70"/>
      <c r="ED178" s="70"/>
      <c r="EE178" s="70"/>
      <c r="EF178" s="70"/>
      <c r="EG178" s="70"/>
      <c r="EH178" s="70"/>
      <c r="EI178" s="70"/>
      <c r="EJ178" s="70"/>
      <c r="EK178" s="70"/>
      <c r="EL178" s="70"/>
      <c r="EM178" s="70"/>
      <c r="EN178" s="70"/>
    </row>
    <row r="179" spans="1:144" outlineLevel="1" x14ac:dyDescent="0.2">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c r="CA179" s="70"/>
      <c r="CB179" s="70"/>
      <c r="CC179" s="70"/>
      <c r="CD179" s="70"/>
      <c r="CE179" s="70"/>
      <c r="CF179" s="70"/>
      <c r="CG179" s="70"/>
      <c r="CH179" s="70"/>
      <c r="CI179" s="70"/>
      <c r="CJ179" s="70"/>
      <c r="CK179" s="70"/>
      <c r="CL179" s="70"/>
      <c r="CM179" s="70"/>
      <c r="CN179" s="70"/>
      <c r="CO179" s="70"/>
      <c r="CP179" s="70"/>
      <c r="CQ179" s="70"/>
      <c r="CR179" s="70"/>
      <c r="CS179" s="70"/>
      <c r="CT179" s="70"/>
      <c r="CU179" s="70"/>
      <c r="CV179" s="70"/>
      <c r="CW179" s="70"/>
      <c r="CX179" s="70"/>
      <c r="CY179" s="70"/>
      <c r="CZ179" s="70"/>
      <c r="DA179" s="70"/>
      <c r="DB179" s="70"/>
      <c r="DC179" s="70"/>
      <c r="DD179" s="70"/>
      <c r="DE179" s="70"/>
      <c r="DF179" s="70"/>
      <c r="DG179" s="70"/>
      <c r="DH179" s="70"/>
      <c r="DI179" s="70"/>
      <c r="DJ179" s="70"/>
      <c r="DK179" s="70"/>
      <c r="DL179" s="70"/>
      <c r="DM179" s="70"/>
      <c r="DN179" s="70"/>
      <c r="DO179" s="70"/>
      <c r="DP179" s="70"/>
      <c r="DQ179" s="70"/>
      <c r="DR179" s="70"/>
      <c r="DS179" s="70"/>
      <c r="DT179" s="70"/>
      <c r="DU179" s="70"/>
      <c r="DV179" s="70"/>
      <c r="DW179" s="70"/>
      <c r="DX179" s="70"/>
      <c r="DY179" s="70"/>
      <c r="DZ179" s="70"/>
      <c r="EA179" s="70"/>
      <c r="EB179" s="70"/>
      <c r="EC179" s="70"/>
      <c r="ED179" s="70"/>
      <c r="EE179" s="70"/>
      <c r="EF179" s="70"/>
      <c r="EG179" s="70"/>
      <c r="EH179" s="70"/>
      <c r="EI179" s="70"/>
      <c r="EJ179" s="70"/>
      <c r="EK179" s="70"/>
      <c r="EL179" s="70"/>
      <c r="EM179" s="70"/>
      <c r="EN179" s="70"/>
    </row>
    <row r="180" spans="1:144" outlineLevel="1" x14ac:dyDescent="0.2">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c r="CA180" s="70"/>
      <c r="CB180" s="70"/>
      <c r="CC180" s="70"/>
      <c r="CD180" s="70"/>
      <c r="CE180" s="70"/>
      <c r="CF180" s="70"/>
      <c r="CG180" s="70"/>
      <c r="CH180" s="70"/>
      <c r="CI180" s="70"/>
      <c r="CJ180" s="70"/>
      <c r="CK180" s="70"/>
      <c r="CL180" s="70"/>
      <c r="CM180" s="70"/>
      <c r="CN180" s="70"/>
      <c r="CO180" s="70"/>
      <c r="CP180" s="70"/>
      <c r="CQ180" s="70"/>
      <c r="CR180" s="70"/>
      <c r="CS180" s="70"/>
      <c r="CT180" s="70"/>
      <c r="CU180" s="70"/>
      <c r="CV180" s="70"/>
      <c r="CW180" s="70"/>
      <c r="CX180" s="70"/>
      <c r="CY180" s="70"/>
      <c r="CZ180" s="70"/>
      <c r="DA180" s="70"/>
      <c r="DB180" s="70"/>
      <c r="DC180" s="70"/>
      <c r="DD180" s="70"/>
      <c r="DE180" s="70"/>
      <c r="DF180" s="70"/>
      <c r="DG180" s="70"/>
      <c r="DH180" s="70"/>
      <c r="DI180" s="70"/>
      <c r="DJ180" s="70"/>
      <c r="DK180" s="70"/>
      <c r="DL180" s="70"/>
      <c r="DM180" s="70"/>
      <c r="DN180" s="70"/>
      <c r="DO180" s="70"/>
      <c r="DP180" s="70"/>
      <c r="DQ180" s="70"/>
      <c r="DR180" s="70"/>
      <c r="DS180" s="70"/>
      <c r="DT180" s="70"/>
      <c r="DU180" s="70"/>
      <c r="DV180" s="70"/>
      <c r="DW180" s="70"/>
      <c r="DX180" s="70"/>
      <c r="DY180" s="70"/>
      <c r="DZ180" s="70"/>
      <c r="EA180" s="70"/>
      <c r="EB180" s="70"/>
      <c r="EC180" s="70"/>
      <c r="ED180" s="70"/>
      <c r="EE180" s="70"/>
      <c r="EF180" s="70"/>
      <c r="EG180" s="70"/>
      <c r="EH180" s="70"/>
      <c r="EI180" s="70"/>
      <c r="EJ180" s="70"/>
      <c r="EK180" s="70"/>
      <c r="EL180" s="70"/>
      <c r="EM180" s="70"/>
      <c r="EN180" s="70"/>
    </row>
    <row r="181" spans="1:144" x14ac:dyDescent="0.2">
      <c r="A181" s="86"/>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c r="CA181" s="70"/>
      <c r="CB181" s="70"/>
      <c r="CC181" s="70"/>
      <c r="CD181" s="70"/>
      <c r="CE181" s="70"/>
      <c r="CF181" s="70"/>
      <c r="CG181" s="70"/>
      <c r="CH181" s="70"/>
      <c r="CI181" s="70"/>
      <c r="CJ181" s="70"/>
      <c r="CK181" s="70"/>
      <c r="CL181" s="70"/>
      <c r="CM181" s="70"/>
      <c r="CN181" s="70"/>
      <c r="CO181" s="70"/>
      <c r="CP181" s="70"/>
      <c r="CQ181" s="70"/>
      <c r="CR181" s="70"/>
      <c r="CS181" s="70"/>
      <c r="CT181" s="70"/>
      <c r="CU181" s="70"/>
      <c r="CV181" s="70"/>
      <c r="CW181" s="70"/>
      <c r="CX181" s="70"/>
      <c r="CY181" s="70"/>
      <c r="CZ181" s="70"/>
      <c r="DA181" s="70"/>
      <c r="DB181" s="70"/>
      <c r="DC181" s="70"/>
      <c r="DD181" s="70"/>
      <c r="DE181" s="70"/>
      <c r="DF181" s="70"/>
      <c r="DG181" s="70"/>
      <c r="DH181" s="70"/>
      <c r="DI181" s="70"/>
      <c r="DJ181" s="70"/>
      <c r="DK181" s="70"/>
      <c r="DL181" s="70"/>
      <c r="DM181" s="70"/>
      <c r="DN181" s="70"/>
      <c r="DO181" s="70"/>
      <c r="DP181" s="70"/>
      <c r="DQ181" s="70"/>
      <c r="DR181" s="70"/>
      <c r="DS181" s="70"/>
      <c r="DT181" s="70"/>
      <c r="DU181" s="70"/>
      <c r="DV181" s="70"/>
      <c r="DW181" s="70"/>
      <c r="DX181" s="70"/>
      <c r="DY181" s="70"/>
      <c r="DZ181" s="70"/>
      <c r="EA181" s="70"/>
      <c r="EB181" s="70"/>
      <c r="EC181" s="70"/>
      <c r="ED181" s="70"/>
      <c r="EE181" s="70"/>
      <c r="EF181" s="70"/>
      <c r="EG181" s="70"/>
      <c r="EH181" s="70"/>
      <c r="EI181" s="70"/>
      <c r="EJ181" s="70"/>
      <c r="EK181" s="70"/>
      <c r="EL181" s="70"/>
      <c r="EM181" s="70"/>
      <c r="EN181" s="70"/>
    </row>
    <row r="182" spans="1:144" x14ac:dyDescent="0.2">
      <c r="A182" s="11" t="s">
        <v>174</v>
      </c>
      <c r="AQ182" s="70" t="s">
        <v>210</v>
      </c>
      <c r="AR182" s="70"/>
      <c r="AS182" s="70"/>
      <c r="AT182" s="70">
        <v>10</v>
      </c>
      <c r="AU182" s="70"/>
      <c r="AV182" s="70"/>
      <c r="AW182" s="70"/>
      <c r="AX182" s="70"/>
      <c r="AY182" s="70"/>
      <c r="AZ182" s="70"/>
      <c r="BA182" s="70"/>
      <c r="BB182" s="70"/>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c r="CA182" s="70"/>
      <c r="CB182" s="70"/>
      <c r="CC182" s="70"/>
      <c r="CD182" s="70"/>
      <c r="CE182" s="70"/>
      <c r="CF182" s="70"/>
      <c r="CG182" s="70"/>
      <c r="CH182" s="70"/>
      <c r="CI182" s="70"/>
      <c r="CJ182" s="70"/>
      <c r="CK182" s="70"/>
      <c r="CL182" s="70"/>
      <c r="CM182" s="70"/>
      <c r="CN182" s="70"/>
      <c r="CO182" s="70"/>
      <c r="CP182" s="70"/>
      <c r="CQ182" s="70"/>
      <c r="CR182" s="70"/>
      <c r="CS182" s="70"/>
      <c r="CT182" s="70"/>
      <c r="CU182" s="70"/>
      <c r="CV182" s="70"/>
      <c r="CW182" s="70"/>
      <c r="CX182" s="70"/>
      <c r="CY182" s="70"/>
      <c r="CZ182" s="70"/>
      <c r="DA182" s="70"/>
      <c r="DB182" s="70"/>
      <c r="DC182" s="70"/>
      <c r="DD182" s="70"/>
      <c r="DE182" s="70"/>
      <c r="DF182" s="70"/>
      <c r="DG182" s="70"/>
      <c r="DH182" s="70"/>
      <c r="DI182" s="70"/>
      <c r="DJ182" s="70"/>
      <c r="DK182" s="70"/>
      <c r="DL182" s="70"/>
      <c r="DM182" s="70"/>
      <c r="DN182" s="70"/>
      <c r="DO182" s="70"/>
      <c r="DP182" s="70"/>
      <c r="DQ182" s="70"/>
      <c r="DR182" s="70"/>
      <c r="DS182" s="70"/>
      <c r="DT182" s="70"/>
      <c r="DU182" s="70"/>
      <c r="DV182" s="70"/>
      <c r="DW182" s="70"/>
      <c r="DX182" s="70"/>
      <c r="DY182" s="70"/>
      <c r="DZ182" s="70"/>
      <c r="EA182" s="70"/>
      <c r="EB182" s="70"/>
      <c r="EC182" s="70"/>
      <c r="ED182" s="70"/>
      <c r="EE182" s="70"/>
      <c r="EF182" s="70"/>
      <c r="EG182" s="70"/>
      <c r="EH182" s="70"/>
      <c r="EI182" s="70"/>
      <c r="EJ182" s="70"/>
      <c r="EK182" s="70"/>
      <c r="EL182" s="70"/>
      <c r="EM182" s="70"/>
      <c r="EN182" s="70"/>
    </row>
    <row r="183" spans="1:144" outlineLevel="1" x14ac:dyDescent="0.2">
      <c r="E183" s="27" t="s">
        <v>210</v>
      </c>
      <c r="F183" s="69">
        <f>$AT$182/20</f>
        <v>0.5</v>
      </c>
      <c r="AQ183" s="70" t="s">
        <v>187</v>
      </c>
      <c r="AR183" s="70">
        <v>0</v>
      </c>
      <c r="AS183" s="70">
        <v>0.01</v>
      </c>
      <c r="AT183" s="70">
        <v>0.02</v>
      </c>
      <c r="AU183" s="70">
        <v>0.03</v>
      </c>
      <c r="AV183" s="70">
        <v>0.04</v>
      </c>
      <c r="AW183" s="70">
        <v>0.05</v>
      </c>
      <c r="AX183" s="70">
        <v>6.0000000000000005E-2</v>
      </c>
      <c r="AY183" s="70">
        <v>7.0000000000000007E-2</v>
      </c>
      <c r="AZ183" s="70">
        <v>0.08</v>
      </c>
      <c r="BA183" s="70">
        <v>0.09</v>
      </c>
      <c r="BB183" s="70">
        <v>9.9999999999999992E-2</v>
      </c>
      <c r="BC183" s="70">
        <v>0.10999999999999999</v>
      </c>
      <c r="BD183" s="70">
        <v>0.11999999999999998</v>
      </c>
      <c r="BE183" s="70">
        <v>0.12999999999999998</v>
      </c>
      <c r="BF183" s="70">
        <v>0.13999999999999999</v>
      </c>
      <c r="BG183" s="70">
        <v>0.15</v>
      </c>
      <c r="BH183" s="70">
        <v>0.16</v>
      </c>
      <c r="BI183" s="70">
        <v>0.17</v>
      </c>
      <c r="BJ183" s="70">
        <v>0.18000000000000002</v>
      </c>
      <c r="BK183" s="70">
        <v>0.19000000000000003</v>
      </c>
      <c r="BL183" s="70">
        <v>0.20000000000000004</v>
      </c>
      <c r="BM183" s="70">
        <v>0.21000000000000005</v>
      </c>
      <c r="BN183" s="70">
        <v>0.22000000000000006</v>
      </c>
      <c r="BO183" s="70">
        <v>0.23000000000000007</v>
      </c>
      <c r="BP183" s="70">
        <v>0.24000000000000007</v>
      </c>
      <c r="BQ183" s="70">
        <v>0.25000000000000006</v>
      </c>
      <c r="BR183" s="70">
        <v>0.26000000000000006</v>
      </c>
      <c r="BS183" s="70">
        <v>0.27000000000000007</v>
      </c>
      <c r="BT183" s="70">
        <v>0.28000000000000008</v>
      </c>
      <c r="BU183" s="70">
        <v>0.29000000000000009</v>
      </c>
      <c r="BV183" s="70">
        <v>0.3000000000000001</v>
      </c>
      <c r="BW183" s="70">
        <v>0.31000000000000011</v>
      </c>
      <c r="BX183" s="70">
        <v>0.32000000000000012</v>
      </c>
      <c r="BY183" s="70">
        <v>0.33000000000000013</v>
      </c>
      <c r="BZ183" s="70">
        <v>0.34000000000000014</v>
      </c>
      <c r="CA183" s="70">
        <v>0.35000000000000014</v>
      </c>
      <c r="CB183" s="70">
        <v>0.36000000000000015</v>
      </c>
      <c r="CC183" s="70">
        <v>0.37000000000000016</v>
      </c>
      <c r="CD183" s="70">
        <v>0.38000000000000017</v>
      </c>
      <c r="CE183" s="70">
        <v>0.39000000000000018</v>
      </c>
      <c r="CF183" s="70">
        <v>0.40000000000000019</v>
      </c>
      <c r="CG183" s="70">
        <v>0.4100000000000002</v>
      </c>
      <c r="CH183" s="70">
        <v>0.42000000000000021</v>
      </c>
      <c r="CI183" s="70">
        <v>0.43000000000000022</v>
      </c>
      <c r="CJ183" s="70">
        <v>0.44000000000000022</v>
      </c>
      <c r="CK183" s="70">
        <v>0.45000000000000023</v>
      </c>
      <c r="CL183" s="70">
        <v>0.46000000000000024</v>
      </c>
      <c r="CM183" s="70">
        <v>0.47000000000000025</v>
      </c>
      <c r="CN183" s="70">
        <v>0.48000000000000026</v>
      </c>
      <c r="CO183" s="70">
        <v>0.49000000000000027</v>
      </c>
      <c r="CP183" s="70">
        <v>0.50000000000000022</v>
      </c>
      <c r="CQ183" s="70">
        <v>0.51000000000000023</v>
      </c>
      <c r="CR183" s="70">
        <v>0.52000000000000024</v>
      </c>
      <c r="CS183" s="70">
        <v>0.53000000000000025</v>
      </c>
      <c r="CT183" s="70">
        <v>0.54000000000000026</v>
      </c>
      <c r="CU183" s="70">
        <v>0.55000000000000027</v>
      </c>
      <c r="CV183" s="70">
        <v>0.56000000000000028</v>
      </c>
      <c r="CW183" s="70">
        <v>0.57000000000000028</v>
      </c>
      <c r="CX183" s="70">
        <v>0.58000000000000029</v>
      </c>
      <c r="CY183" s="70">
        <v>0.5900000000000003</v>
      </c>
      <c r="CZ183" s="70">
        <v>0.60000000000000031</v>
      </c>
      <c r="DA183" s="70">
        <v>0.61000000000000032</v>
      </c>
      <c r="DB183" s="70">
        <v>0.62000000000000033</v>
      </c>
      <c r="DC183" s="70">
        <v>0.63000000000000034</v>
      </c>
      <c r="DD183" s="70">
        <v>0.64000000000000035</v>
      </c>
      <c r="DE183" s="70">
        <v>0.65000000000000036</v>
      </c>
      <c r="DF183" s="70">
        <v>0.66000000000000036</v>
      </c>
      <c r="DG183" s="70">
        <v>0.67000000000000037</v>
      </c>
      <c r="DH183" s="70">
        <v>0.68000000000000038</v>
      </c>
      <c r="DI183" s="70">
        <v>0.69000000000000039</v>
      </c>
      <c r="DJ183" s="70">
        <v>0.7000000000000004</v>
      </c>
      <c r="DK183" s="70">
        <v>0.71000000000000041</v>
      </c>
      <c r="DL183" s="70">
        <v>0.72000000000000042</v>
      </c>
      <c r="DM183" s="70">
        <v>0.73000000000000043</v>
      </c>
      <c r="DN183" s="70">
        <v>0.74000000000000044</v>
      </c>
      <c r="DO183" s="70">
        <v>0.75000000000000044</v>
      </c>
      <c r="DP183" s="70">
        <v>0.76000000000000045</v>
      </c>
      <c r="DQ183" s="70">
        <v>0.77000000000000046</v>
      </c>
      <c r="DR183" s="70">
        <v>0.78000000000000047</v>
      </c>
      <c r="DS183" s="70">
        <v>0.79000000000000048</v>
      </c>
      <c r="DT183" s="70">
        <v>0.80000000000000049</v>
      </c>
      <c r="DU183" s="70">
        <v>0.8100000000000005</v>
      </c>
      <c r="DV183" s="70">
        <v>0.82000000000000051</v>
      </c>
      <c r="DW183" s="70">
        <v>0.83000000000000052</v>
      </c>
      <c r="DX183" s="70">
        <v>0.84000000000000052</v>
      </c>
      <c r="DY183" s="70">
        <v>0.85000000000000053</v>
      </c>
      <c r="DZ183" s="70">
        <v>0.86000000000000054</v>
      </c>
      <c r="EA183" s="70">
        <v>0.87000000000000055</v>
      </c>
      <c r="EB183" s="70">
        <v>0.88000000000000056</v>
      </c>
      <c r="EC183" s="70">
        <v>0.89000000000000057</v>
      </c>
      <c r="ED183" s="70">
        <v>0.90000000000000058</v>
      </c>
      <c r="EE183" s="70">
        <v>0.91000000000000059</v>
      </c>
      <c r="EF183" s="70">
        <v>0.9200000000000006</v>
      </c>
      <c r="EG183" s="70">
        <v>0.9300000000000006</v>
      </c>
      <c r="EH183" s="70">
        <v>0.94000000000000061</v>
      </c>
      <c r="EI183" s="70">
        <v>0.95000000000000062</v>
      </c>
      <c r="EJ183" s="70">
        <v>0.96000000000000063</v>
      </c>
      <c r="EK183" s="70">
        <v>0.97000000000000064</v>
      </c>
      <c r="EL183" s="70">
        <v>0.98000000000000065</v>
      </c>
      <c r="EM183" s="70">
        <v>0.99000000000000066</v>
      </c>
      <c r="EN183" s="70">
        <v>1.0000000000000007</v>
      </c>
    </row>
    <row r="184" spans="1:144" outlineLevel="1" x14ac:dyDescent="0.2">
      <c r="AQ184" s="70" t="s">
        <v>211</v>
      </c>
      <c r="AR184" s="70">
        <v>0.91479820627802688</v>
      </c>
      <c r="AS184" s="70">
        <v>0.15246636771300448</v>
      </c>
      <c r="AT184" s="70">
        <v>0.27085201793721975</v>
      </c>
      <c r="AU184" s="70">
        <v>0.10224215246636771</v>
      </c>
      <c r="AV184" s="70">
        <v>8.520179372197309E-2</v>
      </c>
      <c r="AW184" s="70">
        <v>7.4439461883408081E-2</v>
      </c>
      <c r="AX184" s="70">
        <v>6.6816143497757843E-2</v>
      </c>
      <c r="AY184" s="70">
        <v>6.0089686098654713E-2</v>
      </c>
      <c r="AZ184" s="70">
        <v>5.5605381165919281E-2</v>
      </c>
      <c r="BA184" s="70">
        <v>5.2017937219730942E-2</v>
      </c>
      <c r="BB184" s="70">
        <v>5.0224215246636769E-2</v>
      </c>
      <c r="BC184" s="70">
        <v>4.8878923766816143E-2</v>
      </c>
      <c r="BD184" s="70">
        <v>4.7533632286995517E-2</v>
      </c>
      <c r="BE184" s="70">
        <v>4.5291479820627804E-2</v>
      </c>
      <c r="BF184" s="70">
        <v>4.2600896860986545E-2</v>
      </c>
      <c r="BG184" s="70">
        <v>4.0358744394618833E-2</v>
      </c>
      <c r="BH184" s="70">
        <v>3.766816143497758E-2</v>
      </c>
      <c r="BI184" s="70">
        <v>3.4977578475336321E-2</v>
      </c>
      <c r="BJ184" s="70">
        <v>3.3632286995515695E-2</v>
      </c>
      <c r="BK184" s="70">
        <v>3.1838565022421522E-2</v>
      </c>
      <c r="BL184" s="70">
        <v>3.0044843049327356E-2</v>
      </c>
      <c r="BM184" s="70">
        <v>2.8251121076233184E-2</v>
      </c>
      <c r="BN184" s="70">
        <v>2.6905829596412557E-2</v>
      </c>
      <c r="BO184" s="70">
        <v>2.5560538116591928E-2</v>
      </c>
      <c r="BP184" s="70">
        <v>2.4663677130044841E-2</v>
      </c>
      <c r="BQ184" s="70">
        <v>2.3766816143497758E-2</v>
      </c>
      <c r="BR184" s="70">
        <v>2.3318385650224215E-2</v>
      </c>
      <c r="BS184" s="70">
        <v>2.2869955156950672E-2</v>
      </c>
      <c r="BT184" s="70">
        <v>2.2421524663677129E-2</v>
      </c>
      <c r="BU184" s="70">
        <v>2.2421524663677129E-2</v>
      </c>
      <c r="BV184" s="70">
        <v>2.1973094170403589E-2</v>
      </c>
      <c r="BW184" s="70">
        <v>2.1076233183856503E-2</v>
      </c>
      <c r="BX184" s="70">
        <v>2.0179372197309416E-2</v>
      </c>
      <c r="BY184" s="70">
        <v>1.928251121076233E-2</v>
      </c>
      <c r="BZ184" s="70">
        <v>1.8385650224215244E-2</v>
      </c>
      <c r="CA184" s="70">
        <v>1.7937219730941704E-2</v>
      </c>
      <c r="CB184" s="70">
        <v>1.7488789237668161E-2</v>
      </c>
      <c r="CC184" s="70">
        <v>1.7040358744394617E-2</v>
      </c>
      <c r="CD184" s="70">
        <v>1.6143497757847534E-2</v>
      </c>
      <c r="CE184" s="70">
        <v>1.5246636771300448E-2</v>
      </c>
      <c r="CF184" s="70">
        <v>1.390134529147982E-2</v>
      </c>
      <c r="CG184" s="70">
        <v>1.3004484304932735E-2</v>
      </c>
      <c r="CH184" s="70">
        <v>1.1659192825112108E-2</v>
      </c>
      <c r="CI184" s="70">
        <v>1.0762331838565021E-2</v>
      </c>
      <c r="CJ184" s="70">
        <v>9.8654708520179383E-3</v>
      </c>
      <c r="CK184" s="70">
        <v>8.9686098654708519E-3</v>
      </c>
      <c r="CL184" s="70">
        <v>8.0717488789237672E-3</v>
      </c>
      <c r="CM184" s="70">
        <v>7.623318385650224E-3</v>
      </c>
      <c r="CN184" s="70">
        <v>7.1748878923766817E-3</v>
      </c>
      <c r="CO184" s="70">
        <v>6.7264573991031393E-3</v>
      </c>
      <c r="CP184" s="70">
        <v>6.7264573991031393E-3</v>
      </c>
      <c r="CQ184" s="70">
        <v>6.7264573991031393E-3</v>
      </c>
      <c r="CR184" s="70">
        <v>6.7264573991031393E-3</v>
      </c>
      <c r="CS184" s="70">
        <v>6.7264573991031393E-3</v>
      </c>
      <c r="CT184" s="70">
        <v>6.7264573991031393E-3</v>
      </c>
      <c r="CU184" s="70">
        <v>6.7264573991031393E-3</v>
      </c>
      <c r="CV184" s="70">
        <v>6.7264573991031393E-3</v>
      </c>
      <c r="CW184" s="70">
        <v>6.7264573991031393E-3</v>
      </c>
      <c r="CX184" s="70">
        <v>6.7264573991031393E-3</v>
      </c>
      <c r="CY184" s="70">
        <v>6.2780269058295961E-3</v>
      </c>
      <c r="CZ184" s="70">
        <v>5.8295964125560538E-3</v>
      </c>
      <c r="DA184" s="70">
        <v>5.3811659192825106E-3</v>
      </c>
      <c r="DB184" s="70">
        <v>4.4843049327354259E-3</v>
      </c>
      <c r="DC184" s="70">
        <v>3.5874439461883408E-3</v>
      </c>
      <c r="DD184" s="70">
        <v>3.1390134529147981E-3</v>
      </c>
      <c r="DE184" s="70">
        <v>2.6905829596412553E-3</v>
      </c>
      <c r="DF184" s="70">
        <v>2.242152466367713E-3</v>
      </c>
      <c r="DG184" s="70">
        <v>2.242152466367713E-3</v>
      </c>
      <c r="DH184" s="70">
        <v>2.242152466367713E-3</v>
      </c>
      <c r="DI184" s="70">
        <v>2.242152466367713E-3</v>
      </c>
      <c r="DJ184" s="70">
        <v>2.242152466367713E-3</v>
      </c>
      <c r="DK184" s="70">
        <v>2.242152466367713E-3</v>
      </c>
      <c r="DL184" s="70">
        <v>2.242152466367713E-3</v>
      </c>
      <c r="DM184" s="70">
        <v>2.242152466367713E-3</v>
      </c>
      <c r="DN184" s="70">
        <v>2.242152466367713E-3</v>
      </c>
      <c r="DO184" s="70">
        <v>2.242152466367713E-3</v>
      </c>
      <c r="DP184" s="70">
        <v>2.242152466367713E-3</v>
      </c>
      <c r="DQ184" s="70">
        <v>2.242152466367713E-3</v>
      </c>
      <c r="DR184" s="70">
        <v>2.242152466367713E-3</v>
      </c>
      <c r="DS184" s="70">
        <v>2.242152466367713E-3</v>
      </c>
      <c r="DT184" s="70">
        <v>2.242152466367713E-3</v>
      </c>
      <c r="DU184" s="70">
        <v>2.242152466367713E-3</v>
      </c>
      <c r="DV184" s="70">
        <v>2.242152466367713E-3</v>
      </c>
      <c r="DW184" s="70">
        <v>1.7937219730941704E-3</v>
      </c>
      <c r="DX184" s="70">
        <v>1.3452914798206277E-3</v>
      </c>
      <c r="DY184" s="70">
        <v>8.9686098654708521E-4</v>
      </c>
      <c r="DZ184" s="70">
        <v>4.4843049327354261E-4</v>
      </c>
      <c r="EA184" s="70">
        <v>0</v>
      </c>
      <c r="EB184" s="70">
        <v>0</v>
      </c>
      <c r="EC184" s="70">
        <v>0</v>
      </c>
      <c r="ED184" s="70">
        <v>0</v>
      </c>
      <c r="EE184" s="70">
        <v>0</v>
      </c>
      <c r="EF184" s="70">
        <v>0</v>
      </c>
      <c r="EG184" s="70">
        <v>0</v>
      </c>
      <c r="EH184" s="70">
        <v>0</v>
      </c>
      <c r="EI184" s="70">
        <v>0</v>
      </c>
      <c r="EJ184" s="70">
        <v>0</v>
      </c>
      <c r="EK184" s="70">
        <v>0</v>
      </c>
      <c r="EL184" s="70">
        <v>0</v>
      </c>
      <c r="EM184" s="70">
        <v>0</v>
      </c>
      <c r="EN184" s="70">
        <v>0</v>
      </c>
    </row>
    <row r="185" spans="1:144" outlineLevel="1" x14ac:dyDescent="0.2">
      <c r="AQ185" s="70" t="s">
        <v>212</v>
      </c>
      <c r="AR185" s="70">
        <v>0</v>
      </c>
      <c r="AS185" s="70">
        <v>0</v>
      </c>
      <c r="AT185" s="70">
        <v>8.9686098654708521E-4</v>
      </c>
      <c r="AU185" s="70">
        <v>1.3452914798206277E-3</v>
      </c>
      <c r="AV185" s="70">
        <v>2.6905829596412553E-3</v>
      </c>
      <c r="AW185" s="70">
        <v>4.0358744394618836E-3</v>
      </c>
      <c r="AX185" s="70">
        <v>4.9327354260089691E-3</v>
      </c>
      <c r="AY185" s="70">
        <v>5.8295964125560538E-3</v>
      </c>
      <c r="AZ185" s="70">
        <v>6.7264573991031393E-3</v>
      </c>
      <c r="BA185" s="70">
        <v>6.7264573991031393E-3</v>
      </c>
      <c r="BB185" s="70">
        <v>6.7264573991031393E-3</v>
      </c>
      <c r="BC185" s="70">
        <v>6.7264573991031393E-3</v>
      </c>
      <c r="BD185" s="70">
        <v>6.7264573991031393E-3</v>
      </c>
      <c r="BE185" s="70">
        <v>7.1748878923766817E-3</v>
      </c>
      <c r="BF185" s="70">
        <v>7.623318385650224E-3</v>
      </c>
      <c r="BG185" s="70">
        <v>8.0717488789237672E-3</v>
      </c>
      <c r="BH185" s="70">
        <v>8.5201793721973087E-3</v>
      </c>
      <c r="BI185" s="70">
        <v>8.9686098654708519E-3</v>
      </c>
      <c r="BJ185" s="70">
        <v>9.4170403587443951E-3</v>
      </c>
      <c r="BK185" s="70">
        <v>9.8654708520179383E-3</v>
      </c>
      <c r="BL185" s="70">
        <v>1.031390134529148E-2</v>
      </c>
      <c r="BM185" s="70">
        <v>1.0762331838565021E-2</v>
      </c>
      <c r="BN185" s="70">
        <v>1.1210762331838564E-2</v>
      </c>
      <c r="BO185" s="70">
        <v>1.1210762331838564E-2</v>
      </c>
      <c r="BP185" s="70">
        <v>1.1210762331838564E-2</v>
      </c>
      <c r="BQ185" s="70">
        <v>1.1210762331838564E-2</v>
      </c>
      <c r="BR185" s="70">
        <v>1.1210762331838564E-2</v>
      </c>
      <c r="BS185" s="70">
        <v>1.1210762331838564E-2</v>
      </c>
      <c r="BT185" s="70">
        <v>1.1210762331838564E-2</v>
      </c>
      <c r="BU185" s="70">
        <v>1.1210762331838564E-2</v>
      </c>
      <c r="BV185" s="70">
        <v>1.1210762331838564E-2</v>
      </c>
      <c r="BW185" s="70">
        <v>1.1210762331838564E-2</v>
      </c>
      <c r="BX185" s="70">
        <v>1.1210762331838564E-2</v>
      </c>
      <c r="BY185" s="70">
        <v>1.1210762331838564E-2</v>
      </c>
      <c r="BZ185" s="70">
        <v>1.1210762331838564E-2</v>
      </c>
      <c r="CA185" s="70">
        <v>1.1210762331838564E-2</v>
      </c>
      <c r="CB185" s="70">
        <v>1.1210762331838564E-2</v>
      </c>
      <c r="CC185" s="70">
        <v>1.1659192825112108E-2</v>
      </c>
      <c r="CD185" s="70">
        <v>1.2107623318385651E-2</v>
      </c>
      <c r="CE185" s="70">
        <v>1.2556053811659192E-2</v>
      </c>
      <c r="CF185" s="70">
        <v>1.3004484304932735E-2</v>
      </c>
      <c r="CG185" s="70">
        <v>1.3452914798206279E-2</v>
      </c>
      <c r="CH185" s="70">
        <v>1.3452914798206279E-2</v>
      </c>
      <c r="CI185" s="70">
        <v>1.3452914798206279E-2</v>
      </c>
      <c r="CJ185" s="70">
        <v>1.3452914798206279E-2</v>
      </c>
      <c r="CK185" s="70">
        <v>1.390134529147982E-2</v>
      </c>
      <c r="CL185" s="70">
        <v>1.4349775784753363E-2</v>
      </c>
      <c r="CM185" s="70">
        <v>1.4798206278026905E-2</v>
      </c>
      <c r="CN185" s="70">
        <v>1.5246636771300448E-2</v>
      </c>
      <c r="CO185" s="70">
        <v>1.5695067264573991E-2</v>
      </c>
      <c r="CP185" s="70">
        <v>1.6143497757847534E-2</v>
      </c>
      <c r="CQ185" s="70">
        <v>1.6591928251121078E-2</v>
      </c>
      <c r="CR185" s="70">
        <v>1.7488789237668161E-2</v>
      </c>
      <c r="CS185" s="70">
        <v>1.8385650224215244E-2</v>
      </c>
      <c r="CT185" s="70">
        <v>1.928251121076233E-2</v>
      </c>
      <c r="CU185" s="70">
        <v>1.9730941704035877E-2</v>
      </c>
      <c r="CV185" s="70">
        <v>2.062780269058296E-2</v>
      </c>
      <c r="CW185" s="70">
        <v>2.1076233183856503E-2</v>
      </c>
      <c r="CX185" s="70">
        <v>2.1524663677130042E-2</v>
      </c>
      <c r="CY185" s="70">
        <v>2.1973094170403589E-2</v>
      </c>
      <c r="CZ185" s="70">
        <v>2.2421524663677129E-2</v>
      </c>
      <c r="DA185" s="70">
        <v>2.2421524663677129E-2</v>
      </c>
      <c r="DB185" s="70">
        <v>2.2421524663677129E-2</v>
      </c>
      <c r="DC185" s="70">
        <v>2.2421524663677129E-2</v>
      </c>
      <c r="DD185" s="70">
        <v>2.2421524663677129E-2</v>
      </c>
      <c r="DE185" s="70">
        <v>2.2421524663677129E-2</v>
      </c>
      <c r="DF185" s="70">
        <v>2.2869955156950672E-2</v>
      </c>
      <c r="DG185" s="70">
        <v>2.3766816143497758E-2</v>
      </c>
      <c r="DH185" s="70">
        <v>2.4663677130044841E-2</v>
      </c>
      <c r="DI185" s="70">
        <v>2.5560538116591928E-2</v>
      </c>
      <c r="DJ185" s="70">
        <v>2.6457399103139014E-2</v>
      </c>
      <c r="DK185" s="70">
        <v>2.6905829596412557E-2</v>
      </c>
      <c r="DL185" s="70">
        <v>2.7354260089686097E-2</v>
      </c>
      <c r="DM185" s="70">
        <v>2.780269058295964E-2</v>
      </c>
      <c r="DN185" s="70">
        <v>2.8251121076233184E-2</v>
      </c>
      <c r="DO185" s="70">
        <v>2.8699551569506727E-2</v>
      </c>
      <c r="DP185" s="70">
        <v>2.959641255605381E-2</v>
      </c>
      <c r="DQ185" s="70">
        <v>3.0044843049327356E-2</v>
      </c>
      <c r="DR185" s="70">
        <v>3.0493273542600896E-2</v>
      </c>
      <c r="DS185" s="70">
        <v>3.0941704035874443E-2</v>
      </c>
      <c r="DT185" s="70">
        <v>3.1390134529147982E-2</v>
      </c>
      <c r="DU185" s="70">
        <v>3.1390134529147982E-2</v>
      </c>
      <c r="DV185" s="70">
        <v>3.1390134529147982E-2</v>
      </c>
      <c r="DW185" s="70">
        <v>3.1838565022421522E-2</v>
      </c>
      <c r="DX185" s="70">
        <v>3.2286995515695069E-2</v>
      </c>
      <c r="DY185" s="70">
        <v>3.2735426008968609E-2</v>
      </c>
      <c r="DZ185" s="70">
        <v>3.3183856502242155E-2</v>
      </c>
      <c r="EA185" s="70">
        <v>3.3632286995515695E-2</v>
      </c>
      <c r="EB185" s="70">
        <v>3.3632286995515695E-2</v>
      </c>
      <c r="EC185" s="70">
        <v>3.3632286995515695E-2</v>
      </c>
      <c r="ED185" s="70">
        <v>3.4080717488789235E-2</v>
      </c>
      <c r="EE185" s="70">
        <v>3.4529147982062781E-2</v>
      </c>
      <c r="EF185" s="70">
        <v>3.5426008968609868E-2</v>
      </c>
      <c r="EG185" s="70">
        <v>3.6771300448430487E-2</v>
      </c>
      <c r="EH185" s="70">
        <v>3.856502242152466E-2</v>
      </c>
      <c r="EI185" s="70">
        <v>4.2152466367713005E-2</v>
      </c>
      <c r="EJ185" s="70">
        <v>4.6188340807174891E-2</v>
      </c>
      <c r="EK185" s="70">
        <v>4.9775784753363229E-2</v>
      </c>
      <c r="EL185" s="70">
        <v>5.874439461883408E-2</v>
      </c>
      <c r="EM185" s="70">
        <v>5.6053811659192827E-2</v>
      </c>
      <c r="EN185" s="70">
        <v>8.520179372197309E-2</v>
      </c>
    </row>
    <row r="186" spans="1:144" outlineLevel="1" x14ac:dyDescent="0.2">
      <c r="AQ186" s="70" t="s">
        <v>213</v>
      </c>
      <c r="AR186" s="70">
        <v>0.91479820627802688</v>
      </c>
      <c r="AS186" s="70">
        <v>0.15246636771300448</v>
      </c>
      <c r="AT186" s="70">
        <v>0.27174887892376681</v>
      </c>
      <c r="AU186" s="70">
        <v>0.10358744394618834</v>
      </c>
      <c r="AV186" s="70">
        <v>8.7892376681614343E-2</v>
      </c>
      <c r="AW186" s="70">
        <v>7.847533632286996E-2</v>
      </c>
      <c r="AX186" s="70">
        <v>7.1748878923766815E-2</v>
      </c>
      <c r="AY186" s="70">
        <v>6.5919282511210764E-2</v>
      </c>
      <c r="AZ186" s="70">
        <v>6.2331838565022418E-2</v>
      </c>
      <c r="BA186" s="70">
        <v>5.874439461883408E-2</v>
      </c>
      <c r="BB186" s="70">
        <v>5.6950672645739907E-2</v>
      </c>
      <c r="BC186" s="70">
        <v>5.5605381165919281E-2</v>
      </c>
      <c r="BD186" s="70">
        <v>5.4260089686098655E-2</v>
      </c>
      <c r="BE186" s="70">
        <v>5.2466367713004489E-2</v>
      </c>
      <c r="BF186" s="70">
        <v>5.0224215246636769E-2</v>
      </c>
      <c r="BG186" s="70">
        <v>4.8430493273542596E-2</v>
      </c>
      <c r="BH186" s="70">
        <v>4.6188340807174891E-2</v>
      </c>
      <c r="BI186" s="70">
        <v>4.3946188340807171E-2</v>
      </c>
      <c r="BJ186" s="70">
        <v>4.3049327354260092E-2</v>
      </c>
      <c r="BK186" s="70">
        <v>4.1704035874439459E-2</v>
      </c>
      <c r="BL186" s="70">
        <v>4.035874439461884E-2</v>
      </c>
      <c r="BM186" s="70">
        <v>3.9013452914798206E-2</v>
      </c>
      <c r="BN186" s="70">
        <v>3.811659192825112E-2</v>
      </c>
      <c r="BO186" s="70">
        <v>3.6771300448430494E-2</v>
      </c>
      <c r="BP186" s="70">
        <v>3.5874439461883408E-2</v>
      </c>
      <c r="BQ186" s="70">
        <v>3.4977578475336321E-2</v>
      </c>
      <c r="BR186" s="70">
        <v>3.4529147982062781E-2</v>
      </c>
      <c r="BS186" s="70">
        <v>3.4080717488789235E-2</v>
      </c>
      <c r="BT186" s="70">
        <v>3.3632286995515695E-2</v>
      </c>
      <c r="BU186" s="70">
        <v>3.3632286995515695E-2</v>
      </c>
      <c r="BV186" s="70">
        <v>3.3183856502242155E-2</v>
      </c>
      <c r="BW186" s="70">
        <v>3.2286995515695069E-2</v>
      </c>
      <c r="BX186" s="70">
        <v>3.1390134529147982E-2</v>
      </c>
      <c r="BY186" s="70">
        <v>3.0493273542600896E-2</v>
      </c>
      <c r="BZ186" s="70">
        <v>2.959641255605381E-2</v>
      </c>
      <c r="CA186" s="70">
        <v>2.914798206278027E-2</v>
      </c>
      <c r="CB186" s="70">
        <v>2.8699551569506723E-2</v>
      </c>
      <c r="CC186" s="70">
        <v>2.8699551569506723E-2</v>
      </c>
      <c r="CD186" s="70">
        <v>2.8251121076233184E-2</v>
      </c>
      <c r="CE186" s="70">
        <v>2.780269058295964E-2</v>
      </c>
      <c r="CF186" s="70">
        <v>2.6905829596412557E-2</v>
      </c>
      <c r="CG186" s="70">
        <v>2.6457399103139014E-2</v>
      </c>
      <c r="CH186" s="70">
        <v>2.5112107623318385E-2</v>
      </c>
      <c r="CI186" s="70">
        <v>2.4215246636771298E-2</v>
      </c>
      <c r="CJ186" s="70">
        <v>2.3318385650224219E-2</v>
      </c>
      <c r="CK186" s="70">
        <v>2.2869955156950672E-2</v>
      </c>
      <c r="CL186" s="70">
        <v>2.2421524663677132E-2</v>
      </c>
      <c r="CM186" s="70">
        <v>2.2421524663677129E-2</v>
      </c>
      <c r="CN186" s="70">
        <v>2.2421524663677129E-2</v>
      </c>
      <c r="CO186" s="70">
        <v>2.2421524663677132E-2</v>
      </c>
      <c r="CP186" s="70">
        <v>2.2869955156950672E-2</v>
      </c>
      <c r="CQ186" s="70">
        <v>2.3318385650224219E-2</v>
      </c>
      <c r="CR186" s="70">
        <v>2.4215246636771298E-2</v>
      </c>
      <c r="CS186" s="70">
        <v>2.5112107623318385E-2</v>
      </c>
      <c r="CT186" s="70">
        <v>2.6008968609865471E-2</v>
      </c>
      <c r="CU186" s="70">
        <v>2.6457399103139018E-2</v>
      </c>
      <c r="CV186" s="70">
        <v>2.7354260089686097E-2</v>
      </c>
      <c r="CW186" s="70">
        <v>2.7802690582959644E-2</v>
      </c>
      <c r="CX186" s="70">
        <v>2.8251121076233184E-2</v>
      </c>
      <c r="CY186" s="70">
        <v>2.8251121076233184E-2</v>
      </c>
      <c r="CZ186" s="70">
        <v>2.8251121076233184E-2</v>
      </c>
      <c r="DA186" s="70">
        <v>2.780269058295964E-2</v>
      </c>
      <c r="DB186" s="70">
        <v>2.6905829596412554E-2</v>
      </c>
      <c r="DC186" s="70">
        <v>2.6008968609865471E-2</v>
      </c>
      <c r="DD186" s="70">
        <v>2.5560538116591928E-2</v>
      </c>
      <c r="DE186" s="70">
        <v>2.5112107623318385E-2</v>
      </c>
      <c r="DF186" s="70">
        <v>2.5112107623318385E-2</v>
      </c>
      <c r="DG186" s="70">
        <v>2.6008968609865471E-2</v>
      </c>
      <c r="DH186" s="70">
        <v>2.6905829596412554E-2</v>
      </c>
      <c r="DI186" s="70">
        <v>2.780269058295964E-2</v>
      </c>
      <c r="DJ186" s="70">
        <v>2.8699551569506727E-2</v>
      </c>
      <c r="DK186" s="70">
        <v>2.914798206278027E-2</v>
      </c>
      <c r="DL186" s="70">
        <v>2.959641255605381E-2</v>
      </c>
      <c r="DM186" s="70">
        <v>3.0044843049327353E-2</v>
      </c>
      <c r="DN186" s="70">
        <v>3.0493273542600896E-2</v>
      </c>
      <c r="DO186" s="70">
        <v>3.0941704035874439E-2</v>
      </c>
      <c r="DP186" s="70">
        <v>3.1838565022421522E-2</v>
      </c>
      <c r="DQ186" s="70">
        <v>3.2286995515695069E-2</v>
      </c>
      <c r="DR186" s="70">
        <v>3.2735426008968609E-2</v>
      </c>
      <c r="DS186" s="70">
        <v>3.3183856502242155E-2</v>
      </c>
      <c r="DT186" s="70">
        <v>3.3632286995515695E-2</v>
      </c>
      <c r="DU186" s="70">
        <v>3.3632286995515695E-2</v>
      </c>
      <c r="DV186" s="70">
        <v>3.3632286995515695E-2</v>
      </c>
      <c r="DW186" s="70">
        <v>3.3632286995515695E-2</v>
      </c>
      <c r="DX186" s="70">
        <v>3.3632286995515695E-2</v>
      </c>
      <c r="DY186" s="70">
        <v>3.3632286995515695E-2</v>
      </c>
      <c r="DZ186" s="70">
        <v>3.3632286995515695E-2</v>
      </c>
      <c r="EA186" s="70">
        <v>3.3632286995515695E-2</v>
      </c>
      <c r="EB186" s="70">
        <v>3.3632286995515695E-2</v>
      </c>
      <c r="EC186" s="70">
        <v>3.3632286995515695E-2</v>
      </c>
      <c r="ED186" s="70">
        <v>3.4080717488789235E-2</v>
      </c>
      <c r="EE186" s="70">
        <v>3.4529147982062781E-2</v>
      </c>
      <c r="EF186" s="70">
        <v>3.5426008968609868E-2</v>
      </c>
      <c r="EG186" s="70">
        <v>3.6771300448430487E-2</v>
      </c>
      <c r="EH186" s="70">
        <v>3.856502242152466E-2</v>
      </c>
      <c r="EI186" s="70">
        <v>4.2152466367713005E-2</v>
      </c>
      <c r="EJ186" s="70">
        <v>4.6188340807174891E-2</v>
      </c>
      <c r="EK186" s="70">
        <v>4.9775784753363229E-2</v>
      </c>
      <c r="EL186" s="70">
        <v>5.874439461883408E-2</v>
      </c>
      <c r="EM186" s="70">
        <v>5.6053811659192827E-2</v>
      </c>
      <c r="EN186" s="70">
        <v>8.520179372197309E-2</v>
      </c>
    </row>
    <row r="187" spans="1:144" outlineLevel="1" x14ac:dyDescent="0.2">
      <c r="AQ187" s="70" t="str">
        <f xml:space="preserve"> TEXT($F$183,"0%") &amp; " Wtd.Avg."</f>
        <v>50% Wtd.Avg.</v>
      </c>
      <c r="AR187" s="70">
        <f>$F$183*AR185+(1-$F$183)*AR184</f>
        <v>0.45739910313901344</v>
      </c>
      <c r="AS187" s="70">
        <f>$F$183*AS185+(1-$F$183)*AS184</f>
        <v>7.623318385650224E-2</v>
      </c>
      <c r="AT187" s="70">
        <f>$F$183*AT185+(1-$F$183)*AT184</f>
        <v>0.13587443946188341</v>
      </c>
      <c r="AU187" s="70">
        <f t="shared" ref="AU187:DF187" si="2">$F$183*AU185+(1-$F$183)*AU184</f>
        <v>5.1793721973094169E-2</v>
      </c>
      <c r="AV187" s="70">
        <f t="shared" si="2"/>
        <v>4.3946188340807171E-2</v>
      </c>
      <c r="AW187" s="70">
        <f t="shared" si="2"/>
        <v>3.923766816143498E-2</v>
      </c>
      <c r="AX187" s="70">
        <f t="shared" si="2"/>
        <v>3.5874439461883408E-2</v>
      </c>
      <c r="AY187" s="70">
        <f t="shared" si="2"/>
        <v>3.2959641255605382E-2</v>
      </c>
      <c r="AZ187" s="70">
        <f t="shared" si="2"/>
        <v>3.1165919282511209E-2</v>
      </c>
      <c r="BA187" s="70">
        <f t="shared" si="2"/>
        <v>2.937219730941704E-2</v>
      </c>
      <c r="BB187" s="70">
        <f t="shared" si="2"/>
        <v>2.8475336322869953E-2</v>
      </c>
      <c r="BC187" s="70">
        <f t="shared" si="2"/>
        <v>2.780269058295964E-2</v>
      </c>
      <c r="BD187" s="70">
        <f t="shared" si="2"/>
        <v>2.7130044843049327E-2</v>
      </c>
      <c r="BE187" s="70">
        <f t="shared" si="2"/>
        <v>2.6233183856502244E-2</v>
      </c>
      <c r="BF187" s="70">
        <f t="shared" si="2"/>
        <v>2.5112107623318385E-2</v>
      </c>
      <c r="BG187" s="70">
        <f t="shared" si="2"/>
        <v>2.4215246636771298E-2</v>
      </c>
      <c r="BH187" s="70">
        <f t="shared" si="2"/>
        <v>2.3094170403587445E-2</v>
      </c>
      <c r="BI187" s="70">
        <f t="shared" si="2"/>
        <v>2.1973094170403586E-2</v>
      </c>
      <c r="BJ187" s="70">
        <f t="shared" si="2"/>
        <v>2.1524663677130046E-2</v>
      </c>
      <c r="BK187" s="70">
        <f t="shared" si="2"/>
        <v>2.0852017937219729E-2</v>
      </c>
      <c r="BL187" s="70">
        <f t="shared" si="2"/>
        <v>2.017937219730942E-2</v>
      </c>
      <c r="BM187" s="70">
        <f t="shared" si="2"/>
        <v>1.9506726457399103E-2</v>
      </c>
      <c r="BN187" s="70">
        <f t="shared" si="2"/>
        <v>1.905829596412556E-2</v>
      </c>
      <c r="BO187" s="70">
        <f t="shared" si="2"/>
        <v>1.8385650224215247E-2</v>
      </c>
      <c r="BP187" s="70">
        <f t="shared" si="2"/>
        <v>1.7937219730941704E-2</v>
      </c>
      <c r="BQ187" s="70">
        <f t="shared" si="2"/>
        <v>1.7488789237668161E-2</v>
      </c>
      <c r="BR187" s="70">
        <f t="shared" si="2"/>
        <v>1.7264573991031391E-2</v>
      </c>
      <c r="BS187" s="70">
        <f t="shared" si="2"/>
        <v>1.7040358744394617E-2</v>
      </c>
      <c r="BT187" s="70">
        <f t="shared" si="2"/>
        <v>1.6816143497757848E-2</v>
      </c>
      <c r="BU187" s="70">
        <f t="shared" si="2"/>
        <v>1.6816143497757848E-2</v>
      </c>
      <c r="BV187" s="70">
        <f t="shared" si="2"/>
        <v>1.6591928251121078E-2</v>
      </c>
      <c r="BW187" s="70">
        <f t="shared" si="2"/>
        <v>1.6143497757847534E-2</v>
      </c>
      <c r="BX187" s="70">
        <f t="shared" si="2"/>
        <v>1.5695067264573991E-2</v>
      </c>
      <c r="BY187" s="70">
        <f t="shared" si="2"/>
        <v>1.5246636771300448E-2</v>
      </c>
      <c r="BZ187" s="70">
        <f t="shared" si="2"/>
        <v>1.4798206278026905E-2</v>
      </c>
      <c r="CA187" s="70">
        <f t="shared" si="2"/>
        <v>1.4573991031390135E-2</v>
      </c>
      <c r="CB187" s="70">
        <f t="shared" si="2"/>
        <v>1.4349775784753362E-2</v>
      </c>
      <c r="CC187" s="70">
        <f t="shared" si="2"/>
        <v>1.4349775784753362E-2</v>
      </c>
      <c r="CD187" s="70">
        <f t="shared" si="2"/>
        <v>1.4125560538116592E-2</v>
      </c>
      <c r="CE187" s="70">
        <f t="shared" si="2"/>
        <v>1.390134529147982E-2</v>
      </c>
      <c r="CF187" s="70">
        <f t="shared" si="2"/>
        <v>1.3452914798206279E-2</v>
      </c>
      <c r="CG187" s="70">
        <f t="shared" si="2"/>
        <v>1.3228699551569507E-2</v>
      </c>
      <c r="CH187" s="70">
        <f t="shared" si="2"/>
        <v>1.2556053811659192E-2</v>
      </c>
      <c r="CI187" s="70">
        <f t="shared" si="2"/>
        <v>1.2107623318385649E-2</v>
      </c>
      <c r="CJ187" s="70">
        <f t="shared" si="2"/>
        <v>1.1659192825112109E-2</v>
      </c>
      <c r="CK187" s="70">
        <f t="shared" si="2"/>
        <v>1.1434977578475336E-2</v>
      </c>
      <c r="CL187" s="70">
        <f t="shared" si="2"/>
        <v>1.1210762331838566E-2</v>
      </c>
      <c r="CM187" s="70">
        <f t="shared" si="2"/>
        <v>1.1210762331838564E-2</v>
      </c>
      <c r="CN187" s="70">
        <f t="shared" si="2"/>
        <v>1.1210762331838564E-2</v>
      </c>
      <c r="CO187" s="70">
        <f t="shared" si="2"/>
        <v>1.1210762331838566E-2</v>
      </c>
      <c r="CP187" s="70">
        <f t="shared" si="2"/>
        <v>1.1434977578475336E-2</v>
      </c>
      <c r="CQ187" s="70">
        <f t="shared" si="2"/>
        <v>1.1659192825112109E-2</v>
      </c>
      <c r="CR187" s="70">
        <f t="shared" si="2"/>
        <v>1.2107623318385649E-2</v>
      </c>
      <c r="CS187" s="70">
        <f t="shared" si="2"/>
        <v>1.2556053811659192E-2</v>
      </c>
      <c r="CT187" s="70">
        <f t="shared" si="2"/>
        <v>1.3004484304932735E-2</v>
      </c>
      <c r="CU187" s="70">
        <f t="shared" si="2"/>
        <v>1.3228699551569509E-2</v>
      </c>
      <c r="CV187" s="70">
        <f t="shared" si="2"/>
        <v>1.3677130044843049E-2</v>
      </c>
      <c r="CW187" s="70">
        <f t="shared" si="2"/>
        <v>1.3901345291479822E-2</v>
      </c>
      <c r="CX187" s="70">
        <f t="shared" si="2"/>
        <v>1.4125560538116592E-2</v>
      </c>
      <c r="CY187" s="70">
        <f t="shared" si="2"/>
        <v>1.4125560538116592E-2</v>
      </c>
      <c r="CZ187" s="70">
        <f t="shared" si="2"/>
        <v>1.4125560538116592E-2</v>
      </c>
      <c r="DA187" s="70">
        <f t="shared" si="2"/>
        <v>1.390134529147982E-2</v>
      </c>
      <c r="DB187" s="70">
        <f t="shared" si="2"/>
        <v>1.3452914798206277E-2</v>
      </c>
      <c r="DC187" s="70">
        <f t="shared" si="2"/>
        <v>1.3004484304932735E-2</v>
      </c>
      <c r="DD187" s="70">
        <f t="shared" si="2"/>
        <v>1.2780269058295964E-2</v>
      </c>
      <c r="DE187" s="70">
        <f t="shared" si="2"/>
        <v>1.2556053811659192E-2</v>
      </c>
      <c r="DF187" s="70">
        <f t="shared" si="2"/>
        <v>1.2556053811659192E-2</v>
      </c>
      <c r="DG187" s="70">
        <f t="shared" ref="DG187:EL187" si="3">$F$183*DG185+(1-$F$183)*DG184</f>
        <v>1.3004484304932735E-2</v>
      </c>
      <c r="DH187" s="70">
        <f t="shared" si="3"/>
        <v>1.3452914798206277E-2</v>
      </c>
      <c r="DI187" s="70">
        <f t="shared" si="3"/>
        <v>1.390134529147982E-2</v>
      </c>
      <c r="DJ187" s="70">
        <f t="shared" si="3"/>
        <v>1.4349775784753363E-2</v>
      </c>
      <c r="DK187" s="70">
        <f t="shared" si="3"/>
        <v>1.4573991031390135E-2</v>
      </c>
      <c r="DL187" s="70">
        <f t="shared" si="3"/>
        <v>1.4798206278026905E-2</v>
      </c>
      <c r="DM187" s="70">
        <f t="shared" si="3"/>
        <v>1.5022421524663676E-2</v>
      </c>
      <c r="DN187" s="70">
        <f t="shared" si="3"/>
        <v>1.5246636771300448E-2</v>
      </c>
      <c r="DO187" s="70">
        <f t="shared" si="3"/>
        <v>1.547085201793722E-2</v>
      </c>
      <c r="DP187" s="70">
        <f t="shared" si="3"/>
        <v>1.5919282511210761E-2</v>
      </c>
      <c r="DQ187" s="70">
        <f t="shared" si="3"/>
        <v>1.6143497757847534E-2</v>
      </c>
      <c r="DR187" s="70">
        <f t="shared" si="3"/>
        <v>1.6367713004484304E-2</v>
      </c>
      <c r="DS187" s="70">
        <f t="shared" si="3"/>
        <v>1.6591928251121078E-2</v>
      </c>
      <c r="DT187" s="70">
        <f t="shared" si="3"/>
        <v>1.6816143497757848E-2</v>
      </c>
      <c r="DU187" s="70">
        <f t="shared" si="3"/>
        <v>1.6816143497757848E-2</v>
      </c>
      <c r="DV187" s="70">
        <f t="shared" si="3"/>
        <v>1.6816143497757848E-2</v>
      </c>
      <c r="DW187" s="70">
        <f t="shared" si="3"/>
        <v>1.6816143497757848E-2</v>
      </c>
      <c r="DX187" s="70">
        <f t="shared" si="3"/>
        <v>1.6816143497757848E-2</v>
      </c>
      <c r="DY187" s="70">
        <f t="shared" si="3"/>
        <v>1.6816143497757848E-2</v>
      </c>
      <c r="DZ187" s="70">
        <f t="shared" si="3"/>
        <v>1.6816143497757848E-2</v>
      </c>
      <c r="EA187" s="70">
        <f t="shared" si="3"/>
        <v>1.6816143497757848E-2</v>
      </c>
      <c r="EB187" s="70">
        <f t="shared" si="3"/>
        <v>1.6816143497757848E-2</v>
      </c>
      <c r="EC187" s="70">
        <f t="shared" si="3"/>
        <v>1.6816143497757848E-2</v>
      </c>
      <c r="ED187" s="70">
        <f t="shared" si="3"/>
        <v>1.7040358744394617E-2</v>
      </c>
      <c r="EE187" s="70">
        <f t="shared" si="3"/>
        <v>1.7264573991031391E-2</v>
      </c>
      <c r="EF187" s="70">
        <f t="shared" si="3"/>
        <v>1.7713004484304934E-2</v>
      </c>
      <c r="EG187" s="70">
        <f t="shared" si="3"/>
        <v>1.8385650224215244E-2</v>
      </c>
      <c r="EH187" s="70">
        <f t="shared" si="3"/>
        <v>1.928251121076233E-2</v>
      </c>
      <c r="EI187" s="70">
        <f t="shared" si="3"/>
        <v>2.1076233183856503E-2</v>
      </c>
      <c r="EJ187" s="70">
        <f t="shared" si="3"/>
        <v>2.3094170403587445E-2</v>
      </c>
      <c r="EK187" s="70">
        <f t="shared" si="3"/>
        <v>2.4887892376681615E-2</v>
      </c>
      <c r="EL187" s="70">
        <f t="shared" si="3"/>
        <v>2.937219730941704E-2</v>
      </c>
      <c r="EM187" s="70">
        <f>$F$183*EM185+(1-$F$183)*EM184</f>
        <v>2.8026905829596414E-2</v>
      </c>
      <c r="EN187" s="70">
        <f>$F$183*EN185+(1-$F$183)*EN184</f>
        <v>4.2600896860986545E-2</v>
      </c>
    </row>
    <row r="188" spans="1:144" outlineLevel="1" x14ac:dyDescent="0.2">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c r="CA188" s="70"/>
      <c r="CB188" s="70"/>
      <c r="CC188" s="70"/>
      <c r="CD188" s="70"/>
      <c r="CE188" s="70"/>
      <c r="CF188" s="70"/>
      <c r="CG188" s="70"/>
      <c r="CH188" s="70"/>
      <c r="CI188" s="70"/>
      <c r="CJ188" s="70"/>
      <c r="CK188" s="70"/>
      <c r="CL188" s="70"/>
      <c r="CM188" s="70"/>
      <c r="CN188" s="70"/>
      <c r="CO188" s="70"/>
      <c r="CP188" s="70"/>
      <c r="CQ188" s="70"/>
      <c r="CR188" s="70"/>
      <c r="CS188" s="70"/>
      <c r="CT188" s="70"/>
      <c r="CU188" s="70"/>
      <c r="CV188" s="70"/>
      <c r="CW188" s="70"/>
      <c r="CX188" s="70"/>
      <c r="CY188" s="70"/>
      <c r="CZ188" s="70"/>
      <c r="DA188" s="70"/>
      <c r="DB188" s="70"/>
      <c r="DC188" s="70"/>
      <c r="DD188" s="70"/>
      <c r="DE188" s="70"/>
      <c r="DF188" s="70"/>
      <c r="DG188" s="70"/>
      <c r="DH188" s="70"/>
      <c r="DI188" s="70"/>
      <c r="DJ188" s="70"/>
      <c r="DK188" s="70"/>
      <c r="DL188" s="70"/>
      <c r="DM188" s="70"/>
      <c r="DN188" s="70"/>
      <c r="DO188" s="70"/>
      <c r="DP188" s="70"/>
      <c r="DQ188" s="70"/>
      <c r="DR188" s="70"/>
      <c r="DS188" s="70"/>
      <c r="DT188" s="70"/>
      <c r="DU188" s="70"/>
      <c r="DV188" s="70"/>
      <c r="DW188" s="70"/>
      <c r="DX188" s="70"/>
      <c r="DY188" s="70"/>
      <c r="DZ188" s="70"/>
      <c r="EA188" s="70"/>
      <c r="EB188" s="70"/>
      <c r="EC188" s="70"/>
      <c r="ED188" s="70"/>
      <c r="EE188" s="70"/>
      <c r="EF188" s="70"/>
      <c r="EG188" s="70"/>
      <c r="EH188" s="70"/>
      <c r="EI188" s="70"/>
      <c r="EJ188" s="70"/>
      <c r="EK188" s="70"/>
      <c r="EL188" s="70"/>
      <c r="EM188" s="70"/>
      <c r="EN188" s="70"/>
    </row>
    <row r="189" spans="1:144" outlineLevel="1" x14ac:dyDescent="0.2">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c r="CA189" s="70"/>
      <c r="CB189" s="70"/>
      <c r="CC189" s="70"/>
      <c r="CD189" s="70"/>
      <c r="CE189" s="70"/>
      <c r="CF189" s="70"/>
      <c r="CG189" s="70"/>
      <c r="CH189" s="70"/>
      <c r="CI189" s="70"/>
      <c r="CJ189" s="70"/>
      <c r="CK189" s="70"/>
      <c r="CL189" s="70"/>
      <c r="CM189" s="70"/>
      <c r="CN189" s="70"/>
      <c r="CO189" s="70"/>
      <c r="CP189" s="70"/>
      <c r="CQ189" s="70"/>
      <c r="CR189" s="70"/>
      <c r="CS189" s="70"/>
      <c r="CT189" s="70"/>
      <c r="CU189" s="70"/>
      <c r="CV189" s="70"/>
      <c r="CW189" s="70"/>
      <c r="CX189" s="70"/>
      <c r="CY189" s="70"/>
      <c r="CZ189" s="70"/>
      <c r="DA189" s="70"/>
      <c r="DB189" s="70"/>
      <c r="DC189" s="70"/>
      <c r="DD189" s="70"/>
      <c r="DE189" s="70"/>
      <c r="DF189" s="70"/>
      <c r="DG189" s="70"/>
      <c r="DH189" s="70"/>
      <c r="DI189" s="70"/>
      <c r="DJ189" s="70"/>
      <c r="DK189" s="70"/>
      <c r="DL189" s="70"/>
      <c r="DM189" s="70"/>
      <c r="DN189" s="70"/>
      <c r="DO189" s="70"/>
      <c r="DP189" s="70"/>
      <c r="DQ189" s="70"/>
      <c r="DR189" s="70"/>
      <c r="DS189" s="70"/>
      <c r="DT189" s="70"/>
      <c r="DU189" s="70"/>
      <c r="DV189" s="70"/>
      <c r="DW189" s="70"/>
      <c r="DX189" s="70"/>
      <c r="DY189" s="70"/>
      <c r="DZ189" s="70"/>
      <c r="EA189" s="70"/>
      <c r="EB189" s="70"/>
      <c r="EC189" s="70"/>
      <c r="ED189" s="70"/>
      <c r="EE189" s="70"/>
      <c r="EF189" s="70"/>
      <c r="EG189" s="70"/>
      <c r="EH189" s="70"/>
      <c r="EI189" s="70"/>
      <c r="EJ189" s="70"/>
      <c r="EK189" s="70"/>
      <c r="EL189" s="70"/>
      <c r="EM189" s="70"/>
      <c r="EN189" s="70"/>
    </row>
    <row r="190" spans="1:144" outlineLevel="1" x14ac:dyDescent="0.2">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row>
    <row r="191" spans="1:144" outlineLevel="1" x14ac:dyDescent="0.2">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c r="CA191" s="70"/>
      <c r="CB191" s="70"/>
      <c r="CC191" s="70"/>
      <c r="CD191" s="70"/>
      <c r="CE191" s="70"/>
      <c r="CF191" s="70"/>
      <c r="CG191" s="70"/>
      <c r="CH191" s="70"/>
      <c r="CI191" s="70"/>
      <c r="CJ191" s="70"/>
      <c r="CK191" s="70"/>
      <c r="CL191" s="70"/>
      <c r="CM191" s="70"/>
      <c r="CN191" s="70"/>
      <c r="CO191" s="70"/>
      <c r="CP191" s="70"/>
      <c r="CQ191" s="70"/>
      <c r="CR191" s="70"/>
      <c r="CS191" s="70"/>
      <c r="CT191" s="70"/>
      <c r="CU191" s="70"/>
      <c r="CV191" s="70"/>
      <c r="CW191" s="70"/>
      <c r="CX191" s="70"/>
      <c r="CY191" s="70"/>
      <c r="CZ191" s="70"/>
      <c r="DA191" s="70"/>
      <c r="DB191" s="70"/>
      <c r="DC191" s="70"/>
      <c r="DD191" s="70"/>
      <c r="DE191" s="70"/>
      <c r="DF191" s="70"/>
      <c r="DG191" s="70"/>
      <c r="DH191" s="70"/>
      <c r="DI191" s="70"/>
      <c r="DJ191" s="70"/>
      <c r="DK191" s="70"/>
      <c r="DL191" s="70"/>
      <c r="DM191" s="70"/>
      <c r="DN191" s="70"/>
      <c r="DO191" s="70"/>
      <c r="DP191" s="70"/>
      <c r="DQ191" s="70"/>
      <c r="DR191" s="70"/>
      <c r="DS191" s="70"/>
      <c r="DT191" s="70"/>
      <c r="DU191" s="70"/>
      <c r="DV191" s="70"/>
      <c r="DW191" s="70"/>
      <c r="DX191" s="70"/>
      <c r="DY191" s="70"/>
      <c r="DZ191" s="70"/>
      <c r="EA191" s="70"/>
      <c r="EB191" s="70"/>
      <c r="EC191" s="70"/>
      <c r="ED191" s="70"/>
      <c r="EE191" s="70"/>
      <c r="EF191" s="70"/>
      <c r="EG191" s="70"/>
      <c r="EH191" s="70"/>
      <c r="EI191" s="70"/>
      <c r="EJ191" s="70"/>
      <c r="EK191" s="70"/>
      <c r="EL191" s="70"/>
      <c r="EM191" s="70"/>
      <c r="EN191" s="70"/>
    </row>
    <row r="192" spans="1:144" outlineLevel="1" x14ac:dyDescent="0.2">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70"/>
      <c r="DB192" s="70"/>
      <c r="DC192" s="70"/>
      <c r="DD192" s="70"/>
      <c r="DE192" s="70"/>
      <c r="DF192" s="70"/>
      <c r="DG192" s="70"/>
      <c r="DH192" s="70"/>
      <c r="DI192" s="70"/>
      <c r="DJ192" s="70"/>
      <c r="DK192" s="70"/>
      <c r="DL192" s="70"/>
      <c r="DM192" s="70"/>
      <c r="DN192" s="70"/>
      <c r="DO192" s="70"/>
      <c r="DP192" s="70"/>
      <c r="DQ192" s="70"/>
      <c r="DR192" s="70"/>
      <c r="DS192" s="70"/>
      <c r="DT192" s="70"/>
      <c r="DU192" s="70"/>
      <c r="DV192" s="70"/>
      <c r="DW192" s="70"/>
      <c r="DX192" s="70"/>
      <c r="DY192" s="70"/>
      <c r="DZ192" s="70"/>
      <c r="EA192" s="70"/>
      <c r="EB192" s="70"/>
      <c r="EC192" s="70"/>
      <c r="ED192" s="70"/>
      <c r="EE192" s="70"/>
      <c r="EF192" s="70"/>
      <c r="EG192" s="70"/>
      <c r="EH192" s="70"/>
      <c r="EI192" s="70"/>
      <c r="EJ192" s="70"/>
      <c r="EK192" s="70"/>
      <c r="EL192" s="70"/>
      <c r="EM192" s="70"/>
      <c r="EN192" s="70"/>
    </row>
    <row r="193" spans="1:144" outlineLevel="1" x14ac:dyDescent="0.2">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c r="CA193" s="70"/>
      <c r="CB193" s="70"/>
      <c r="CC193" s="70"/>
      <c r="CD193" s="70"/>
      <c r="CE193" s="70"/>
      <c r="CF193" s="70"/>
      <c r="CG193" s="70"/>
      <c r="CH193" s="70"/>
      <c r="CI193" s="70"/>
      <c r="CJ193" s="70"/>
      <c r="CK193" s="70"/>
      <c r="CL193" s="70"/>
      <c r="CM193" s="70"/>
      <c r="CN193" s="70"/>
      <c r="CO193" s="70"/>
      <c r="CP193" s="70"/>
      <c r="CQ193" s="70"/>
      <c r="CR193" s="70"/>
      <c r="CS193" s="70"/>
      <c r="CT193" s="70"/>
      <c r="CU193" s="70"/>
      <c r="CV193" s="70"/>
      <c r="CW193" s="70"/>
      <c r="CX193" s="70"/>
      <c r="CY193" s="70"/>
      <c r="CZ193" s="70"/>
      <c r="DA193" s="70"/>
      <c r="DB193" s="70"/>
      <c r="DC193" s="70"/>
      <c r="DD193" s="70"/>
      <c r="DE193" s="70"/>
      <c r="DF193" s="70"/>
      <c r="DG193" s="70"/>
      <c r="DH193" s="70"/>
      <c r="DI193" s="70"/>
      <c r="DJ193" s="70"/>
      <c r="DK193" s="70"/>
      <c r="DL193" s="70"/>
      <c r="DM193" s="70"/>
      <c r="DN193" s="70"/>
      <c r="DO193" s="70"/>
      <c r="DP193" s="70"/>
      <c r="DQ193" s="70"/>
      <c r="DR193" s="70"/>
      <c r="DS193" s="70"/>
      <c r="DT193" s="70"/>
      <c r="DU193" s="70"/>
      <c r="DV193" s="70"/>
      <c r="DW193" s="70"/>
      <c r="DX193" s="70"/>
      <c r="DY193" s="70"/>
      <c r="DZ193" s="70"/>
      <c r="EA193" s="70"/>
      <c r="EB193" s="70"/>
      <c r="EC193" s="70"/>
      <c r="ED193" s="70"/>
      <c r="EE193" s="70"/>
      <c r="EF193" s="70"/>
      <c r="EG193" s="70"/>
      <c r="EH193" s="70"/>
      <c r="EI193" s="70"/>
      <c r="EJ193" s="70"/>
      <c r="EK193" s="70"/>
      <c r="EL193" s="70"/>
      <c r="EM193" s="70"/>
      <c r="EN193" s="70"/>
    </row>
    <row r="194" spans="1:144" outlineLevel="1" x14ac:dyDescent="0.2">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c r="CA194" s="70"/>
      <c r="CB194" s="70"/>
      <c r="CC194" s="70"/>
      <c r="CD194" s="70"/>
      <c r="CE194" s="70"/>
      <c r="CF194" s="70"/>
      <c r="CG194" s="70"/>
      <c r="CH194" s="70"/>
      <c r="CI194" s="70"/>
      <c r="CJ194" s="70"/>
      <c r="CK194" s="70"/>
      <c r="CL194" s="70"/>
      <c r="CM194" s="70"/>
      <c r="CN194" s="70"/>
      <c r="CO194" s="70"/>
      <c r="CP194" s="70"/>
      <c r="CQ194" s="70"/>
      <c r="CR194" s="70"/>
      <c r="CS194" s="70"/>
      <c r="CT194" s="70"/>
      <c r="CU194" s="70"/>
      <c r="CV194" s="70"/>
      <c r="CW194" s="70"/>
      <c r="CX194" s="70"/>
      <c r="CY194" s="70"/>
      <c r="CZ194" s="70"/>
      <c r="DA194" s="70"/>
      <c r="DB194" s="70"/>
      <c r="DC194" s="70"/>
      <c r="DD194" s="70"/>
      <c r="DE194" s="70"/>
      <c r="DF194" s="70"/>
      <c r="DG194" s="70"/>
      <c r="DH194" s="70"/>
      <c r="DI194" s="70"/>
      <c r="DJ194" s="70"/>
      <c r="DK194" s="70"/>
      <c r="DL194" s="70"/>
      <c r="DM194" s="70"/>
      <c r="DN194" s="70"/>
      <c r="DO194" s="70"/>
      <c r="DP194" s="70"/>
      <c r="DQ194" s="70"/>
      <c r="DR194" s="70"/>
      <c r="DS194" s="70"/>
      <c r="DT194" s="70"/>
      <c r="DU194" s="70"/>
      <c r="DV194" s="70"/>
      <c r="DW194" s="70"/>
      <c r="DX194" s="70"/>
      <c r="DY194" s="70"/>
      <c r="DZ194" s="70"/>
      <c r="EA194" s="70"/>
      <c r="EB194" s="70"/>
      <c r="EC194" s="70"/>
      <c r="ED194" s="70"/>
      <c r="EE194" s="70"/>
      <c r="EF194" s="70"/>
      <c r="EG194" s="70"/>
      <c r="EH194" s="70"/>
      <c r="EI194" s="70"/>
      <c r="EJ194" s="70"/>
      <c r="EK194" s="70"/>
      <c r="EL194" s="70"/>
      <c r="EM194" s="70"/>
      <c r="EN194" s="70"/>
    </row>
    <row r="195" spans="1:144" outlineLevel="1" x14ac:dyDescent="0.2">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c r="CA195" s="70"/>
      <c r="CB195" s="70"/>
      <c r="CC195" s="70"/>
      <c r="CD195" s="70"/>
      <c r="CE195" s="70"/>
      <c r="CF195" s="70"/>
      <c r="CG195" s="70"/>
      <c r="CH195" s="70"/>
      <c r="CI195" s="70"/>
      <c r="CJ195" s="70"/>
      <c r="CK195" s="70"/>
      <c r="CL195" s="70"/>
      <c r="CM195" s="70"/>
      <c r="CN195" s="70"/>
      <c r="CO195" s="70"/>
      <c r="CP195" s="70"/>
      <c r="CQ195" s="70"/>
      <c r="CR195" s="70"/>
      <c r="CS195" s="70"/>
      <c r="CT195" s="70"/>
      <c r="CU195" s="70"/>
      <c r="CV195" s="70"/>
      <c r="CW195" s="70"/>
      <c r="CX195" s="70"/>
      <c r="CY195" s="70"/>
      <c r="CZ195" s="70"/>
      <c r="DA195" s="70"/>
      <c r="DB195" s="70"/>
      <c r="DC195" s="70"/>
      <c r="DD195" s="70"/>
      <c r="DE195" s="70"/>
      <c r="DF195" s="70"/>
      <c r="DG195" s="70"/>
      <c r="DH195" s="70"/>
      <c r="DI195" s="70"/>
      <c r="DJ195" s="70"/>
      <c r="DK195" s="70"/>
      <c r="DL195" s="70"/>
      <c r="DM195" s="70"/>
      <c r="DN195" s="70"/>
      <c r="DO195" s="70"/>
      <c r="DP195" s="70"/>
      <c r="DQ195" s="70"/>
      <c r="DR195" s="70"/>
      <c r="DS195" s="70"/>
      <c r="DT195" s="70"/>
      <c r="DU195" s="70"/>
      <c r="DV195" s="70"/>
      <c r="DW195" s="70"/>
      <c r="DX195" s="70"/>
      <c r="DY195" s="70"/>
      <c r="DZ195" s="70"/>
      <c r="EA195" s="70"/>
      <c r="EB195" s="70"/>
      <c r="EC195" s="70"/>
      <c r="ED195" s="70"/>
      <c r="EE195" s="70"/>
      <c r="EF195" s="70"/>
      <c r="EG195" s="70"/>
      <c r="EH195" s="70"/>
      <c r="EI195" s="70"/>
      <c r="EJ195" s="70"/>
      <c r="EK195" s="70"/>
      <c r="EL195" s="70"/>
      <c r="EM195" s="70"/>
      <c r="EN195" s="70"/>
    </row>
    <row r="196" spans="1:144" outlineLevel="1" x14ac:dyDescent="0.2">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c r="CA196" s="70"/>
      <c r="CB196" s="70"/>
      <c r="CC196" s="70"/>
      <c r="CD196" s="70"/>
      <c r="CE196" s="70"/>
      <c r="CF196" s="70"/>
      <c r="CG196" s="70"/>
      <c r="CH196" s="70"/>
      <c r="CI196" s="70"/>
      <c r="CJ196" s="70"/>
      <c r="CK196" s="70"/>
      <c r="CL196" s="70"/>
      <c r="CM196" s="70"/>
      <c r="CN196" s="70"/>
      <c r="CO196" s="70"/>
      <c r="CP196" s="70"/>
      <c r="CQ196" s="70"/>
      <c r="CR196" s="70"/>
      <c r="CS196" s="70"/>
      <c r="CT196" s="70"/>
      <c r="CU196" s="70"/>
      <c r="CV196" s="70"/>
      <c r="CW196" s="70"/>
      <c r="CX196" s="70"/>
      <c r="CY196" s="70"/>
      <c r="CZ196" s="70"/>
      <c r="DA196" s="70"/>
      <c r="DB196" s="70"/>
      <c r="DC196" s="70"/>
      <c r="DD196" s="70"/>
      <c r="DE196" s="70"/>
      <c r="DF196" s="70"/>
      <c r="DG196" s="70"/>
      <c r="DH196" s="70"/>
      <c r="DI196" s="70"/>
      <c r="DJ196" s="70"/>
      <c r="DK196" s="70"/>
      <c r="DL196" s="70"/>
      <c r="DM196" s="70"/>
      <c r="DN196" s="70"/>
      <c r="DO196" s="70"/>
      <c r="DP196" s="70"/>
      <c r="DQ196" s="70"/>
      <c r="DR196" s="70"/>
      <c r="DS196" s="70"/>
      <c r="DT196" s="70"/>
      <c r="DU196" s="70"/>
      <c r="DV196" s="70"/>
      <c r="DW196" s="70"/>
      <c r="DX196" s="70"/>
      <c r="DY196" s="70"/>
      <c r="DZ196" s="70"/>
      <c r="EA196" s="70"/>
      <c r="EB196" s="70"/>
      <c r="EC196" s="70"/>
      <c r="ED196" s="70"/>
      <c r="EE196" s="70"/>
      <c r="EF196" s="70"/>
      <c r="EG196" s="70"/>
      <c r="EH196" s="70"/>
      <c r="EI196" s="70"/>
      <c r="EJ196" s="70"/>
      <c r="EK196" s="70"/>
      <c r="EL196" s="70"/>
      <c r="EM196" s="70"/>
      <c r="EN196" s="70"/>
    </row>
    <row r="197" spans="1:144" outlineLevel="1" x14ac:dyDescent="0.2">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c r="CA197" s="70"/>
      <c r="CB197" s="70"/>
      <c r="CC197" s="70"/>
      <c r="CD197" s="70"/>
      <c r="CE197" s="70"/>
      <c r="CF197" s="70"/>
      <c r="CG197" s="70"/>
      <c r="CH197" s="70"/>
      <c r="CI197" s="70"/>
      <c r="CJ197" s="70"/>
      <c r="CK197" s="70"/>
      <c r="CL197" s="70"/>
      <c r="CM197" s="70"/>
      <c r="CN197" s="70"/>
      <c r="CO197" s="70"/>
      <c r="CP197" s="70"/>
      <c r="CQ197" s="70"/>
      <c r="CR197" s="70"/>
      <c r="CS197" s="70"/>
      <c r="CT197" s="70"/>
      <c r="CU197" s="70"/>
      <c r="CV197" s="70"/>
      <c r="CW197" s="70"/>
      <c r="CX197" s="70"/>
      <c r="CY197" s="70"/>
      <c r="CZ197" s="70"/>
      <c r="DA197" s="70"/>
      <c r="DB197" s="70"/>
      <c r="DC197" s="70"/>
      <c r="DD197" s="70"/>
      <c r="DE197" s="70"/>
      <c r="DF197" s="70"/>
      <c r="DG197" s="70"/>
      <c r="DH197" s="70"/>
      <c r="DI197" s="70"/>
      <c r="DJ197" s="70"/>
      <c r="DK197" s="70"/>
      <c r="DL197" s="70"/>
      <c r="DM197" s="70"/>
      <c r="DN197" s="70"/>
      <c r="DO197" s="70"/>
      <c r="DP197" s="70"/>
      <c r="DQ197" s="70"/>
      <c r="DR197" s="70"/>
      <c r="DS197" s="70"/>
      <c r="DT197" s="70"/>
      <c r="DU197" s="70"/>
      <c r="DV197" s="70"/>
      <c r="DW197" s="70"/>
      <c r="DX197" s="70"/>
      <c r="DY197" s="70"/>
      <c r="DZ197" s="70"/>
      <c r="EA197" s="70"/>
      <c r="EB197" s="70"/>
      <c r="EC197" s="70"/>
      <c r="ED197" s="70"/>
      <c r="EE197" s="70"/>
      <c r="EF197" s="70"/>
      <c r="EG197" s="70"/>
      <c r="EH197" s="70"/>
      <c r="EI197" s="70"/>
      <c r="EJ197" s="70"/>
      <c r="EK197" s="70"/>
      <c r="EL197" s="70"/>
      <c r="EM197" s="70"/>
      <c r="EN197" s="70"/>
    </row>
    <row r="198" spans="1:144" outlineLevel="1" x14ac:dyDescent="0.2">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c r="CA198" s="70"/>
      <c r="CB198" s="70"/>
      <c r="CC198" s="70"/>
      <c r="CD198" s="70"/>
      <c r="CE198" s="70"/>
      <c r="CF198" s="70"/>
      <c r="CG198" s="70"/>
      <c r="CH198" s="70"/>
      <c r="CI198" s="70"/>
      <c r="CJ198" s="70"/>
      <c r="CK198" s="70"/>
      <c r="CL198" s="70"/>
      <c r="CM198" s="70"/>
      <c r="CN198" s="70"/>
      <c r="CO198" s="70"/>
      <c r="CP198" s="70"/>
      <c r="CQ198" s="70"/>
      <c r="CR198" s="70"/>
      <c r="CS198" s="70"/>
      <c r="CT198" s="70"/>
      <c r="CU198" s="70"/>
      <c r="CV198" s="70"/>
      <c r="CW198" s="70"/>
      <c r="CX198" s="70"/>
      <c r="CY198" s="70"/>
      <c r="CZ198" s="70"/>
      <c r="DA198" s="70"/>
      <c r="DB198" s="70"/>
      <c r="DC198" s="70"/>
      <c r="DD198" s="70"/>
      <c r="DE198" s="70"/>
      <c r="DF198" s="70"/>
      <c r="DG198" s="70"/>
      <c r="DH198" s="70"/>
      <c r="DI198" s="70"/>
      <c r="DJ198" s="70"/>
      <c r="DK198" s="70"/>
      <c r="DL198" s="70"/>
      <c r="DM198" s="70"/>
      <c r="DN198" s="70"/>
      <c r="DO198" s="70"/>
      <c r="DP198" s="70"/>
      <c r="DQ198" s="70"/>
      <c r="DR198" s="70"/>
      <c r="DS198" s="70"/>
      <c r="DT198" s="70"/>
      <c r="DU198" s="70"/>
      <c r="DV198" s="70"/>
      <c r="DW198" s="70"/>
      <c r="DX198" s="70"/>
      <c r="DY198" s="70"/>
      <c r="DZ198" s="70"/>
      <c r="EA198" s="70"/>
      <c r="EB198" s="70"/>
      <c r="EC198" s="70"/>
      <c r="ED198" s="70"/>
      <c r="EE198" s="70"/>
      <c r="EF198" s="70"/>
      <c r="EG198" s="70"/>
      <c r="EH198" s="70"/>
      <c r="EI198" s="70"/>
      <c r="EJ198" s="70"/>
      <c r="EK198" s="70"/>
      <c r="EL198" s="70"/>
      <c r="EM198" s="70"/>
      <c r="EN198" s="70"/>
    </row>
    <row r="199" spans="1:144" outlineLevel="1" x14ac:dyDescent="0.2">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70"/>
      <c r="DB199" s="70"/>
      <c r="DC199" s="70"/>
      <c r="DD199" s="70"/>
      <c r="DE199" s="70"/>
      <c r="DF199" s="70"/>
      <c r="DG199" s="70"/>
      <c r="DH199" s="70"/>
      <c r="DI199" s="70"/>
      <c r="DJ199" s="70"/>
      <c r="DK199" s="70"/>
      <c r="DL199" s="70"/>
      <c r="DM199" s="70"/>
      <c r="DN199" s="70"/>
      <c r="DO199" s="70"/>
      <c r="DP199" s="70"/>
      <c r="DQ199" s="70"/>
      <c r="DR199" s="70"/>
      <c r="DS199" s="70"/>
      <c r="DT199" s="70"/>
      <c r="DU199" s="70"/>
      <c r="DV199" s="70"/>
      <c r="DW199" s="70"/>
      <c r="DX199" s="70"/>
      <c r="DY199" s="70"/>
      <c r="DZ199" s="70"/>
      <c r="EA199" s="70"/>
      <c r="EB199" s="70"/>
      <c r="EC199" s="70"/>
      <c r="ED199" s="70"/>
      <c r="EE199" s="70"/>
      <c r="EF199" s="70"/>
      <c r="EG199" s="70"/>
      <c r="EH199" s="70"/>
      <c r="EI199" s="70"/>
      <c r="EJ199" s="70"/>
      <c r="EK199" s="70"/>
      <c r="EL199" s="70"/>
      <c r="EM199" s="70"/>
      <c r="EN199" s="70"/>
    </row>
    <row r="200" spans="1:144" outlineLevel="1" x14ac:dyDescent="0.2">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70"/>
      <c r="DB200" s="70"/>
      <c r="DC200" s="70"/>
      <c r="DD200" s="70"/>
      <c r="DE200" s="70"/>
      <c r="DF200" s="70"/>
      <c r="DG200" s="70"/>
      <c r="DH200" s="70"/>
      <c r="DI200" s="70"/>
      <c r="DJ200" s="70"/>
      <c r="DK200" s="70"/>
      <c r="DL200" s="70"/>
      <c r="DM200" s="70"/>
      <c r="DN200" s="70"/>
      <c r="DO200" s="70"/>
      <c r="DP200" s="70"/>
      <c r="DQ200" s="70"/>
      <c r="DR200" s="70"/>
      <c r="DS200" s="70"/>
      <c r="DT200" s="70"/>
      <c r="DU200" s="70"/>
      <c r="DV200" s="70"/>
      <c r="DW200" s="70"/>
      <c r="DX200" s="70"/>
      <c r="DY200" s="70"/>
      <c r="DZ200" s="70"/>
      <c r="EA200" s="70"/>
      <c r="EB200" s="70"/>
      <c r="EC200" s="70"/>
      <c r="ED200" s="70"/>
      <c r="EE200" s="70"/>
      <c r="EF200" s="70"/>
      <c r="EG200" s="70"/>
      <c r="EH200" s="70"/>
      <c r="EI200" s="70"/>
      <c r="EJ200" s="70"/>
      <c r="EK200" s="70"/>
      <c r="EL200" s="70"/>
      <c r="EM200" s="70"/>
      <c r="EN200" s="70"/>
    </row>
    <row r="201" spans="1:144" outlineLevel="1" x14ac:dyDescent="0.2">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70"/>
      <c r="DB201" s="70"/>
      <c r="DC201" s="70"/>
      <c r="DD201" s="70"/>
      <c r="DE201" s="70"/>
      <c r="DF201" s="70"/>
      <c r="DG201" s="70"/>
      <c r="DH201" s="70"/>
      <c r="DI201" s="70"/>
      <c r="DJ201" s="70"/>
      <c r="DK201" s="70"/>
      <c r="DL201" s="70"/>
      <c r="DM201" s="70"/>
      <c r="DN201" s="70"/>
      <c r="DO201" s="70"/>
      <c r="DP201" s="70"/>
      <c r="DQ201" s="70"/>
      <c r="DR201" s="70"/>
      <c r="DS201" s="70"/>
      <c r="DT201" s="70"/>
      <c r="DU201" s="70"/>
      <c r="DV201" s="70"/>
      <c r="DW201" s="70"/>
      <c r="DX201" s="70"/>
      <c r="DY201" s="70"/>
      <c r="DZ201" s="70"/>
      <c r="EA201" s="70"/>
      <c r="EB201" s="70"/>
      <c r="EC201" s="70"/>
      <c r="ED201" s="70"/>
      <c r="EE201" s="70"/>
      <c r="EF201" s="70"/>
      <c r="EG201" s="70"/>
      <c r="EH201" s="70"/>
      <c r="EI201" s="70"/>
      <c r="EJ201" s="70"/>
      <c r="EK201" s="70"/>
      <c r="EL201" s="70"/>
      <c r="EM201" s="70"/>
      <c r="EN201" s="70"/>
    </row>
    <row r="202" spans="1:144" outlineLevel="1" x14ac:dyDescent="0.2">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70"/>
      <c r="DB202" s="70"/>
      <c r="DC202" s="70"/>
      <c r="DD202" s="70"/>
      <c r="DE202" s="70"/>
      <c r="DF202" s="70"/>
      <c r="DG202" s="70"/>
      <c r="DH202" s="70"/>
      <c r="DI202" s="70"/>
      <c r="DJ202" s="70"/>
      <c r="DK202" s="70"/>
      <c r="DL202" s="70"/>
      <c r="DM202" s="70"/>
      <c r="DN202" s="70"/>
      <c r="DO202" s="70"/>
      <c r="DP202" s="70"/>
      <c r="DQ202" s="70"/>
      <c r="DR202" s="70"/>
      <c r="DS202" s="70"/>
      <c r="DT202" s="70"/>
      <c r="DU202" s="70"/>
      <c r="DV202" s="70"/>
      <c r="DW202" s="70"/>
      <c r="DX202" s="70"/>
      <c r="DY202" s="70"/>
      <c r="DZ202" s="70"/>
      <c r="EA202" s="70"/>
      <c r="EB202" s="70"/>
      <c r="EC202" s="70"/>
      <c r="ED202" s="70"/>
      <c r="EE202" s="70"/>
      <c r="EF202" s="70"/>
      <c r="EG202" s="70"/>
      <c r="EH202" s="70"/>
      <c r="EI202" s="70"/>
      <c r="EJ202" s="70"/>
      <c r="EK202" s="70"/>
      <c r="EL202" s="70"/>
      <c r="EM202" s="70"/>
      <c r="EN202" s="70"/>
    </row>
    <row r="203" spans="1:144" outlineLevel="1" x14ac:dyDescent="0.2">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c r="CA203" s="70"/>
      <c r="CB203" s="70"/>
      <c r="CC203" s="70"/>
      <c r="CD203" s="70"/>
      <c r="CE203" s="70"/>
      <c r="CF203" s="70"/>
      <c r="CG203" s="70"/>
      <c r="CH203" s="70"/>
      <c r="CI203" s="70"/>
      <c r="CJ203" s="70"/>
      <c r="CK203" s="70"/>
      <c r="CL203" s="70"/>
      <c r="CM203" s="70"/>
      <c r="CN203" s="70"/>
      <c r="CO203" s="70"/>
      <c r="CP203" s="70"/>
      <c r="CQ203" s="70"/>
      <c r="CR203" s="70"/>
      <c r="CS203" s="70"/>
      <c r="CT203" s="70"/>
      <c r="CU203" s="70"/>
      <c r="CV203" s="70"/>
      <c r="CW203" s="70"/>
      <c r="CX203" s="70"/>
      <c r="CY203" s="70"/>
      <c r="CZ203" s="70"/>
      <c r="DA203" s="70"/>
      <c r="DB203" s="70"/>
      <c r="DC203" s="70"/>
      <c r="DD203" s="70"/>
      <c r="DE203" s="70"/>
      <c r="DF203" s="70"/>
      <c r="DG203" s="70"/>
      <c r="DH203" s="70"/>
      <c r="DI203" s="70"/>
      <c r="DJ203" s="70"/>
      <c r="DK203" s="70"/>
      <c r="DL203" s="70"/>
      <c r="DM203" s="70"/>
      <c r="DN203" s="70"/>
      <c r="DO203" s="70"/>
      <c r="DP203" s="70"/>
      <c r="DQ203" s="70"/>
      <c r="DR203" s="70"/>
      <c r="DS203" s="70"/>
      <c r="DT203" s="70"/>
      <c r="DU203" s="70"/>
      <c r="DV203" s="70"/>
      <c r="DW203" s="70"/>
      <c r="DX203" s="70"/>
      <c r="DY203" s="70"/>
      <c r="DZ203" s="70"/>
      <c r="EA203" s="70"/>
      <c r="EB203" s="70"/>
      <c r="EC203" s="70"/>
      <c r="ED203" s="70"/>
      <c r="EE203" s="70"/>
      <c r="EF203" s="70"/>
      <c r="EG203" s="70"/>
      <c r="EH203" s="70"/>
      <c r="EI203" s="70"/>
      <c r="EJ203" s="70"/>
      <c r="EK203" s="70"/>
      <c r="EL203" s="70"/>
      <c r="EM203" s="70"/>
      <c r="EN203" s="70"/>
    </row>
    <row r="204" spans="1:144" x14ac:dyDescent="0.2">
      <c r="A204" s="86"/>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c r="CA204" s="70"/>
      <c r="CB204" s="70"/>
      <c r="CC204" s="70"/>
      <c r="CD204" s="70"/>
      <c r="CE204" s="70"/>
      <c r="CF204" s="70"/>
      <c r="CG204" s="70"/>
      <c r="CH204" s="70"/>
      <c r="CI204" s="70"/>
      <c r="CJ204" s="70"/>
      <c r="CK204" s="70"/>
      <c r="CL204" s="70"/>
      <c r="CM204" s="70"/>
      <c r="CN204" s="70"/>
      <c r="CO204" s="70"/>
      <c r="CP204" s="70"/>
      <c r="CQ204" s="70"/>
      <c r="CR204" s="70"/>
      <c r="CS204" s="70"/>
      <c r="CT204" s="70"/>
      <c r="CU204" s="70"/>
      <c r="CV204" s="70"/>
      <c r="CW204" s="70"/>
      <c r="CX204" s="70"/>
      <c r="CY204" s="70"/>
      <c r="CZ204" s="70"/>
      <c r="DA204" s="70"/>
      <c r="DB204" s="70"/>
      <c r="DC204" s="70"/>
      <c r="DD204" s="70"/>
      <c r="DE204" s="70"/>
      <c r="DF204" s="70"/>
      <c r="DG204" s="70"/>
      <c r="DH204" s="70"/>
      <c r="DI204" s="70"/>
      <c r="DJ204" s="70"/>
      <c r="DK204" s="70"/>
      <c r="DL204" s="70"/>
      <c r="DM204" s="70"/>
      <c r="DN204" s="70"/>
      <c r="DO204" s="70"/>
      <c r="DP204" s="70"/>
      <c r="DQ204" s="70"/>
      <c r="DR204" s="70"/>
      <c r="DS204" s="70"/>
      <c r="DT204" s="70"/>
      <c r="DU204" s="70"/>
      <c r="DV204" s="70"/>
      <c r="DW204" s="70"/>
      <c r="DX204" s="70"/>
      <c r="DY204" s="70"/>
      <c r="DZ204" s="70"/>
      <c r="EA204" s="70"/>
      <c r="EB204" s="70"/>
      <c r="EC204" s="70"/>
      <c r="ED204" s="70"/>
      <c r="EE204" s="70"/>
      <c r="EF204" s="70"/>
      <c r="EG204" s="70"/>
      <c r="EH204" s="70"/>
      <c r="EI204" s="70"/>
      <c r="EJ204" s="70"/>
      <c r="EK204" s="70"/>
      <c r="EL204" s="70"/>
      <c r="EM204" s="70"/>
      <c r="EN204" s="70"/>
    </row>
    <row r="205" spans="1:144" x14ac:dyDescent="0.2">
      <c r="A205" s="11" t="s">
        <v>269</v>
      </c>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70"/>
      <c r="DB205" s="70"/>
      <c r="DC205" s="70"/>
      <c r="DD205" s="70"/>
      <c r="DE205" s="70"/>
      <c r="DF205" s="70"/>
      <c r="DG205" s="70"/>
      <c r="DH205" s="70"/>
      <c r="DI205" s="70"/>
      <c r="DJ205" s="70"/>
      <c r="DK205" s="70"/>
      <c r="DL205" s="70"/>
      <c r="DM205" s="70"/>
      <c r="DN205" s="70"/>
      <c r="DO205" s="70"/>
      <c r="DP205" s="70"/>
      <c r="DQ205" s="70"/>
      <c r="DR205" s="70"/>
      <c r="DS205" s="70"/>
      <c r="DT205" s="70"/>
      <c r="DU205" s="70"/>
      <c r="DV205" s="70"/>
      <c r="DW205" s="70"/>
      <c r="DX205" s="70"/>
      <c r="DY205" s="70"/>
      <c r="DZ205" s="70"/>
      <c r="EA205" s="70"/>
      <c r="EB205" s="70"/>
      <c r="EC205" s="70"/>
      <c r="ED205" s="70"/>
      <c r="EE205" s="70"/>
      <c r="EF205" s="70"/>
      <c r="EG205" s="70"/>
      <c r="EH205" s="70"/>
      <c r="EI205" s="70"/>
      <c r="EJ205" s="70"/>
      <c r="EK205" s="70"/>
      <c r="EL205" s="70"/>
      <c r="EM205" s="70"/>
      <c r="EN205" s="70"/>
    </row>
    <row r="206" spans="1:144" ht="10.8" outlineLevel="1" thickBot="1" x14ac:dyDescent="0.25">
      <c r="A206" s="13" t="s">
        <v>176</v>
      </c>
      <c r="B206" s="68" t="s">
        <v>146</v>
      </c>
      <c r="C206" s="15" t="s">
        <v>177</v>
      </c>
      <c r="D206" s="15" t="s">
        <v>112</v>
      </c>
      <c r="E206" s="15" t="s">
        <v>105</v>
      </c>
      <c r="F206" s="15" t="s">
        <v>178</v>
      </c>
      <c r="G206" s="15" t="s">
        <v>179</v>
      </c>
      <c r="H206" s="15" t="s">
        <v>180</v>
      </c>
      <c r="I206" s="15" t="s">
        <v>181</v>
      </c>
      <c r="J206" s="15" t="s">
        <v>182</v>
      </c>
      <c r="AQ206" s="70"/>
      <c r="AR206" s="70"/>
      <c r="AS206" s="70"/>
      <c r="AT206" s="70"/>
      <c r="AU206" s="70"/>
      <c r="AV206" s="70"/>
      <c r="AW206" s="70"/>
      <c r="AX206" s="83"/>
      <c r="AY206" s="70"/>
      <c r="AZ206" s="70"/>
      <c r="BA206" s="70"/>
      <c r="BB206" s="84" t="s">
        <v>183</v>
      </c>
      <c r="BC206" s="82" t="s">
        <v>184</v>
      </c>
      <c r="BD206" s="82" t="s">
        <v>185</v>
      </c>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c r="CA206" s="70"/>
      <c r="CB206" s="70"/>
      <c r="CC206" s="70"/>
      <c r="CD206" s="70"/>
      <c r="CE206" s="70"/>
      <c r="CF206" s="70"/>
      <c r="CG206" s="70"/>
      <c r="CH206" s="70"/>
      <c r="CI206" s="70"/>
      <c r="CJ206" s="70"/>
      <c r="CK206" s="70"/>
      <c r="CL206" s="70"/>
      <c r="CM206" s="70"/>
      <c r="CN206" s="70"/>
      <c r="CO206" s="70"/>
      <c r="CP206" s="70"/>
      <c r="CQ206" s="70"/>
      <c r="CR206" s="70"/>
      <c r="CS206" s="70"/>
      <c r="CT206" s="70"/>
      <c r="CU206" s="70"/>
      <c r="CV206" s="70"/>
      <c r="CW206" s="70"/>
      <c r="CX206" s="70"/>
      <c r="CY206" s="70"/>
      <c r="CZ206" s="70"/>
      <c r="DA206" s="70"/>
      <c r="DB206" s="70"/>
      <c r="DC206" s="70"/>
      <c r="DD206" s="70"/>
      <c r="DE206" s="70"/>
      <c r="DF206" s="70"/>
      <c r="DG206" s="70"/>
      <c r="DH206" s="70"/>
      <c r="DI206" s="70"/>
      <c r="DJ206" s="70"/>
      <c r="DK206" s="70"/>
      <c r="DL206" s="70"/>
      <c r="DM206" s="70"/>
      <c r="DN206" s="70"/>
      <c r="DO206" s="70"/>
      <c r="DP206" s="70"/>
      <c r="DQ206" s="70"/>
      <c r="DR206" s="70"/>
      <c r="DS206" s="70"/>
      <c r="DT206" s="70"/>
      <c r="DU206" s="70"/>
      <c r="DV206" s="70"/>
      <c r="DW206" s="70"/>
      <c r="DX206" s="70"/>
      <c r="DY206" s="70"/>
      <c r="DZ206" s="70"/>
      <c r="EA206" s="70"/>
      <c r="EB206" s="70"/>
      <c r="EC206" s="70"/>
      <c r="ED206" s="70"/>
      <c r="EE206" s="70"/>
      <c r="EF206" s="70"/>
      <c r="EG206" s="70"/>
      <c r="EH206" s="70"/>
      <c r="EI206" s="70"/>
      <c r="EJ206" s="70"/>
      <c r="EK206" s="70"/>
      <c r="EL206" s="70"/>
      <c r="EM206" s="70"/>
      <c r="EN206" s="70"/>
    </row>
    <row r="207" spans="1:144" outlineLevel="1" x14ac:dyDescent="0.2">
      <c r="A207" s="16">
        <v>1</v>
      </c>
      <c r="B207" s="16">
        <v>1</v>
      </c>
      <c r="C207" s="1">
        <v>0.53883483475621197</v>
      </c>
      <c r="D207" s="1">
        <f>B207 - C207</f>
        <v>0.46116516524378803</v>
      </c>
      <c r="E207" s="1">
        <f>2*IF(B207=1,LN(1/C207),LN(1/(1-C207)))</f>
        <v>1.2366923681116639</v>
      </c>
      <c r="F207" s="1">
        <f>SQRT(E207)*SIGN(D207)</f>
        <v>1.1120667102794077</v>
      </c>
      <c r="G207" s="1">
        <f>D207/(SQRT(C207*(1-C207)))</f>
        <v>0.92512499576788787</v>
      </c>
      <c r="H207" s="1">
        <v>9.9681982435466901E-2</v>
      </c>
      <c r="I207" s="1">
        <f>G207^2*H207/(1-H207)</f>
        <v>9.4759237061080054E-2</v>
      </c>
      <c r="J207" s="1">
        <f>G207/SQRT(1-H207)</f>
        <v>0.97499512555479717</v>
      </c>
      <c r="AQ207" s="70"/>
      <c r="AR207" s="70"/>
      <c r="AS207" s="70"/>
      <c r="AT207" s="70"/>
      <c r="AU207" s="70"/>
      <c r="AV207" s="70"/>
      <c r="AW207" s="70"/>
      <c r="AX207" s="83"/>
      <c r="AY207" s="70"/>
      <c r="AZ207" s="70"/>
      <c r="BA207" s="70"/>
      <c r="BB207" s="70">
        <f>1-B207</f>
        <v>0</v>
      </c>
      <c r="BC207" s="70" t="e">
        <f>IF(B207=0,C207,NA())</f>
        <v>#N/A</v>
      </c>
      <c r="BD207" s="70">
        <f>IF(B207=1,C207,NA())</f>
        <v>0.53883483475621197</v>
      </c>
      <c r="BE207" s="70"/>
      <c r="BF207" s="70"/>
      <c r="BG207" s="70"/>
      <c r="BH207" s="70"/>
      <c r="BI207" s="70"/>
      <c r="BJ207" s="70"/>
      <c r="BK207" s="70"/>
      <c r="BL207" s="70"/>
      <c r="BM207" s="70"/>
      <c r="BN207" s="70"/>
      <c r="BO207" s="70"/>
      <c r="BP207" s="70"/>
      <c r="BQ207" s="70"/>
      <c r="BR207" s="70"/>
      <c r="BS207" s="70"/>
      <c r="BT207" s="70"/>
      <c r="BU207" s="70"/>
      <c r="BV207" s="70"/>
      <c r="BW207" s="70"/>
      <c r="BX207" s="70"/>
      <c r="BY207" s="70"/>
      <c r="BZ207" s="70"/>
      <c r="CA207" s="70"/>
      <c r="CB207" s="70"/>
      <c r="CC207" s="70"/>
      <c r="CD207" s="70"/>
      <c r="CE207" s="70"/>
      <c r="CF207" s="70"/>
      <c r="CG207" s="70"/>
      <c r="CH207" s="70"/>
      <c r="CI207" s="70"/>
      <c r="CJ207" s="70"/>
      <c r="CK207" s="70"/>
      <c r="CL207" s="70"/>
      <c r="CM207" s="70"/>
      <c r="CN207" s="70"/>
      <c r="CO207" s="70"/>
      <c r="CP207" s="70"/>
      <c r="CQ207" s="70"/>
      <c r="CR207" s="70"/>
      <c r="CS207" s="70"/>
      <c r="CT207" s="70"/>
      <c r="CU207" s="70"/>
      <c r="CV207" s="70"/>
      <c r="CW207" s="70"/>
      <c r="CX207" s="70"/>
      <c r="CY207" s="70"/>
      <c r="CZ207" s="70"/>
      <c r="DA207" s="70"/>
      <c r="DB207" s="70"/>
      <c r="DC207" s="70"/>
      <c r="DD207" s="70"/>
      <c r="DE207" s="70"/>
      <c r="DF207" s="70"/>
      <c r="DG207" s="70"/>
      <c r="DH207" s="70"/>
      <c r="DI207" s="70"/>
      <c r="DJ207" s="70"/>
      <c r="DK207" s="70"/>
      <c r="DL207" s="70"/>
      <c r="DM207" s="70"/>
      <c r="DN207" s="70"/>
      <c r="DO207" s="70"/>
      <c r="DP207" s="70"/>
      <c r="DQ207" s="70"/>
      <c r="DR207" s="70"/>
      <c r="DS207" s="70"/>
      <c r="DT207" s="70"/>
      <c r="DU207" s="70"/>
      <c r="DV207" s="70"/>
      <c r="DW207" s="70"/>
      <c r="DX207" s="70"/>
      <c r="DY207" s="70"/>
      <c r="DZ207" s="70"/>
      <c r="EA207" s="70"/>
      <c r="EB207" s="70"/>
      <c r="EC207" s="70"/>
      <c r="ED207" s="70"/>
      <c r="EE207" s="70"/>
      <c r="EF207" s="70"/>
      <c r="EG207" s="70"/>
      <c r="EH207" s="70"/>
      <c r="EI207" s="70"/>
      <c r="EJ207" s="70"/>
      <c r="EK207" s="70"/>
      <c r="EL207" s="70"/>
      <c r="EM207" s="70"/>
      <c r="EN207" s="70"/>
    </row>
    <row r="208" spans="1:144" outlineLevel="1" x14ac:dyDescent="0.2">
      <c r="A208" s="16">
        <v>2</v>
      </c>
      <c r="B208" s="16">
        <v>0</v>
      </c>
      <c r="C208" s="1">
        <v>2.0355227561555869E-4</v>
      </c>
      <c r="D208" s="1">
        <f t="shared" ref="D208:D271" si="4">B208 - C208</f>
        <v>-2.0355227561555869E-4</v>
      </c>
      <c r="E208" s="1">
        <f t="shared" ref="E208:E271" si="5">2*IF(B208=1,LN(1/C208),LN(1/(1-C208)))</f>
        <v>4.0714599038321433E-4</v>
      </c>
      <c r="F208" s="1">
        <f t="shared" ref="F208:F271" si="6">SQRT(E208)*SIGN(D208)</f>
        <v>-2.0177858914741532E-2</v>
      </c>
      <c r="G208" s="1">
        <f t="shared" ref="G208:G271" si="7">D208/(SQRT(C208*(1-C208)))</f>
        <v>-1.4268627039069776E-2</v>
      </c>
      <c r="H208" s="1">
        <v>6.8177473123998101E-4</v>
      </c>
      <c r="I208" s="1">
        <f t="shared" ref="I208:I271" si="8">G208^2*H208/(1-H208)</f>
        <v>1.3889975042531848E-7</v>
      </c>
      <c r="J208" s="1">
        <f t="shared" ref="J208:J271" si="9">G208/SQRT(1-H208)</f>
        <v>-1.4273493522277523E-2</v>
      </c>
      <c r="AQ208" s="70"/>
      <c r="AR208" s="70"/>
      <c r="AS208" s="70"/>
      <c r="AT208" s="70"/>
      <c r="AU208" s="70"/>
      <c r="AV208" s="70"/>
      <c r="AW208" s="70"/>
      <c r="AX208" s="83"/>
      <c r="AY208" s="70"/>
      <c r="AZ208" s="70"/>
      <c r="BA208" s="70"/>
      <c r="BB208" s="70">
        <f t="shared" ref="BB208:BB271" si="10">1-B208</f>
        <v>1</v>
      </c>
      <c r="BC208" s="70">
        <f t="shared" ref="BC208:BC271" si="11">IF(B208=0,C208,NA())</f>
        <v>2.0355227561555869E-4</v>
      </c>
      <c r="BD208" s="70" t="e">
        <f t="shared" ref="BD208:BD271" si="12">IF(B208=1,C208,NA())</f>
        <v>#N/A</v>
      </c>
      <c r="BE208" s="70"/>
      <c r="BF208" s="70"/>
      <c r="BG208" s="70"/>
      <c r="BH208" s="70"/>
      <c r="BI208" s="70"/>
      <c r="BJ208" s="70"/>
      <c r="BK208" s="70"/>
      <c r="BL208" s="70"/>
      <c r="BM208" s="70"/>
      <c r="BN208" s="70"/>
      <c r="BO208" s="70"/>
      <c r="BP208" s="70"/>
      <c r="BQ208" s="70"/>
      <c r="BR208" s="70"/>
      <c r="BS208" s="70"/>
      <c r="BT208" s="70"/>
      <c r="BU208" s="70"/>
      <c r="BV208" s="70"/>
      <c r="BW208" s="70"/>
      <c r="BX208" s="70"/>
      <c r="BY208" s="70"/>
      <c r="BZ208" s="70"/>
      <c r="CA208" s="70"/>
      <c r="CB208" s="70"/>
      <c r="CC208" s="70"/>
      <c r="CD208" s="70"/>
      <c r="CE208" s="70"/>
      <c r="CF208" s="70"/>
      <c r="CG208" s="70"/>
      <c r="CH208" s="70"/>
      <c r="CI208" s="70"/>
      <c r="CJ208" s="70"/>
      <c r="CK208" s="70"/>
      <c r="CL208" s="70"/>
      <c r="CM208" s="70"/>
      <c r="CN208" s="70"/>
      <c r="CO208" s="70"/>
      <c r="CP208" s="70"/>
      <c r="CQ208" s="70"/>
      <c r="CR208" s="70"/>
      <c r="CS208" s="70"/>
      <c r="CT208" s="70"/>
      <c r="CU208" s="70"/>
      <c r="CV208" s="70"/>
      <c r="CW208" s="70"/>
      <c r="CX208" s="70"/>
      <c r="CY208" s="70"/>
      <c r="CZ208" s="70"/>
      <c r="DA208" s="70"/>
      <c r="DB208" s="70"/>
      <c r="DC208" s="70"/>
      <c r="DD208" s="70"/>
      <c r="DE208" s="70"/>
      <c r="DF208" s="70"/>
      <c r="DG208" s="70"/>
      <c r="DH208" s="70"/>
      <c r="DI208" s="70"/>
      <c r="DJ208" s="70"/>
      <c r="DK208" s="70"/>
      <c r="DL208" s="70"/>
      <c r="DM208" s="70"/>
      <c r="DN208" s="70"/>
      <c r="DO208" s="70"/>
      <c r="DP208" s="70"/>
      <c r="DQ208" s="70"/>
      <c r="DR208" s="70"/>
      <c r="DS208" s="70"/>
      <c r="DT208" s="70"/>
      <c r="DU208" s="70"/>
      <c r="DV208" s="70"/>
      <c r="DW208" s="70"/>
      <c r="DX208" s="70"/>
      <c r="DY208" s="70"/>
      <c r="DZ208" s="70"/>
      <c r="EA208" s="70"/>
      <c r="EB208" s="70"/>
      <c r="EC208" s="70"/>
      <c r="ED208" s="70"/>
      <c r="EE208" s="70"/>
      <c r="EF208" s="70"/>
      <c r="EG208" s="70"/>
      <c r="EH208" s="70"/>
      <c r="EI208" s="70"/>
      <c r="EJ208" s="70"/>
      <c r="EK208" s="70"/>
      <c r="EL208" s="70"/>
      <c r="EM208" s="70"/>
      <c r="EN208" s="70"/>
    </row>
    <row r="209" spans="1:144" outlineLevel="1" x14ac:dyDescent="0.2">
      <c r="A209" s="16">
        <v>3</v>
      </c>
      <c r="B209" s="16">
        <v>0</v>
      </c>
      <c r="C209" s="1">
        <v>1.60253658047143E-6</v>
      </c>
      <c r="D209" s="1">
        <f t="shared" si="4"/>
        <v>-1.60253658047143E-6</v>
      </c>
      <c r="E209" s="1">
        <f t="shared" si="5"/>
        <v>3.2050757288571513E-6</v>
      </c>
      <c r="F209" s="1">
        <f t="shared" si="6"/>
        <v>-1.7902725292136812E-3</v>
      </c>
      <c r="G209" s="1">
        <f t="shared" si="7"/>
        <v>-1.2659143527897286E-3</v>
      </c>
      <c r="H209" s="1">
        <v>9.0623897928127604E-6</v>
      </c>
      <c r="I209" s="1">
        <f t="shared" si="8"/>
        <v>1.4522966035625931E-11</v>
      </c>
      <c r="J209" s="1">
        <f t="shared" si="9"/>
        <v>-1.2659200889333707E-3</v>
      </c>
      <c r="AQ209" s="70"/>
      <c r="AR209" s="70"/>
      <c r="AS209" s="70"/>
      <c r="AT209" s="70"/>
      <c r="AU209" s="70"/>
      <c r="AV209" s="70"/>
      <c r="AW209" s="70"/>
      <c r="AX209" s="83"/>
      <c r="AY209" s="70"/>
      <c r="AZ209" s="70"/>
      <c r="BA209" s="70"/>
      <c r="BB209" s="70">
        <f t="shared" si="10"/>
        <v>1</v>
      </c>
      <c r="BC209" s="70">
        <f t="shared" si="11"/>
        <v>1.60253658047143E-6</v>
      </c>
      <c r="BD209" s="70" t="e">
        <f t="shared" si="12"/>
        <v>#N/A</v>
      </c>
      <c r="BE209" s="70"/>
      <c r="BF209" s="70"/>
      <c r="BG209" s="70"/>
      <c r="BH209" s="70"/>
      <c r="BI209" s="70"/>
      <c r="BJ209" s="70"/>
      <c r="BK209" s="70"/>
      <c r="BL209" s="70"/>
      <c r="BM209" s="70"/>
      <c r="BN209" s="70"/>
      <c r="BO209" s="70"/>
      <c r="BP209" s="70"/>
      <c r="BQ209" s="70"/>
      <c r="BR209" s="70"/>
      <c r="BS209" s="70"/>
      <c r="BT209" s="70"/>
      <c r="BU209" s="70"/>
      <c r="BV209" s="70"/>
      <c r="BW209" s="70"/>
      <c r="BX209" s="70"/>
      <c r="BY209" s="70"/>
      <c r="BZ209" s="70"/>
      <c r="CA209" s="70"/>
      <c r="CB209" s="70"/>
      <c r="CC209" s="70"/>
      <c r="CD209" s="70"/>
      <c r="CE209" s="70"/>
      <c r="CF209" s="70"/>
      <c r="CG209" s="70"/>
      <c r="CH209" s="70"/>
      <c r="CI209" s="70"/>
      <c r="CJ209" s="70"/>
      <c r="CK209" s="70"/>
      <c r="CL209" s="70"/>
      <c r="CM209" s="70"/>
      <c r="CN209" s="70"/>
      <c r="CO209" s="70"/>
      <c r="CP209" s="70"/>
      <c r="CQ209" s="70"/>
      <c r="CR209" s="70"/>
      <c r="CS209" s="70"/>
      <c r="CT209" s="70"/>
      <c r="CU209" s="70"/>
      <c r="CV209" s="70"/>
      <c r="CW209" s="70"/>
      <c r="CX209" s="70"/>
      <c r="CY209" s="70"/>
      <c r="CZ209" s="70"/>
      <c r="DA209" s="70"/>
      <c r="DB209" s="70"/>
      <c r="DC209" s="70"/>
      <c r="DD209" s="70"/>
      <c r="DE209" s="70"/>
      <c r="DF209" s="70"/>
      <c r="DG209" s="70"/>
      <c r="DH209" s="70"/>
      <c r="DI209" s="70"/>
      <c r="DJ209" s="70"/>
      <c r="DK209" s="70"/>
      <c r="DL209" s="70"/>
      <c r="DM209" s="70"/>
      <c r="DN209" s="70"/>
      <c r="DO209" s="70"/>
      <c r="DP209" s="70"/>
      <c r="DQ209" s="70"/>
      <c r="DR209" s="70"/>
      <c r="DS209" s="70"/>
      <c r="DT209" s="70"/>
      <c r="DU209" s="70"/>
      <c r="DV209" s="70"/>
      <c r="DW209" s="70"/>
      <c r="DX209" s="70"/>
      <c r="DY209" s="70"/>
      <c r="DZ209" s="70"/>
      <c r="EA209" s="70"/>
      <c r="EB209" s="70"/>
      <c r="EC209" s="70"/>
      <c r="ED209" s="70"/>
      <c r="EE209" s="70"/>
      <c r="EF209" s="70"/>
      <c r="EG209" s="70"/>
      <c r="EH209" s="70"/>
      <c r="EI209" s="70"/>
      <c r="EJ209" s="70"/>
      <c r="EK209" s="70"/>
      <c r="EL209" s="70"/>
      <c r="EM209" s="70"/>
      <c r="EN209" s="70"/>
    </row>
    <row r="210" spans="1:144" outlineLevel="1" x14ac:dyDescent="0.2">
      <c r="A210" s="16">
        <v>4</v>
      </c>
      <c r="B210" s="16">
        <v>0</v>
      </c>
      <c r="C210" s="1">
        <v>1.1434555055274008E-4</v>
      </c>
      <c r="D210" s="1">
        <f t="shared" si="4"/>
        <v>-1.1434555055274008E-4</v>
      </c>
      <c r="E210" s="1">
        <f t="shared" si="5"/>
        <v>2.2870417700734393E-4</v>
      </c>
      <c r="F210" s="1">
        <f t="shared" si="6"/>
        <v>-1.5122968524973657E-2</v>
      </c>
      <c r="G210" s="1">
        <f t="shared" si="7"/>
        <v>-1.0693859310506168E-2</v>
      </c>
      <c r="H210" s="1">
        <v>3.7960906110098857E-4</v>
      </c>
      <c r="I210" s="1">
        <f t="shared" si="8"/>
        <v>4.3428056690213977E-8</v>
      </c>
      <c r="J210" s="1">
        <f t="shared" si="9"/>
        <v>-1.0695889631516851E-2</v>
      </c>
      <c r="AQ210" s="70"/>
      <c r="AR210" s="70"/>
      <c r="AS210" s="70"/>
      <c r="AT210" s="70"/>
      <c r="AU210" s="70"/>
      <c r="AV210" s="70"/>
      <c r="AW210" s="70"/>
      <c r="AX210" s="83"/>
      <c r="AY210" s="70"/>
      <c r="AZ210" s="70"/>
      <c r="BA210" s="70"/>
      <c r="BB210" s="70">
        <f t="shared" si="10"/>
        <v>1</v>
      </c>
      <c r="BC210" s="70">
        <f t="shared" si="11"/>
        <v>1.1434555055274008E-4</v>
      </c>
      <c r="BD210" s="70" t="e">
        <f t="shared" si="12"/>
        <v>#N/A</v>
      </c>
      <c r="BE210" s="70"/>
      <c r="BF210" s="70"/>
      <c r="BG210" s="70"/>
      <c r="BH210" s="70"/>
      <c r="BI210" s="70"/>
      <c r="BJ210" s="70"/>
      <c r="BK210" s="70"/>
      <c r="BL210" s="70"/>
      <c r="BM210" s="70"/>
      <c r="BN210" s="70"/>
      <c r="BO210" s="70"/>
      <c r="BP210" s="70"/>
      <c r="BQ210" s="70"/>
      <c r="BR210" s="70"/>
      <c r="BS210" s="70"/>
      <c r="BT210" s="70"/>
      <c r="BU210" s="70"/>
      <c r="BV210" s="70"/>
      <c r="BW210" s="70"/>
      <c r="BX210" s="70"/>
      <c r="BY210" s="70"/>
      <c r="BZ210" s="70"/>
      <c r="CA210" s="70"/>
      <c r="CB210" s="70"/>
      <c r="CC210" s="70"/>
      <c r="CD210" s="70"/>
      <c r="CE210" s="70"/>
      <c r="CF210" s="70"/>
      <c r="CG210" s="70"/>
      <c r="CH210" s="70"/>
      <c r="CI210" s="70"/>
      <c r="CJ210" s="70"/>
      <c r="CK210" s="70"/>
      <c r="CL210" s="70"/>
      <c r="CM210" s="70"/>
      <c r="CN210" s="70"/>
      <c r="CO210" s="70"/>
      <c r="CP210" s="70"/>
      <c r="CQ210" s="70"/>
      <c r="CR210" s="70"/>
      <c r="CS210" s="70"/>
      <c r="CT210" s="70"/>
      <c r="CU210" s="70"/>
      <c r="CV210" s="70"/>
      <c r="CW210" s="70"/>
      <c r="CX210" s="70"/>
      <c r="CY210" s="70"/>
      <c r="CZ210" s="70"/>
      <c r="DA210" s="70"/>
      <c r="DB210" s="70"/>
      <c r="DC210" s="70"/>
      <c r="DD210" s="70"/>
      <c r="DE210" s="70"/>
      <c r="DF210" s="70"/>
      <c r="DG210" s="70"/>
      <c r="DH210" s="70"/>
      <c r="DI210" s="70"/>
      <c r="DJ210" s="70"/>
      <c r="DK210" s="70"/>
      <c r="DL210" s="70"/>
      <c r="DM210" s="70"/>
      <c r="DN210" s="70"/>
      <c r="DO210" s="70"/>
      <c r="DP210" s="70"/>
      <c r="DQ210" s="70"/>
      <c r="DR210" s="70"/>
      <c r="DS210" s="70"/>
      <c r="DT210" s="70"/>
      <c r="DU210" s="70"/>
      <c r="DV210" s="70"/>
      <c r="DW210" s="70"/>
      <c r="DX210" s="70"/>
      <c r="DY210" s="70"/>
      <c r="DZ210" s="70"/>
      <c r="EA210" s="70"/>
      <c r="EB210" s="70"/>
      <c r="EC210" s="70"/>
      <c r="ED210" s="70"/>
      <c r="EE210" s="70"/>
      <c r="EF210" s="70"/>
      <c r="EG210" s="70"/>
      <c r="EH210" s="70"/>
      <c r="EI210" s="70"/>
      <c r="EJ210" s="70"/>
      <c r="EK210" s="70"/>
      <c r="EL210" s="70"/>
      <c r="EM210" s="70"/>
      <c r="EN210" s="70"/>
    </row>
    <row r="211" spans="1:144" outlineLevel="1" x14ac:dyDescent="0.2">
      <c r="A211" s="16">
        <v>5</v>
      </c>
      <c r="B211" s="16">
        <v>0</v>
      </c>
      <c r="C211" s="1">
        <v>0.18182106476040005</v>
      </c>
      <c r="D211" s="1">
        <f t="shared" si="4"/>
        <v>-0.18182106476040005</v>
      </c>
      <c r="E211" s="1">
        <f t="shared" si="5"/>
        <v>0.40134843812880727</v>
      </c>
      <c r="F211" s="1">
        <f t="shared" si="6"/>
        <v>-0.63352066906203408</v>
      </c>
      <c r="G211" s="1">
        <f t="shared" si="7"/>
        <v>-0.47140908864253439</v>
      </c>
      <c r="H211" s="1">
        <v>0.21424718750031116</v>
      </c>
      <c r="I211" s="1">
        <f t="shared" si="8"/>
        <v>6.0593367325825834E-2</v>
      </c>
      <c r="J211" s="1">
        <f t="shared" si="9"/>
        <v>-0.53180813850542996</v>
      </c>
      <c r="AQ211" s="70"/>
      <c r="AR211" s="70"/>
      <c r="AS211" s="70"/>
      <c r="AT211" s="70"/>
      <c r="AU211" s="70"/>
      <c r="AV211" s="70"/>
      <c r="AW211" s="70"/>
      <c r="AX211" s="83"/>
      <c r="AY211" s="70"/>
      <c r="AZ211" s="70"/>
      <c r="BA211" s="70"/>
      <c r="BB211" s="70">
        <f t="shared" si="10"/>
        <v>1</v>
      </c>
      <c r="BC211" s="70">
        <f t="shared" si="11"/>
        <v>0.18182106476040005</v>
      </c>
      <c r="BD211" s="70" t="e">
        <f t="shared" si="12"/>
        <v>#N/A</v>
      </c>
      <c r="BE211" s="70"/>
      <c r="BF211" s="70"/>
      <c r="BG211" s="70"/>
      <c r="BH211" s="70"/>
      <c r="BI211" s="70"/>
      <c r="BJ211" s="70"/>
      <c r="BK211" s="70"/>
      <c r="BL211" s="70"/>
      <c r="BM211" s="70"/>
      <c r="BN211" s="70"/>
      <c r="BO211" s="70"/>
      <c r="BP211" s="70"/>
      <c r="BQ211" s="70"/>
      <c r="BR211" s="70"/>
      <c r="BS211" s="70"/>
      <c r="BT211" s="70"/>
      <c r="BU211" s="70"/>
      <c r="BV211" s="70"/>
      <c r="BW211" s="70"/>
      <c r="BX211" s="70"/>
      <c r="BY211" s="70"/>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70"/>
      <c r="DB211" s="70"/>
      <c r="DC211" s="70"/>
      <c r="DD211" s="70"/>
      <c r="DE211" s="70"/>
      <c r="DF211" s="70"/>
      <c r="DG211" s="70"/>
      <c r="DH211" s="70"/>
      <c r="DI211" s="70"/>
      <c r="DJ211" s="70"/>
      <c r="DK211" s="70"/>
      <c r="DL211" s="70"/>
      <c r="DM211" s="70"/>
      <c r="DN211" s="70"/>
      <c r="DO211" s="70"/>
      <c r="DP211" s="70"/>
      <c r="DQ211" s="70"/>
      <c r="DR211" s="70"/>
      <c r="DS211" s="70"/>
      <c r="DT211" s="70"/>
      <c r="DU211" s="70"/>
      <c r="DV211" s="70"/>
      <c r="DW211" s="70"/>
      <c r="DX211" s="70"/>
      <c r="DY211" s="70"/>
      <c r="DZ211" s="70"/>
      <c r="EA211" s="70"/>
      <c r="EB211" s="70"/>
      <c r="EC211" s="70"/>
      <c r="ED211" s="70"/>
      <c r="EE211" s="70"/>
      <c r="EF211" s="70"/>
      <c r="EG211" s="70"/>
      <c r="EH211" s="70"/>
      <c r="EI211" s="70"/>
      <c r="EJ211" s="70"/>
      <c r="EK211" s="70"/>
      <c r="EL211" s="70"/>
      <c r="EM211" s="70"/>
      <c r="EN211" s="70"/>
    </row>
    <row r="212" spans="1:144" outlineLevel="1" x14ac:dyDescent="0.2">
      <c r="A212" s="16">
        <v>6</v>
      </c>
      <c r="B212" s="16">
        <v>0</v>
      </c>
      <c r="C212" s="1">
        <v>1.6058248513880791E-5</v>
      </c>
      <c r="D212" s="1">
        <f t="shared" si="4"/>
        <v>-1.6058248513880791E-5</v>
      </c>
      <c r="E212" s="1">
        <f t="shared" si="5"/>
        <v>3.2116754897749443E-5</v>
      </c>
      <c r="F212" s="1">
        <f t="shared" si="6"/>
        <v>-5.667164625961508E-3</v>
      </c>
      <c r="G212" s="1">
        <f t="shared" si="7"/>
        <v>-4.0073066248250949E-3</v>
      </c>
      <c r="H212" s="1">
        <v>6.1474815266876443E-5</v>
      </c>
      <c r="I212" s="1">
        <f t="shared" si="8"/>
        <v>9.8725440478455332E-10</v>
      </c>
      <c r="J212" s="1">
        <f t="shared" si="9"/>
        <v>-4.0074298047217093E-3</v>
      </c>
      <c r="AQ212" s="70"/>
      <c r="AR212" s="70"/>
      <c r="AS212" s="70"/>
      <c r="AT212" s="70"/>
      <c r="AU212" s="70"/>
      <c r="AV212" s="70"/>
      <c r="AW212" s="70"/>
      <c r="AX212" s="83"/>
      <c r="AY212" s="70"/>
      <c r="AZ212" s="70"/>
      <c r="BA212" s="70"/>
      <c r="BB212" s="70">
        <f t="shared" si="10"/>
        <v>1</v>
      </c>
      <c r="BC212" s="70">
        <f t="shared" si="11"/>
        <v>1.6058248513880791E-5</v>
      </c>
      <c r="BD212" s="70" t="e">
        <f t="shared" si="12"/>
        <v>#N/A</v>
      </c>
      <c r="BE212" s="70"/>
      <c r="BF212" s="70"/>
      <c r="BG212" s="70"/>
      <c r="BH212" s="70"/>
      <c r="BI212" s="70"/>
      <c r="BJ212" s="70"/>
      <c r="BK212" s="70"/>
      <c r="BL212" s="70"/>
      <c r="BM212" s="70"/>
      <c r="BN212" s="70"/>
      <c r="BO212" s="70"/>
      <c r="BP212" s="70"/>
      <c r="BQ212" s="70"/>
      <c r="BR212" s="70"/>
      <c r="BS212" s="70"/>
      <c r="BT212" s="70"/>
      <c r="BU212" s="70"/>
      <c r="BV212" s="70"/>
      <c r="BW212" s="70"/>
      <c r="BX212" s="70"/>
      <c r="BY212" s="70"/>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70"/>
      <c r="DB212" s="70"/>
      <c r="DC212" s="70"/>
      <c r="DD212" s="70"/>
      <c r="DE212" s="70"/>
      <c r="DF212" s="70"/>
      <c r="DG212" s="70"/>
      <c r="DH212" s="70"/>
      <c r="DI212" s="70"/>
      <c r="DJ212" s="70"/>
      <c r="DK212" s="70"/>
      <c r="DL212" s="70"/>
      <c r="DM212" s="70"/>
      <c r="DN212" s="70"/>
      <c r="DO212" s="70"/>
      <c r="DP212" s="70"/>
      <c r="DQ212" s="70"/>
      <c r="DR212" s="70"/>
      <c r="DS212" s="70"/>
      <c r="DT212" s="70"/>
      <c r="DU212" s="70"/>
      <c r="DV212" s="70"/>
      <c r="DW212" s="70"/>
      <c r="DX212" s="70"/>
      <c r="DY212" s="70"/>
      <c r="DZ212" s="70"/>
      <c r="EA212" s="70"/>
      <c r="EB212" s="70"/>
      <c r="EC212" s="70"/>
      <c r="ED212" s="70"/>
      <c r="EE212" s="70"/>
      <c r="EF212" s="70"/>
      <c r="EG212" s="70"/>
      <c r="EH212" s="70"/>
      <c r="EI212" s="70"/>
      <c r="EJ212" s="70"/>
      <c r="EK212" s="70"/>
      <c r="EL212" s="70"/>
      <c r="EM212" s="70"/>
      <c r="EN212" s="70"/>
    </row>
    <row r="213" spans="1:144" outlineLevel="1" x14ac:dyDescent="0.2">
      <c r="A213" s="16">
        <v>7</v>
      </c>
      <c r="B213" s="16">
        <v>0</v>
      </c>
      <c r="C213" s="1">
        <v>7.4153834847315511E-3</v>
      </c>
      <c r="D213" s="1">
        <f t="shared" si="4"/>
        <v>-7.4153834847315511E-3</v>
      </c>
      <c r="E213" s="1">
        <f t="shared" si="5"/>
        <v>1.4886028240186049E-2</v>
      </c>
      <c r="F213" s="1">
        <f t="shared" si="6"/>
        <v>-0.1220083121766138</v>
      </c>
      <c r="G213" s="1">
        <f t="shared" si="7"/>
        <v>-8.6433686718044328E-2</v>
      </c>
      <c r="H213" s="1">
        <v>1.1578703538614192E-2</v>
      </c>
      <c r="I213" s="1">
        <f t="shared" si="8"/>
        <v>8.7515285841424997E-5</v>
      </c>
      <c r="J213" s="1">
        <f t="shared" si="9"/>
        <v>-8.6938469537451935E-2</v>
      </c>
      <c r="AQ213" s="70"/>
      <c r="AR213" s="70"/>
      <c r="AS213" s="70"/>
      <c r="AT213" s="70"/>
      <c r="AU213" s="70"/>
      <c r="AV213" s="70"/>
      <c r="AW213" s="70"/>
      <c r="AX213" s="83"/>
      <c r="AY213" s="70"/>
      <c r="AZ213" s="70"/>
      <c r="BA213" s="70"/>
      <c r="BB213" s="70">
        <f t="shared" si="10"/>
        <v>1</v>
      </c>
      <c r="BC213" s="70">
        <f t="shared" si="11"/>
        <v>7.4153834847315511E-3</v>
      </c>
      <c r="BD213" s="70" t="e">
        <f t="shared" si="12"/>
        <v>#N/A</v>
      </c>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70"/>
      <c r="DB213" s="70"/>
      <c r="DC213" s="70"/>
      <c r="DD213" s="70"/>
      <c r="DE213" s="70"/>
      <c r="DF213" s="70"/>
      <c r="DG213" s="70"/>
      <c r="DH213" s="70"/>
      <c r="DI213" s="70"/>
      <c r="DJ213" s="70"/>
      <c r="DK213" s="70"/>
      <c r="DL213" s="70"/>
      <c r="DM213" s="70"/>
      <c r="DN213" s="70"/>
      <c r="DO213" s="70"/>
      <c r="DP213" s="70"/>
      <c r="DQ213" s="70"/>
      <c r="DR213" s="70"/>
      <c r="DS213" s="70"/>
      <c r="DT213" s="70"/>
      <c r="DU213" s="70"/>
      <c r="DV213" s="70"/>
      <c r="DW213" s="70"/>
      <c r="DX213" s="70"/>
      <c r="DY213" s="70"/>
      <c r="DZ213" s="70"/>
      <c r="EA213" s="70"/>
      <c r="EB213" s="70"/>
      <c r="EC213" s="70"/>
      <c r="ED213" s="70"/>
      <c r="EE213" s="70"/>
      <c r="EF213" s="70"/>
      <c r="EG213" s="70"/>
      <c r="EH213" s="70"/>
      <c r="EI213" s="70"/>
      <c r="EJ213" s="70"/>
      <c r="EK213" s="70"/>
      <c r="EL213" s="70"/>
      <c r="EM213" s="70"/>
      <c r="EN213" s="70"/>
    </row>
    <row r="214" spans="1:144" outlineLevel="1" x14ac:dyDescent="0.2">
      <c r="A214" s="16">
        <v>8</v>
      </c>
      <c r="B214" s="16">
        <v>0</v>
      </c>
      <c r="C214" s="1">
        <v>9.3887931622466041E-7</v>
      </c>
      <c r="D214" s="1">
        <f t="shared" si="4"/>
        <v>-9.3887931622466041E-7</v>
      </c>
      <c r="E214" s="1">
        <f t="shared" si="5"/>
        <v>1.8777595136792586E-6</v>
      </c>
      <c r="F214" s="1">
        <f t="shared" si="6"/>
        <v>-1.3703136552188548E-3</v>
      </c>
      <c r="G214" s="1">
        <f t="shared" si="7"/>
        <v>-9.6895830545997103E-4</v>
      </c>
      <c r="H214" s="1">
        <v>5.8133526545215916E-6</v>
      </c>
      <c r="I214" s="1">
        <f t="shared" si="8"/>
        <v>5.458073419398097E-12</v>
      </c>
      <c r="J214" s="1">
        <f t="shared" si="9"/>
        <v>-9.6896112192041935E-4</v>
      </c>
      <c r="AQ214" s="70"/>
      <c r="AR214" s="70"/>
      <c r="AS214" s="70"/>
      <c r="AT214" s="70"/>
      <c r="AU214" s="70"/>
      <c r="AV214" s="70"/>
      <c r="AW214" s="70"/>
      <c r="AX214" s="83"/>
      <c r="AY214" s="70"/>
      <c r="AZ214" s="70"/>
      <c r="BA214" s="70"/>
      <c r="BB214" s="70">
        <f t="shared" si="10"/>
        <v>1</v>
      </c>
      <c r="BC214" s="70">
        <f t="shared" si="11"/>
        <v>9.3887931622466041E-7</v>
      </c>
      <c r="BD214" s="70" t="e">
        <f t="shared" si="12"/>
        <v>#N/A</v>
      </c>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0"/>
      <c r="DD214" s="70"/>
      <c r="DE214" s="70"/>
      <c r="DF214" s="70"/>
      <c r="DG214" s="70"/>
      <c r="DH214" s="70"/>
      <c r="DI214" s="70"/>
      <c r="DJ214" s="70"/>
      <c r="DK214" s="70"/>
      <c r="DL214" s="70"/>
      <c r="DM214" s="70"/>
      <c r="DN214" s="70"/>
      <c r="DO214" s="70"/>
      <c r="DP214" s="70"/>
      <c r="DQ214" s="70"/>
      <c r="DR214" s="70"/>
      <c r="DS214" s="70"/>
      <c r="DT214" s="70"/>
      <c r="DU214" s="70"/>
      <c r="DV214" s="70"/>
      <c r="DW214" s="70"/>
      <c r="DX214" s="70"/>
      <c r="DY214" s="70"/>
      <c r="DZ214" s="70"/>
      <c r="EA214" s="70"/>
      <c r="EB214" s="70"/>
      <c r="EC214" s="70"/>
      <c r="ED214" s="70"/>
      <c r="EE214" s="70"/>
      <c r="EF214" s="70"/>
      <c r="EG214" s="70"/>
      <c r="EH214" s="70"/>
      <c r="EI214" s="70"/>
      <c r="EJ214" s="70"/>
      <c r="EK214" s="70"/>
      <c r="EL214" s="70"/>
      <c r="EM214" s="70"/>
      <c r="EN214" s="70"/>
    </row>
    <row r="215" spans="1:144" outlineLevel="1" x14ac:dyDescent="0.2">
      <c r="A215" s="16">
        <v>9</v>
      </c>
      <c r="B215" s="16">
        <v>0</v>
      </c>
      <c r="C215" s="1">
        <v>3.1128001372687136E-6</v>
      </c>
      <c r="D215" s="1">
        <f t="shared" si="4"/>
        <v>-3.1128001372687136E-6</v>
      </c>
      <c r="E215" s="1">
        <f t="shared" si="5"/>
        <v>6.2256099640121315E-6</v>
      </c>
      <c r="F215" s="1">
        <f t="shared" si="6"/>
        <v>-2.4951172245031156E-3</v>
      </c>
      <c r="G215" s="1">
        <f t="shared" si="7"/>
        <v>-1.7643156823039265E-3</v>
      </c>
      <c r="H215" s="1">
        <v>1.606138750476036E-5</v>
      </c>
      <c r="I215" s="1">
        <f t="shared" si="8"/>
        <v>4.9996847875987097E-11</v>
      </c>
      <c r="J215" s="1">
        <f t="shared" si="9"/>
        <v>-1.7643298511535322E-3</v>
      </c>
      <c r="AQ215" s="70"/>
      <c r="AR215" s="70"/>
      <c r="AS215" s="70"/>
      <c r="AT215" s="70"/>
      <c r="AU215" s="70"/>
      <c r="AV215" s="70"/>
      <c r="AW215" s="70"/>
      <c r="AX215" s="83"/>
      <c r="AY215" s="70"/>
      <c r="AZ215" s="70"/>
      <c r="BA215" s="70"/>
      <c r="BB215" s="70">
        <f t="shared" si="10"/>
        <v>1</v>
      </c>
      <c r="BC215" s="70">
        <f t="shared" si="11"/>
        <v>3.1128001372687136E-6</v>
      </c>
      <c r="BD215" s="70" t="e">
        <f t="shared" si="12"/>
        <v>#N/A</v>
      </c>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70"/>
      <c r="DB215" s="70"/>
      <c r="DC215" s="70"/>
      <c r="DD215" s="70"/>
      <c r="DE215" s="70"/>
      <c r="DF215" s="70"/>
      <c r="DG215" s="70"/>
      <c r="DH215" s="70"/>
      <c r="DI215" s="70"/>
      <c r="DJ215" s="70"/>
      <c r="DK215" s="70"/>
      <c r="DL215" s="70"/>
      <c r="DM215" s="70"/>
      <c r="DN215" s="70"/>
      <c r="DO215" s="70"/>
      <c r="DP215" s="70"/>
      <c r="DQ215" s="70"/>
      <c r="DR215" s="70"/>
      <c r="DS215" s="70"/>
      <c r="DT215" s="70"/>
      <c r="DU215" s="70"/>
      <c r="DV215" s="70"/>
      <c r="DW215" s="70"/>
      <c r="DX215" s="70"/>
      <c r="DY215" s="70"/>
      <c r="DZ215" s="70"/>
      <c r="EA215" s="70"/>
      <c r="EB215" s="70"/>
      <c r="EC215" s="70"/>
      <c r="ED215" s="70"/>
      <c r="EE215" s="70"/>
      <c r="EF215" s="70"/>
      <c r="EG215" s="70"/>
      <c r="EH215" s="70"/>
      <c r="EI215" s="70"/>
      <c r="EJ215" s="70"/>
      <c r="EK215" s="70"/>
      <c r="EL215" s="70"/>
      <c r="EM215" s="70"/>
      <c r="EN215" s="70"/>
    </row>
    <row r="216" spans="1:144" outlineLevel="1" x14ac:dyDescent="0.2">
      <c r="A216" s="16">
        <v>10</v>
      </c>
      <c r="B216" s="16">
        <v>0</v>
      </c>
      <c r="C216" s="1">
        <v>1.4848126094673392E-2</v>
      </c>
      <c r="D216" s="1">
        <f t="shared" si="4"/>
        <v>-1.4848126094673392E-2</v>
      </c>
      <c r="E216" s="1">
        <f t="shared" si="5"/>
        <v>2.9918925979362288E-2</v>
      </c>
      <c r="F216" s="1">
        <f t="shared" si="6"/>
        <v>-0.17297088188294088</v>
      </c>
      <c r="G216" s="1">
        <f t="shared" si="7"/>
        <v>-0.12276773110624209</v>
      </c>
      <c r="H216" s="1">
        <v>3.1038498890614396E-2</v>
      </c>
      <c r="I216" s="1">
        <f t="shared" si="8"/>
        <v>4.827948699018246E-4</v>
      </c>
      <c r="J216" s="1">
        <f t="shared" si="9"/>
        <v>-0.12471852577254265</v>
      </c>
      <c r="AQ216" s="70"/>
      <c r="AR216" s="70"/>
      <c r="AS216" s="70"/>
      <c r="AT216" s="70"/>
      <c r="AU216" s="70"/>
      <c r="AV216" s="70"/>
      <c r="AW216" s="70"/>
      <c r="AX216" s="83"/>
      <c r="AY216" s="70"/>
      <c r="AZ216" s="70"/>
      <c r="BA216" s="70"/>
      <c r="BB216" s="70">
        <f t="shared" si="10"/>
        <v>1</v>
      </c>
      <c r="BC216" s="70">
        <f t="shared" si="11"/>
        <v>1.4848126094673392E-2</v>
      </c>
      <c r="BD216" s="70" t="e">
        <f t="shared" si="12"/>
        <v>#N/A</v>
      </c>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70"/>
      <c r="DB216" s="70"/>
      <c r="DC216" s="70"/>
      <c r="DD216" s="70"/>
      <c r="DE216" s="70"/>
      <c r="DF216" s="70"/>
      <c r="DG216" s="70"/>
      <c r="DH216" s="70"/>
      <c r="DI216" s="70"/>
      <c r="DJ216" s="70"/>
      <c r="DK216" s="70"/>
      <c r="DL216" s="70"/>
      <c r="DM216" s="70"/>
      <c r="DN216" s="70"/>
      <c r="DO216" s="70"/>
      <c r="DP216" s="70"/>
      <c r="DQ216" s="70"/>
      <c r="DR216" s="70"/>
      <c r="DS216" s="70"/>
      <c r="DT216" s="70"/>
      <c r="DU216" s="70"/>
      <c r="DV216" s="70"/>
      <c r="DW216" s="70"/>
      <c r="DX216" s="70"/>
      <c r="DY216" s="70"/>
      <c r="DZ216" s="70"/>
      <c r="EA216" s="70"/>
      <c r="EB216" s="70"/>
      <c r="EC216" s="70"/>
      <c r="ED216" s="70"/>
      <c r="EE216" s="70"/>
      <c r="EF216" s="70"/>
      <c r="EG216" s="70"/>
      <c r="EH216" s="70"/>
      <c r="EI216" s="70"/>
      <c r="EJ216" s="70"/>
      <c r="EK216" s="70"/>
      <c r="EL216" s="70"/>
      <c r="EM216" s="70"/>
      <c r="EN216" s="70"/>
    </row>
    <row r="217" spans="1:144" outlineLevel="1" x14ac:dyDescent="0.2">
      <c r="A217" s="16">
        <v>11</v>
      </c>
      <c r="B217" s="16">
        <v>0</v>
      </c>
      <c r="C217" s="1">
        <v>1.0211938392766845E-5</v>
      </c>
      <c r="D217" s="1">
        <f t="shared" si="4"/>
        <v>-1.0211938392766845E-5</v>
      </c>
      <c r="E217" s="1">
        <f t="shared" si="5"/>
        <v>2.0423981069858535E-5</v>
      </c>
      <c r="F217" s="1">
        <f t="shared" si="6"/>
        <v>-4.5192898855747829E-3</v>
      </c>
      <c r="G217" s="1">
        <f t="shared" si="7"/>
        <v>-3.1956286826722428E-3</v>
      </c>
      <c r="H217" s="1">
        <v>4.3240012191493542E-5</v>
      </c>
      <c r="I217" s="1">
        <f t="shared" si="8"/>
        <v>4.4158794414399888E-10</v>
      </c>
      <c r="J217" s="1">
        <f t="shared" si="9"/>
        <v>-3.1956977744244963E-3</v>
      </c>
      <c r="AQ217" s="70"/>
      <c r="AR217" s="70"/>
      <c r="AS217" s="70"/>
      <c r="AT217" s="70"/>
      <c r="AU217" s="70"/>
      <c r="AV217" s="70"/>
      <c r="AW217" s="70"/>
      <c r="AX217" s="83"/>
      <c r="AY217" s="70"/>
      <c r="AZ217" s="70"/>
      <c r="BA217" s="70"/>
      <c r="BB217" s="70">
        <f t="shared" si="10"/>
        <v>1</v>
      </c>
      <c r="BC217" s="70">
        <f t="shared" si="11"/>
        <v>1.0211938392766845E-5</v>
      </c>
      <c r="BD217" s="70" t="e">
        <f t="shared" si="12"/>
        <v>#N/A</v>
      </c>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c r="CJ217" s="70"/>
      <c r="CK217" s="70"/>
      <c r="CL217" s="70"/>
      <c r="CM217" s="70"/>
      <c r="CN217" s="70"/>
      <c r="CO217" s="70"/>
      <c r="CP217" s="70"/>
      <c r="CQ217" s="70"/>
      <c r="CR217" s="70"/>
      <c r="CS217" s="70"/>
      <c r="CT217" s="70"/>
      <c r="CU217" s="70"/>
      <c r="CV217" s="70"/>
      <c r="CW217" s="70"/>
      <c r="CX217" s="70"/>
      <c r="CY217" s="70"/>
      <c r="CZ217" s="70"/>
      <c r="DA217" s="70"/>
      <c r="DB217" s="70"/>
      <c r="DC217" s="70"/>
      <c r="DD217" s="70"/>
      <c r="DE217" s="70"/>
      <c r="DF217" s="70"/>
      <c r="DG217" s="70"/>
      <c r="DH217" s="70"/>
      <c r="DI217" s="70"/>
      <c r="DJ217" s="70"/>
      <c r="DK217" s="70"/>
      <c r="DL217" s="70"/>
      <c r="DM217" s="70"/>
      <c r="DN217" s="70"/>
      <c r="DO217" s="70"/>
      <c r="DP217" s="70"/>
      <c r="DQ217" s="70"/>
      <c r="DR217" s="70"/>
      <c r="DS217" s="70"/>
      <c r="DT217" s="70"/>
      <c r="DU217" s="70"/>
      <c r="DV217" s="70"/>
      <c r="DW217" s="70"/>
      <c r="DX217" s="70"/>
      <c r="DY217" s="70"/>
      <c r="DZ217" s="70"/>
      <c r="EA217" s="70"/>
      <c r="EB217" s="70"/>
      <c r="EC217" s="70"/>
      <c r="ED217" s="70"/>
      <c r="EE217" s="70"/>
      <c r="EF217" s="70"/>
      <c r="EG217" s="70"/>
      <c r="EH217" s="70"/>
      <c r="EI217" s="70"/>
      <c r="EJ217" s="70"/>
      <c r="EK217" s="70"/>
      <c r="EL217" s="70"/>
      <c r="EM217" s="70"/>
      <c r="EN217" s="70"/>
    </row>
    <row r="218" spans="1:144" outlineLevel="1" x14ac:dyDescent="0.2">
      <c r="A218" s="16">
        <v>12</v>
      </c>
      <c r="B218" s="16">
        <v>0</v>
      </c>
      <c r="C218" s="1">
        <v>2.1426120508507727E-4</v>
      </c>
      <c r="D218" s="1">
        <f t="shared" si="4"/>
        <v>-2.1426120508507727E-4</v>
      </c>
      <c r="E218" s="1">
        <f t="shared" si="5"/>
        <v>4.2856832459252223E-4</v>
      </c>
      <c r="F218" s="1">
        <f t="shared" si="6"/>
        <v>-2.0701891811921978E-2</v>
      </c>
      <c r="G218" s="1">
        <f t="shared" si="7"/>
        <v>-1.4639232315509718E-2</v>
      </c>
      <c r="H218" s="1">
        <v>9.0092067160581896E-4</v>
      </c>
      <c r="I218" s="1">
        <f t="shared" si="8"/>
        <v>1.9324781794552261E-7</v>
      </c>
      <c r="J218" s="1">
        <f t="shared" si="9"/>
        <v>-1.4645831168131413E-2</v>
      </c>
      <c r="AQ218" s="70"/>
      <c r="AR218" s="70"/>
      <c r="AS218" s="70"/>
      <c r="AT218" s="70"/>
      <c r="AU218" s="70"/>
      <c r="AV218" s="70"/>
      <c r="AW218" s="70"/>
      <c r="AX218" s="83"/>
      <c r="AY218" s="70"/>
      <c r="AZ218" s="70"/>
      <c r="BA218" s="70"/>
      <c r="BB218" s="70">
        <f t="shared" si="10"/>
        <v>1</v>
      </c>
      <c r="BC218" s="70">
        <f t="shared" si="11"/>
        <v>2.1426120508507727E-4</v>
      </c>
      <c r="BD218" s="70" t="e">
        <f t="shared" si="12"/>
        <v>#N/A</v>
      </c>
      <c r="BE218" s="70"/>
      <c r="BF218" s="70"/>
      <c r="BG218" s="70"/>
      <c r="BH218" s="70"/>
      <c r="BI218" s="70"/>
      <c r="BJ218" s="70"/>
      <c r="BK218" s="70"/>
      <c r="BL218" s="70"/>
      <c r="BM218" s="70"/>
      <c r="BN218" s="70"/>
      <c r="BO218" s="70"/>
      <c r="BP218" s="70"/>
      <c r="BQ218" s="70"/>
      <c r="BR218" s="70"/>
      <c r="BS218" s="70"/>
      <c r="BT218" s="70"/>
      <c r="BU218" s="70"/>
      <c r="BV218" s="70"/>
      <c r="BW218" s="70"/>
      <c r="BX218" s="70"/>
      <c r="BY218" s="70"/>
      <c r="BZ218" s="70"/>
      <c r="CA218" s="70"/>
      <c r="CB218" s="70"/>
      <c r="CC218" s="70"/>
      <c r="CD218" s="70"/>
      <c r="CE218" s="70"/>
      <c r="CF218" s="70"/>
      <c r="CG218" s="70"/>
      <c r="CH218" s="70"/>
      <c r="CI218" s="70"/>
      <c r="CJ218" s="70"/>
      <c r="CK218" s="70"/>
      <c r="CL218" s="70"/>
      <c r="CM218" s="70"/>
      <c r="CN218" s="70"/>
      <c r="CO218" s="70"/>
      <c r="CP218" s="70"/>
      <c r="CQ218" s="70"/>
      <c r="CR218" s="70"/>
      <c r="CS218" s="70"/>
      <c r="CT218" s="70"/>
      <c r="CU218" s="70"/>
      <c r="CV218" s="70"/>
      <c r="CW218" s="70"/>
      <c r="CX218" s="70"/>
      <c r="CY218" s="70"/>
      <c r="CZ218" s="70"/>
      <c r="DA218" s="70"/>
      <c r="DB218" s="70"/>
      <c r="DC218" s="70"/>
      <c r="DD218" s="70"/>
      <c r="DE218" s="70"/>
      <c r="DF218" s="70"/>
      <c r="DG218" s="70"/>
      <c r="DH218" s="70"/>
      <c r="DI218" s="70"/>
      <c r="DJ218" s="70"/>
      <c r="DK218" s="70"/>
      <c r="DL218" s="70"/>
      <c r="DM218" s="70"/>
      <c r="DN218" s="70"/>
      <c r="DO218" s="70"/>
      <c r="DP218" s="70"/>
      <c r="DQ218" s="70"/>
      <c r="DR218" s="70"/>
      <c r="DS218" s="70"/>
      <c r="DT218" s="70"/>
      <c r="DU218" s="70"/>
      <c r="DV218" s="70"/>
      <c r="DW218" s="70"/>
      <c r="DX218" s="70"/>
      <c r="DY218" s="70"/>
      <c r="DZ218" s="70"/>
      <c r="EA218" s="70"/>
      <c r="EB218" s="70"/>
      <c r="EC218" s="70"/>
      <c r="ED218" s="70"/>
      <c r="EE218" s="70"/>
      <c r="EF218" s="70"/>
      <c r="EG218" s="70"/>
      <c r="EH218" s="70"/>
      <c r="EI218" s="70"/>
      <c r="EJ218" s="70"/>
      <c r="EK218" s="70"/>
      <c r="EL218" s="70"/>
      <c r="EM218" s="70"/>
      <c r="EN218" s="70"/>
    </row>
    <row r="219" spans="1:144" outlineLevel="1" x14ac:dyDescent="0.2">
      <c r="A219" s="16">
        <v>13</v>
      </c>
      <c r="B219" s="16">
        <v>0</v>
      </c>
      <c r="C219" s="1">
        <v>6.4305478025988776E-5</v>
      </c>
      <c r="D219" s="1">
        <f t="shared" si="4"/>
        <v>-6.4305478025988776E-5</v>
      </c>
      <c r="E219" s="1">
        <f t="shared" si="5"/>
        <v>1.2861509142385292E-4</v>
      </c>
      <c r="F219" s="1">
        <f t="shared" si="6"/>
        <v>-1.1340859377659742E-2</v>
      </c>
      <c r="G219" s="1">
        <f t="shared" si="7"/>
        <v>-8.0193274958955049E-3</v>
      </c>
      <c r="H219" s="1">
        <v>2.3105580598484327E-4</v>
      </c>
      <c r="I219" s="1">
        <f t="shared" si="8"/>
        <v>1.4862543653682715E-8</v>
      </c>
      <c r="J219" s="1">
        <f t="shared" si="9"/>
        <v>-8.0202541125627275E-3</v>
      </c>
      <c r="AQ219" s="70"/>
      <c r="AR219" s="70"/>
      <c r="AS219" s="70"/>
      <c r="AT219" s="70"/>
      <c r="AU219" s="70"/>
      <c r="AV219" s="70"/>
      <c r="AW219" s="70"/>
      <c r="AX219" s="83"/>
      <c r="AY219" s="70"/>
      <c r="AZ219" s="70"/>
      <c r="BA219" s="70"/>
      <c r="BB219" s="70">
        <f t="shared" si="10"/>
        <v>1</v>
      </c>
      <c r="BC219" s="70">
        <f t="shared" si="11"/>
        <v>6.4305478025988776E-5</v>
      </c>
      <c r="BD219" s="70" t="e">
        <f t="shared" si="12"/>
        <v>#N/A</v>
      </c>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0"/>
      <c r="DD219" s="70"/>
      <c r="DE219" s="70"/>
      <c r="DF219" s="70"/>
      <c r="DG219" s="70"/>
      <c r="DH219" s="70"/>
      <c r="DI219" s="70"/>
      <c r="DJ219" s="70"/>
      <c r="DK219" s="70"/>
      <c r="DL219" s="70"/>
      <c r="DM219" s="70"/>
      <c r="DN219" s="70"/>
      <c r="DO219" s="70"/>
      <c r="DP219" s="70"/>
      <c r="DQ219" s="70"/>
      <c r="DR219" s="70"/>
      <c r="DS219" s="70"/>
      <c r="DT219" s="70"/>
      <c r="DU219" s="70"/>
      <c r="DV219" s="70"/>
      <c r="DW219" s="70"/>
      <c r="DX219" s="70"/>
      <c r="DY219" s="70"/>
      <c r="DZ219" s="70"/>
      <c r="EA219" s="70"/>
      <c r="EB219" s="70"/>
      <c r="EC219" s="70"/>
      <c r="ED219" s="70"/>
      <c r="EE219" s="70"/>
      <c r="EF219" s="70"/>
      <c r="EG219" s="70"/>
      <c r="EH219" s="70"/>
      <c r="EI219" s="70"/>
      <c r="EJ219" s="70"/>
      <c r="EK219" s="70"/>
      <c r="EL219" s="70"/>
      <c r="EM219" s="70"/>
      <c r="EN219" s="70"/>
    </row>
    <row r="220" spans="1:144" outlineLevel="1" x14ac:dyDescent="0.2">
      <c r="A220" s="16">
        <v>14</v>
      </c>
      <c r="B220" s="16">
        <v>1</v>
      </c>
      <c r="C220" s="1">
        <v>2.104505564441124E-2</v>
      </c>
      <c r="D220" s="1">
        <f t="shared" si="4"/>
        <v>0.97895494435558872</v>
      </c>
      <c r="E220" s="1">
        <f t="shared" si="5"/>
        <v>7.7221792653901797</v>
      </c>
      <c r="F220" s="1">
        <f t="shared" si="6"/>
        <v>2.7788809376060319</v>
      </c>
      <c r="G220" s="1">
        <f t="shared" si="7"/>
        <v>6.8203445188361327</v>
      </c>
      <c r="H220" s="1">
        <v>3.6124204768659671E-2</v>
      </c>
      <c r="I220" s="1">
        <f t="shared" si="8"/>
        <v>1.7433711176066231</v>
      </c>
      <c r="J220" s="1">
        <f t="shared" si="9"/>
        <v>6.9469756349957565</v>
      </c>
      <c r="AQ220" s="70"/>
      <c r="AR220" s="70"/>
      <c r="AS220" s="70"/>
      <c r="AT220" s="70"/>
      <c r="AU220" s="70"/>
      <c r="AV220" s="70"/>
      <c r="AW220" s="70"/>
      <c r="AX220" s="83"/>
      <c r="AY220" s="70"/>
      <c r="AZ220" s="70"/>
      <c r="BA220" s="70"/>
      <c r="BB220" s="70">
        <f t="shared" si="10"/>
        <v>0</v>
      </c>
      <c r="BC220" s="70" t="e">
        <f t="shared" si="11"/>
        <v>#N/A</v>
      </c>
      <c r="BD220" s="70">
        <f t="shared" si="12"/>
        <v>2.104505564441124E-2</v>
      </c>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0"/>
      <c r="DD220" s="70"/>
      <c r="DE220" s="70"/>
      <c r="DF220" s="70"/>
      <c r="DG220" s="70"/>
      <c r="DH220" s="70"/>
      <c r="DI220" s="70"/>
      <c r="DJ220" s="70"/>
      <c r="DK220" s="70"/>
      <c r="DL220" s="70"/>
      <c r="DM220" s="70"/>
      <c r="DN220" s="70"/>
      <c r="DO220" s="70"/>
      <c r="DP220" s="70"/>
      <c r="DQ220" s="70"/>
      <c r="DR220" s="70"/>
      <c r="DS220" s="70"/>
      <c r="DT220" s="70"/>
      <c r="DU220" s="70"/>
      <c r="DV220" s="70"/>
      <c r="DW220" s="70"/>
      <c r="DX220" s="70"/>
      <c r="DY220" s="70"/>
      <c r="DZ220" s="70"/>
      <c r="EA220" s="70"/>
      <c r="EB220" s="70"/>
      <c r="EC220" s="70"/>
      <c r="ED220" s="70"/>
      <c r="EE220" s="70"/>
      <c r="EF220" s="70"/>
      <c r="EG220" s="70"/>
      <c r="EH220" s="70"/>
      <c r="EI220" s="70"/>
      <c r="EJ220" s="70"/>
      <c r="EK220" s="70"/>
      <c r="EL220" s="70"/>
      <c r="EM220" s="70"/>
      <c r="EN220" s="70"/>
    </row>
    <row r="221" spans="1:144" outlineLevel="1" x14ac:dyDescent="0.2">
      <c r="A221" s="16">
        <v>15</v>
      </c>
      <c r="B221" s="16">
        <v>0</v>
      </c>
      <c r="C221" s="1">
        <v>3.3130772177915511E-5</v>
      </c>
      <c r="D221" s="1">
        <f t="shared" si="4"/>
        <v>-3.3130772177915511E-5</v>
      </c>
      <c r="E221" s="1">
        <f t="shared" si="5"/>
        <v>6.6262642028070922E-5</v>
      </c>
      <c r="F221" s="1">
        <f t="shared" si="6"/>
        <v>-8.1401868546164789E-3</v>
      </c>
      <c r="G221" s="1">
        <f t="shared" si="7"/>
        <v>-5.7560290011732691E-3</v>
      </c>
      <c r="H221" s="1">
        <v>1.2129253122112154E-4</v>
      </c>
      <c r="I221" s="1">
        <f t="shared" si="8"/>
        <v>4.0191358508536204E-9</v>
      </c>
      <c r="J221" s="1">
        <f t="shared" si="9"/>
        <v>-5.7563781145958956E-3</v>
      </c>
      <c r="AQ221" s="70"/>
      <c r="AR221" s="70"/>
      <c r="AS221" s="70"/>
      <c r="AT221" s="70"/>
      <c r="AU221" s="70"/>
      <c r="AV221" s="70"/>
      <c r="AW221" s="70"/>
      <c r="AX221" s="83"/>
      <c r="AY221" s="70"/>
      <c r="AZ221" s="70"/>
      <c r="BA221" s="70"/>
      <c r="BB221" s="70">
        <f t="shared" si="10"/>
        <v>1</v>
      </c>
      <c r="BC221" s="70">
        <f t="shared" si="11"/>
        <v>3.3130772177915511E-5</v>
      </c>
      <c r="BD221" s="70" t="e">
        <f t="shared" si="12"/>
        <v>#N/A</v>
      </c>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0"/>
      <c r="DD221" s="70"/>
      <c r="DE221" s="70"/>
      <c r="DF221" s="70"/>
      <c r="DG221" s="70"/>
      <c r="DH221" s="70"/>
      <c r="DI221" s="70"/>
      <c r="DJ221" s="70"/>
      <c r="DK221" s="70"/>
      <c r="DL221" s="70"/>
      <c r="DM221" s="70"/>
      <c r="DN221" s="70"/>
      <c r="DO221" s="70"/>
      <c r="DP221" s="70"/>
      <c r="DQ221" s="70"/>
      <c r="DR221" s="70"/>
      <c r="DS221" s="70"/>
      <c r="DT221" s="70"/>
      <c r="DU221" s="70"/>
      <c r="DV221" s="70"/>
      <c r="DW221" s="70"/>
      <c r="DX221" s="70"/>
      <c r="DY221" s="70"/>
      <c r="DZ221" s="70"/>
      <c r="EA221" s="70"/>
      <c r="EB221" s="70"/>
      <c r="EC221" s="70"/>
      <c r="ED221" s="70"/>
      <c r="EE221" s="70"/>
      <c r="EF221" s="70"/>
      <c r="EG221" s="70"/>
      <c r="EH221" s="70"/>
      <c r="EI221" s="70"/>
      <c r="EJ221" s="70"/>
      <c r="EK221" s="70"/>
      <c r="EL221" s="70"/>
      <c r="EM221" s="70"/>
      <c r="EN221" s="70"/>
    </row>
    <row r="222" spans="1:144" outlineLevel="1" x14ac:dyDescent="0.2">
      <c r="A222" s="16">
        <v>16</v>
      </c>
      <c r="B222" s="16">
        <v>0</v>
      </c>
      <c r="C222" s="1">
        <v>3.0974110666967113E-4</v>
      </c>
      <c r="D222" s="1">
        <f t="shared" si="4"/>
        <v>-3.0974110666967113E-4</v>
      </c>
      <c r="E222" s="1">
        <f t="shared" si="5"/>
        <v>6.1957817270802851E-4</v>
      </c>
      <c r="F222" s="1">
        <f t="shared" si="6"/>
        <v>-2.4891327258867266E-2</v>
      </c>
      <c r="G222" s="1">
        <f t="shared" si="7"/>
        <v>-1.7602189521433484E-2</v>
      </c>
      <c r="H222" s="1">
        <v>9.5719356060387718E-4</v>
      </c>
      <c r="I222" s="1">
        <f t="shared" si="8"/>
        <v>2.9685820469615051E-7</v>
      </c>
      <c r="J222" s="1">
        <f t="shared" si="9"/>
        <v>-1.7610619925293908E-2</v>
      </c>
      <c r="AQ222" s="70"/>
      <c r="AR222" s="70"/>
      <c r="AS222" s="70"/>
      <c r="AT222" s="70"/>
      <c r="AU222" s="70"/>
      <c r="AV222" s="70"/>
      <c r="AW222" s="70"/>
      <c r="AX222" s="83"/>
      <c r="AY222" s="70"/>
      <c r="AZ222" s="70"/>
      <c r="BA222" s="70"/>
      <c r="BB222" s="70">
        <f t="shared" si="10"/>
        <v>1</v>
      </c>
      <c r="BC222" s="70">
        <f t="shared" si="11"/>
        <v>3.0974110666967113E-4</v>
      </c>
      <c r="BD222" s="70" t="e">
        <f t="shared" si="12"/>
        <v>#N/A</v>
      </c>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0"/>
      <c r="DD222" s="70"/>
      <c r="DE222" s="70"/>
      <c r="DF222" s="70"/>
      <c r="DG222" s="70"/>
      <c r="DH222" s="70"/>
      <c r="DI222" s="70"/>
      <c r="DJ222" s="70"/>
      <c r="DK222" s="70"/>
      <c r="DL222" s="70"/>
      <c r="DM222" s="70"/>
      <c r="DN222" s="70"/>
      <c r="DO222" s="70"/>
      <c r="DP222" s="70"/>
      <c r="DQ222" s="70"/>
      <c r="DR222" s="70"/>
      <c r="DS222" s="70"/>
      <c r="DT222" s="70"/>
      <c r="DU222" s="70"/>
      <c r="DV222" s="70"/>
      <c r="DW222" s="70"/>
      <c r="DX222" s="70"/>
      <c r="DY222" s="70"/>
      <c r="DZ222" s="70"/>
      <c r="EA222" s="70"/>
      <c r="EB222" s="70"/>
      <c r="EC222" s="70"/>
      <c r="ED222" s="70"/>
      <c r="EE222" s="70"/>
      <c r="EF222" s="70"/>
      <c r="EG222" s="70"/>
      <c r="EH222" s="70"/>
      <c r="EI222" s="70"/>
      <c r="EJ222" s="70"/>
      <c r="EK222" s="70"/>
      <c r="EL222" s="70"/>
      <c r="EM222" s="70"/>
      <c r="EN222" s="70"/>
    </row>
    <row r="223" spans="1:144" outlineLevel="1" x14ac:dyDescent="0.2">
      <c r="A223" s="16">
        <v>17</v>
      </c>
      <c r="B223" s="16">
        <v>0</v>
      </c>
      <c r="C223" s="1">
        <v>1.7570107839098576E-3</v>
      </c>
      <c r="D223" s="1">
        <f t="shared" si="4"/>
        <v>-1.7570107839098576E-3</v>
      </c>
      <c r="E223" s="1">
        <f t="shared" si="5"/>
        <v>3.517112275516425E-3</v>
      </c>
      <c r="F223" s="1">
        <f t="shared" si="6"/>
        <v>-5.9305246610366819E-2</v>
      </c>
      <c r="G223" s="1">
        <f t="shared" si="7"/>
        <v>-4.1953585119706725E-2</v>
      </c>
      <c r="H223" s="1">
        <v>3.5893914006490781E-3</v>
      </c>
      <c r="I223" s="1">
        <f t="shared" si="8"/>
        <v>6.3404580506579512E-6</v>
      </c>
      <c r="J223" s="1">
        <f t="shared" si="9"/>
        <v>-4.2029082341244806E-2</v>
      </c>
      <c r="AQ223" s="70"/>
      <c r="AR223" s="70"/>
      <c r="AS223" s="70"/>
      <c r="AT223" s="70"/>
      <c r="AU223" s="70"/>
      <c r="AV223" s="70"/>
      <c r="AW223" s="70"/>
      <c r="AX223" s="83"/>
      <c r="AY223" s="70"/>
      <c r="AZ223" s="70"/>
      <c r="BA223" s="70"/>
      <c r="BB223" s="70">
        <f t="shared" si="10"/>
        <v>1</v>
      </c>
      <c r="BC223" s="70">
        <f t="shared" si="11"/>
        <v>1.7570107839098576E-3</v>
      </c>
      <c r="BD223" s="70" t="e">
        <f t="shared" si="12"/>
        <v>#N/A</v>
      </c>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0"/>
      <c r="DD223" s="70"/>
      <c r="DE223" s="70"/>
      <c r="DF223" s="70"/>
      <c r="DG223" s="70"/>
      <c r="DH223" s="70"/>
      <c r="DI223" s="70"/>
      <c r="DJ223" s="70"/>
      <c r="DK223" s="70"/>
      <c r="DL223" s="70"/>
      <c r="DM223" s="70"/>
      <c r="DN223" s="70"/>
      <c r="DO223" s="70"/>
      <c r="DP223" s="70"/>
      <c r="DQ223" s="70"/>
      <c r="DR223" s="70"/>
      <c r="DS223" s="70"/>
      <c r="DT223" s="70"/>
      <c r="DU223" s="70"/>
      <c r="DV223" s="70"/>
      <c r="DW223" s="70"/>
      <c r="DX223" s="70"/>
      <c r="DY223" s="70"/>
      <c r="DZ223" s="70"/>
      <c r="EA223" s="70"/>
      <c r="EB223" s="70"/>
      <c r="EC223" s="70"/>
      <c r="ED223" s="70"/>
      <c r="EE223" s="70"/>
      <c r="EF223" s="70"/>
      <c r="EG223" s="70"/>
      <c r="EH223" s="70"/>
      <c r="EI223" s="70"/>
      <c r="EJ223" s="70"/>
      <c r="EK223" s="70"/>
      <c r="EL223" s="70"/>
      <c r="EM223" s="70"/>
      <c r="EN223" s="70"/>
    </row>
    <row r="224" spans="1:144" outlineLevel="1" x14ac:dyDescent="0.2">
      <c r="A224" s="16">
        <v>18</v>
      </c>
      <c r="B224" s="16">
        <v>0</v>
      </c>
      <c r="C224" s="1">
        <v>6.5021008830788762E-2</v>
      </c>
      <c r="D224" s="1">
        <f t="shared" si="4"/>
        <v>-6.5021008830788762E-2</v>
      </c>
      <c r="E224" s="1">
        <f t="shared" si="5"/>
        <v>0.1344624385672627</v>
      </c>
      <c r="F224" s="1">
        <f t="shared" si="6"/>
        <v>-0.36669120328590199</v>
      </c>
      <c r="G224" s="1">
        <f t="shared" si="7"/>
        <v>-0.26370959120742182</v>
      </c>
      <c r="H224" s="1">
        <v>3.2897841264979334E-2</v>
      </c>
      <c r="I224" s="1">
        <f t="shared" si="8"/>
        <v>2.3656304356763184E-3</v>
      </c>
      <c r="J224" s="1">
        <f t="shared" si="9"/>
        <v>-0.26815737716956783</v>
      </c>
      <c r="AQ224" s="70"/>
      <c r="AR224" s="70"/>
      <c r="AS224" s="70"/>
      <c r="AT224" s="70"/>
      <c r="AU224" s="70"/>
      <c r="AV224" s="70"/>
      <c r="AW224" s="70"/>
      <c r="AX224" s="83"/>
      <c r="AY224" s="70"/>
      <c r="AZ224" s="70"/>
      <c r="BA224" s="70"/>
      <c r="BB224" s="70">
        <f t="shared" si="10"/>
        <v>1</v>
      </c>
      <c r="BC224" s="70">
        <f t="shared" si="11"/>
        <v>6.5021008830788762E-2</v>
      </c>
      <c r="BD224" s="70" t="e">
        <f t="shared" si="12"/>
        <v>#N/A</v>
      </c>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0"/>
      <c r="DD224" s="70"/>
      <c r="DE224" s="70"/>
      <c r="DF224" s="70"/>
      <c r="DG224" s="70"/>
      <c r="DH224" s="70"/>
      <c r="DI224" s="70"/>
      <c r="DJ224" s="70"/>
      <c r="DK224" s="70"/>
      <c r="DL224" s="70"/>
      <c r="DM224" s="70"/>
      <c r="DN224" s="70"/>
      <c r="DO224" s="70"/>
      <c r="DP224" s="70"/>
      <c r="DQ224" s="70"/>
      <c r="DR224" s="70"/>
      <c r="DS224" s="70"/>
      <c r="DT224" s="70"/>
      <c r="DU224" s="70"/>
      <c r="DV224" s="70"/>
      <c r="DW224" s="70"/>
      <c r="DX224" s="70"/>
      <c r="DY224" s="70"/>
      <c r="DZ224" s="70"/>
      <c r="EA224" s="70"/>
      <c r="EB224" s="70"/>
      <c r="EC224" s="70"/>
      <c r="ED224" s="70"/>
      <c r="EE224" s="70"/>
      <c r="EF224" s="70"/>
      <c r="EG224" s="70"/>
      <c r="EH224" s="70"/>
      <c r="EI224" s="70"/>
      <c r="EJ224" s="70"/>
      <c r="EK224" s="70"/>
      <c r="EL224" s="70"/>
      <c r="EM224" s="70"/>
      <c r="EN224" s="70"/>
    </row>
    <row r="225" spans="1:144" outlineLevel="1" x14ac:dyDescent="0.2">
      <c r="A225" s="16">
        <v>19</v>
      </c>
      <c r="B225" s="16">
        <v>0</v>
      </c>
      <c r="C225" s="1">
        <v>1.2596426198823072E-8</v>
      </c>
      <c r="D225" s="1">
        <f t="shared" si="4"/>
        <v>-1.2596426198823072E-8</v>
      </c>
      <c r="E225" s="1">
        <f t="shared" si="5"/>
        <v>2.5192852534198019E-8</v>
      </c>
      <c r="F225" s="1">
        <f t="shared" si="6"/>
        <v>-1.5872256466614322E-4</v>
      </c>
      <c r="G225" s="1">
        <f t="shared" si="7"/>
        <v>-1.1223380220545425E-4</v>
      </c>
      <c r="H225" s="1">
        <v>1.4064998592139577E-7</v>
      </c>
      <c r="I225" s="1">
        <f t="shared" si="8"/>
        <v>1.7716874390291062E-15</v>
      </c>
      <c r="J225" s="1">
        <f t="shared" si="9"/>
        <v>-1.1223381009829644E-4</v>
      </c>
      <c r="AQ225" s="70"/>
      <c r="AR225" s="70"/>
      <c r="AS225" s="70"/>
      <c r="AT225" s="70"/>
      <c r="AU225" s="70"/>
      <c r="AV225" s="70"/>
      <c r="AW225" s="70"/>
      <c r="AX225" s="83"/>
      <c r="AY225" s="70"/>
      <c r="AZ225" s="70"/>
      <c r="BA225" s="70"/>
      <c r="BB225" s="70">
        <f t="shared" si="10"/>
        <v>1</v>
      </c>
      <c r="BC225" s="70">
        <f t="shared" si="11"/>
        <v>1.2596426198823072E-8</v>
      </c>
      <c r="BD225" s="70" t="e">
        <f t="shared" si="12"/>
        <v>#N/A</v>
      </c>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0"/>
      <c r="DD225" s="70"/>
      <c r="DE225" s="70"/>
      <c r="DF225" s="70"/>
      <c r="DG225" s="70"/>
      <c r="DH225" s="70"/>
      <c r="DI225" s="70"/>
      <c r="DJ225" s="70"/>
      <c r="DK225" s="70"/>
      <c r="DL225" s="70"/>
      <c r="DM225" s="70"/>
      <c r="DN225" s="70"/>
      <c r="DO225" s="70"/>
      <c r="DP225" s="70"/>
      <c r="DQ225" s="70"/>
      <c r="DR225" s="70"/>
      <c r="DS225" s="70"/>
      <c r="DT225" s="70"/>
      <c r="DU225" s="70"/>
      <c r="DV225" s="70"/>
      <c r="DW225" s="70"/>
      <c r="DX225" s="70"/>
      <c r="DY225" s="70"/>
      <c r="DZ225" s="70"/>
      <c r="EA225" s="70"/>
      <c r="EB225" s="70"/>
      <c r="EC225" s="70"/>
      <c r="ED225" s="70"/>
      <c r="EE225" s="70"/>
      <c r="EF225" s="70"/>
      <c r="EG225" s="70"/>
      <c r="EH225" s="70"/>
      <c r="EI225" s="70"/>
      <c r="EJ225" s="70"/>
      <c r="EK225" s="70"/>
      <c r="EL225" s="70"/>
      <c r="EM225" s="70"/>
      <c r="EN225" s="70"/>
    </row>
    <row r="226" spans="1:144" outlineLevel="1" x14ac:dyDescent="0.2">
      <c r="A226" s="16">
        <v>20</v>
      </c>
      <c r="B226" s="16">
        <v>0</v>
      </c>
      <c r="C226" s="1">
        <v>0.37526334978966824</v>
      </c>
      <c r="D226" s="1">
        <f t="shared" si="4"/>
        <v>-0.37526334978966824</v>
      </c>
      <c r="E226" s="1">
        <f t="shared" si="5"/>
        <v>0.94085015541226436</v>
      </c>
      <c r="F226" s="1">
        <f t="shared" si="6"/>
        <v>-0.96997430657325368</v>
      </c>
      <c r="G226" s="1">
        <f t="shared" si="7"/>
        <v>-0.77503190879578798</v>
      </c>
      <c r="H226" s="1">
        <v>0.1044817776626675</v>
      </c>
      <c r="I226" s="1">
        <f t="shared" si="8"/>
        <v>7.0081807131921192E-2</v>
      </c>
      <c r="J226" s="1">
        <f t="shared" si="9"/>
        <v>-0.81899711036337841</v>
      </c>
      <c r="AQ226" s="70"/>
      <c r="AR226" s="70"/>
      <c r="AS226" s="70"/>
      <c r="AT226" s="70"/>
      <c r="AU226" s="70"/>
      <c r="AV226" s="70"/>
      <c r="AW226" s="70"/>
      <c r="AX226" s="83"/>
      <c r="AY226" s="70"/>
      <c r="AZ226" s="70"/>
      <c r="BA226" s="70"/>
      <c r="BB226" s="70">
        <f t="shared" si="10"/>
        <v>1</v>
      </c>
      <c r="BC226" s="70">
        <f t="shared" si="11"/>
        <v>0.37526334978966824</v>
      </c>
      <c r="BD226" s="70" t="e">
        <f t="shared" si="12"/>
        <v>#N/A</v>
      </c>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c r="CE226" s="70"/>
      <c r="CF226" s="70"/>
      <c r="CG226" s="70"/>
      <c r="CH226" s="70"/>
      <c r="CI226" s="70"/>
      <c r="CJ226" s="70"/>
      <c r="CK226" s="70"/>
      <c r="CL226" s="70"/>
      <c r="CM226" s="70"/>
      <c r="CN226" s="70"/>
      <c r="CO226" s="70"/>
      <c r="CP226" s="70"/>
      <c r="CQ226" s="70"/>
      <c r="CR226" s="70"/>
      <c r="CS226" s="70"/>
      <c r="CT226" s="70"/>
      <c r="CU226" s="70"/>
      <c r="CV226" s="70"/>
      <c r="CW226" s="70"/>
      <c r="CX226" s="70"/>
      <c r="CY226" s="70"/>
      <c r="CZ226" s="70"/>
      <c r="DA226" s="70"/>
      <c r="DB226" s="70"/>
      <c r="DC226" s="70"/>
      <c r="DD226" s="70"/>
      <c r="DE226" s="70"/>
      <c r="DF226" s="70"/>
      <c r="DG226" s="70"/>
      <c r="DH226" s="70"/>
      <c r="DI226" s="70"/>
      <c r="DJ226" s="70"/>
      <c r="DK226" s="70"/>
      <c r="DL226" s="70"/>
      <c r="DM226" s="70"/>
      <c r="DN226" s="70"/>
      <c r="DO226" s="70"/>
      <c r="DP226" s="70"/>
      <c r="DQ226" s="70"/>
      <c r="DR226" s="70"/>
      <c r="DS226" s="70"/>
      <c r="DT226" s="70"/>
      <c r="DU226" s="70"/>
      <c r="DV226" s="70"/>
      <c r="DW226" s="70"/>
      <c r="DX226" s="70"/>
      <c r="DY226" s="70"/>
      <c r="DZ226" s="70"/>
      <c r="EA226" s="70"/>
      <c r="EB226" s="70"/>
      <c r="EC226" s="70"/>
      <c r="ED226" s="70"/>
      <c r="EE226" s="70"/>
      <c r="EF226" s="70"/>
      <c r="EG226" s="70"/>
      <c r="EH226" s="70"/>
      <c r="EI226" s="70"/>
      <c r="EJ226" s="70"/>
      <c r="EK226" s="70"/>
      <c r="EL226" s="70"/>
      <c r="EM226" s="70"/>
      <c r="EN226" s="70"/>
    </row>
    <row r="227" spans="1:144" outlineLevel="1" x14ac:dyDescent="0.2">
      <c r="A227" s="16">
        <v>21</v>
      </c>
      <c r="B227" s="16">
        <v>0</v>
      </c>
      <c r="C227" s="1">
        <v>8.222424759822558E-3</v>
      </c>
      <c r="D227" s="1">
        <f t="shared" si="4"/>
        <v>-8.222424759822558E-3</v>
      </c>
      <c r="E227" s="1">
        <f t="shared" si="5"/>
        <v>1.6512830691755243E-2</v>
      </c>
      <c r="F227" s="1">
        <f t="shared" si="6"/>
        <v>-0.12850225948112837</v>
      </c>
      <c r="G227" s="1">
        <f t="shared" si="7"/>
        <v>-9.1052696508292646E-2</v>
      </c>
      <c r="H227" s="1">
        <v>8.0452101119284931E-3</v>
      </c>
      <c r="I227" s="1">
        <f t="shared" si="8"/>
        <v>6.7240531194912479E-5</v>
      </c>
      <c r="J227" s="1">
        <f t="shared" si="9"/>
        <v>-9.1421190501032965E-2</v>
      </c>
      <c r="AQ227" s="70"/>
      <c r="AR227" s="70"/>
      <c r="AS227" s="70"/>
      <c r="AT227" s="70"/>
      <c r="AU227" s="70"/>
      <c r="AV227" s="70"/>
      <c r="AW227" s="70"/>
      <c r="AX227" s="83"/>
      <c r="AY227" s="70"/>
      <c r="AZ227" s="70"/>
      <c r="BA227" s="70"/>
      <c r="BB227" s="70">
        <f t="shared" si="10"/>
        <v>1</v>
      </c>
      <c r="BC227" s="70">
        <f t="shared" si="11"/>
        <v>8.222424759822558E-3</v>
      </c>
      <c r="BD227" s="70" t="e">
        <f t="shared" si="12"/>
        <v>#N/A</v>
      </c>
      <c r="BE227" s="70"/>
      <c r="BF227" s="70"/>
      <c r="BG227" s="70"/>
      <c r="BH227" s="70"/>
      <c r="BI227" s="70"/>
      <c r="BJ227" s="70"/>
      <c r="BK227" s="70"/>
      <c r="BL227" s="70"/>
      <c r="BM227" s="70"/>
      <c r="BN227" s="70"/>
      <c r="BO227" s="70"/>
      <c r="BP227" s="70"/>
      <c r="BQ227" s="70"/>
      <c r="BR227" s="70"/>
      <c r="BS227" s="70"/>
      <c r="BT227" s="70"/>
      <c r="BU227" s="70"/>
      <c r="BV227" s="70"/>
      <c r="BW227" s="70"/>
      <c r="BX227" s="70"/>
      <c r="BY227" s="70"/>
      <c r="BZ227" s="70"/>
      <c r="CA227" s="70"/>
      <c r="CB227" s="70"/>
      <c r="CC227" s="70"/>
      <c r="CD227" s="70"/>
      <c r="CE227" s="70"/>
      <c r="CF227" s="70"/>
      <c r="CG227" s="70"/>
      <c r="CH227" s="70"/>
      <c r="CI227" s="70"/>
      <c r="CJ227" s="70"/>
      <c r="CK227" s="70"/>
      <c r="CL227" s="70"/>
      <c r="CM227" s="70"/>
      <c r="CN227" s="70"/>
      <c r="CO227" s="70"/>
      <c r="CP227" s="70"/>
      <c r="CQ227" s="70"/>
      <c r="CR227" s="70"/>
      <c r="CS227" s="70"/>
      <c r="CT227" s="70"/>
      <c r="CU227" s="70"/>
      <c r="CV227" s="70"/>
      <c r="CW227" s="70"/>
      <c r="CX227" s="70"/>
      <c r="CY227" s="70"/>
      <c r="CZ227" s="70"/>
      <c r="DA227" s="70"/>
      <c r="DB227" s="70"/>
      <c r="DC227" s="70"/>
      <c r="DD227" s="70"/>
      <c r="DE227" s="70"/>
      <c r="DF227" s="70"/>
      <c r="DG227" s="70"/>
      <c r="DH227" s="70"/>
      <c r="DI227" s="70"/>
      <c r="DJ227" s="70"/>
      <c r="DK227" s="70"/>
      <c r="DL227" s="70"/>
      <c r="DM227" s="70"/>
      <c r="DN227" s="70"/>
      <c r="DO227" s="70"/>
      <c r="DP227" s="70"/>
      <c r="DQ227" s="70"/>
      <c r="DR227" s="70"/>
      <c r="DS227" s="70"/>
      <c r="DT227" s="70"/>
      <c r="DU227" s="70"/>
      <c r="DV227" s="70"/>
      <c r="DW227" s="70"/>
      <c r="DX227" s="70"/>
      <c r="DY227" s="70"/>
      <c r="DZ227" s="70"/>
      <c r="EA227" s="70"/>
      <c r="EB227" s="70"/>
      <c r="EC227" s="70"/>
      <c r="ED227" s="70"/>
      <c r="EE227" s="70"/>
      <c r="EF227" s="70"/>
      <c r="EG227" s="70"/>
      <c r="EH227" s="70"/>
      <c r="EI227" s="70"/>
      <c r="EJ227" s="70"/>
      <c r="EK227" s="70"/>
      <c r="EL227" s="70"/>
      <c r="EM227" s="70"/>
      <c r="EN227" s="70"/>
    </row>
    <row r="228" spans="1:144" outlineLevel="1" x14ac:dyDescent="0.2">
      <c r="A228" s="16">
        <v>22</v>
      </c>
      <c r="B228" s="16">
        <v>0</v>
      </c>
      <c r="C228" s="1">
        <v>2.3759287176783182E-2</v>
      </c>
      <c r="D228" s="1">
        <f t="shared" si="4"/>
        <v>-2.3759287176783182E-2</v>
      </c>
      <c r="E228" s="1">
        <f t="shared" si="5"/>
        <v>4.8092181973427087E-2</v>
      </c>
      <c r="F228" s="1">
        <f t="shared" si="6"/>
        <v>-0.21929929770390758</v>
      </c>
      <c r="G228" s="1">
        <f t="shared" si="7"/>
        <v>-0.15600490226291402</v>
      </c>
      <c r="H228" s="1">
        <v>1.9562425493441213E-2</v>
      </c>
      <c r="I228" s="1">
        <f t="shared" si="8"/>
        <v>4.8560063435539583E-4</v>
      </c>
      <c r="J228" s="1">
        <f t="shared" si="9"/>
        <v>-0.15755357871028114</v>
      </c>
      <c r="AQ228" s="70"/>
      <c r="AR228" s="70"/>
      <c r="AS228" s="70"/>
      <c r="AT228" s="70"/>
      <c r="AU228" s="70"/>
      <c r="AV228" s="70"/>
      <c r="AW228" s="70"/>
      <c r="AX228" s="83"/>
      <c r="AY228" s="70"/>
      <c r="AZ228" s="70"/>
      <c r="BA228" s="70"/>
      <c r="BB228" s="70">
        <f t="shared" si="10"/>
        <v>1</v>
      </c>
      <c r="BC228" s="70">
        <f t="shared" si="11"/>
        <v>2.3759287176783182E-2</v>
      </c>
      <c r="BD228" s="70" t="e">
        <f t="shared" si="12"/>
        <v>#N/A</v>
      </c>
      <c r="BE228" s="70"/>
      <c r="BF228" s="70"/>
      <c r="BG228" s="70"/>
      <c r="BH228" s="70"/>
      <c r="BI228" s="70"/>
      <c r="BJ228" s="70"/>
      <c r="BK228" s="70"/>
      <c r="BL228" s="70"/>
      <c r="BM228" s="70"/>
      <c r="BN228" s="70"/>
      <c r="BO228" s="70"/>
      <c r="BP228" s="70"/>
      <c r="BQ228" s="70"/>
      <c r="BR228" s="70"/>
      <c r="BS228" s="70"/>
      <c r="BT228" s="70"/>
      <c r="BU228" s="70"/>
      <c r="BV228" s="70"/>
      <c r="BW228" s="70"/>
      <c r="BX228" s="70"/>
      <c r="BY228" s="70"/>
      <c r="BZ228" s="70"/>
      <c r="CA228" s="70"/>
      <c r="CB228" s="70"/>
      <c r="CC228" s="70"/>
      <c r="CD228" s="70"/>
      <c r="CE228" s="70"/>
      <c r="CF228" s="70"/>
      <c r="CG228" s="70"/>
      <c r="CH228" s="70"/>
      <c r="CI228" s="70"/>
      <c r="CJ228" s="70"/>
      <c r="CK228" s="70"/>
      <c r="CL228" s="70"/>
      <c r="CM228" s="70"/>
      <c r="CN228" s="70"/>
      <c r="CO228" s="70"/>
      <c r="CP228" s="70"/>
      <c r="CQ228" s="70"/>
      <c r="CR228" s="70"/>
      <c r="CS228" s="70"/>
      <c r="CT228" s="70"/>
      <c r="CU228" s="70"/>
      <c r="CV228" s="70"/>
      <c r="CW228" s="70"/>
      <c r="CX228" s="70"/>
      <c r="CY228" s="70"/>
      <c r="CZ228" s="70"/>
      <c r="DA228" s="70"/>
      <c r="DB228" s="70"/>
      <c r="DC228" s="70"/>
      <c r="DD228" s="70"/>
      <c r="DE228" s="70"/>
      <c r="DF228" s="70"/>
      <c r="DG228" s="70"/>
      <c r="DH228" s="70"/>
      <c r="DI228" s="70"/>
      <c r="DJ228" s="70"/>
      <c r="DK228" s="70"/>
      <c r="DL228" s="70"/>
      <c r="DM228" s="70"/>
      <c r="DN228" s="70"/>
      <c r="DO228" s="70"/>
      <c r="DP228" s="70"/>
      <c r="DQ228" s="70"/>
      <c r="DR228" s="70"/>
      <c r="DS228" s="70"/>
      <c r="DT228" s="70"/>
      <c r="DU228" s="70"/>
      <c r="DV228" s="70"/>
      <c r="DW228" s="70"/>
      <c r="DX228" s="70"/>
      <c r="DY228" s="70"/>
      <c r="DZ228" s="70"/>
      <c r="EA228" s="70"/>
      <c r="EB228" s="70"/>
      <c r="EC228" s="70"/>
      <c r="ED228" s="70"/>
      <c r="EE228" s="70"/>
      <c r="EF228" s="70"/>
      <c r="EG228" s="70"/>
      <c r="EH228" s="70"/>
      <c r="EI228" s="70"/>
      <c r="EJ228" s="70"/>
      <c r="EK228" s="70"/>
      <c r="EL228" s="70"/>
      <c r="EM228" s="70"/>
      <c r="EN228" s="70"/>
    </row>
    <row r="229" spans="1:144" outlineLevel="1" x14ac:dyDescent="0.2">
      <c r="A229" s="16">
        <v>23</v>
      </c>
      <c r="B229" s="16">
        <v>0</v>
      </c>
      <c r="C229" s="1">
        <v>1.4318110880953765E-2</v>
      </c>
      <c r="D229" s="1">
        <f t="shared" si="4"/>
        <v>-1.4318110880953765E-2</v>
      </c>
      <c r="E229" s="1">
        <f t="shared" si="5"/>
        <v>2.8843208206629417E-2</v>
      </c>
      <c r="F229" s="1">
        <f t="shared" si="6"/>
        <v>-0.16983288317233922</v>
      </c>
      <c r="G229" s="1">
        <f t="shared" si="7"/>
        <v>-0.1205242595937594</v>
      </c>
      <c r="H229" s="1">
        <v>1.8279070605762421E-2</v>
      </c>
      <c r="I229" s="1">
        <f t="shared" si="8"/>
        <v>2.7046744903998091E-4</v>
      </c>
      <c r="J229" s="1">
        <f t="shared" si="9"/>
        <v>-0.12164113037810806</v>
      </c>
      <c r="AQ229" s="70"/>
      <c r="AR229" s="70"/>
      <c r="AS229" s="70"/>
      <c r="AT229" s="70"/>
      <c r="AU229" s="70"/>
      <c r="AV229" s="70"/>
      <c r="AW229" s="70"/>
      <c r="AX229" s="83"/>
      <c r="AY229" s="70"/>
      <c r="AZ229" s="70"/>
      <c r="BA229" s="70"/>
      <c r="BB229" s="70">
        <f t="shared" si="10"/>
        <v>1</v>
      </c>
      <c r="BC229" s="70">
        <f t="shared" si="11"/>
        <v>1.4318110880953765E-2</v>
      </c>
      <c r="BD229" s="70" t="e">
        <f t="shared" si="12"/>
        <v>#N/A</v>
      </c>
      <c r="BE229" s="70"/>
      <c r="BF229" s="70"/>
      <c r="BG229" s="70"/>
      <c r="BH229" s="70"/>
      <c r="BI229" s="70"/>
      <c r="BJ229" s="70"/>
      <c r="BK229" s="70"/>
      <c r="BL229" s="70"/>
      <c r="BM229" s="70"/>
      <c r="BN229" s="70"/>
      <c r="BO229" s="70"/>
      <c r="BP229" s="70"/>
      <c r="BQ229" s="70"/>
      <c r="BR229" s="70"/>
      <c r="BS229" s="70"/>
      <c r="BT229" s="70"/>
      <c r="BU229" s="70"/>
      <c r="BV229" s="70"/>
      <c r="BW229" s="70"/>
      <c r="BX229" s="70"/>
      <c r="BY229" s="70"/>
      <c r="BZ229" s="70"/>
      <c r="CA229" s="70"/>
      <c r="CB229" s="70"/>
      <c r="CC229" s="70"/>
      <c r="CD229" s="70"/>
      <c r="CE229" s="70"/>
      <c r="CF229" s="70"/>
      <c r="CG229" s="70"/>
      <c r="CH229" s="70"/>
      <c r="CI229" s="70"/>
      <c r="CJ229" s="70"/>
      <c r="CK229" s="70"/>
      <c r="CL229" s="70"/>
      <c r="CM229" s="70"/>
      <c r="CN229" s="70"/>
      <c r="CO229" s="70"/>
      <c r="CP229" s="70"/>
      <c r="CQ229" s="70"/>
      <c r="CR229" s="70"/>
      <c r="CS229" s="70"/>
      <c r="CT229" s="70"/>
      <c r="CU229" s="70"/>
      <c r="CV229" s="70"/>
      <c r="CW229" s="70"/>
      <c r="CX229" s="70"/>
      <c r="CY229" s="70"/>
      <c r="CZ229" s="70"/>
      <c r="DA229" s="70"/>
      <c r="DB229" s="70"/>
      <c r="DC229" s="70"/>
      <c r="DD229" s="70"/>
      <c r="DE229" s="70"/>
      <c r="DF229" s="70"/>
      <c r="DG229" s="70"/>
      <c r="DH229" s="70"/>
      <c r="DI229" s="70"/>
      <c r="DJ229" s="70"/>
      <c r="DK229" s="70"/>
      <c r="DL229" s="70"/>
      <c r="DM229" s="70"/>
      <c r="DN229" s="70"/>
      <c r="DO229" s="70"/>
      <c r="DP229" s="70"/>
      <c r="DQ229" s="70"/>
      <c r="DR229" s="70"/>
      <c r="DS229" s="70"/>
      <c r="DT229" s="70"/>
      <c r="DU229" s="70"/>
      <c r="DV229" s="70"/>
      <c r="DW229" s="70"/>
      <c r="DX229" s="70"/>
      <c r="DY229" s="70"/>
      <c r="DZ229" s="70"/>
      <c r="EA229" s="70"/>
      <c r="EB229" s="70"/>
      <c r="EC229" s="70"/>
      <c r="ED229" s="70"/>
      <c r="EE229" s="70"/>
      <c r="EF229" s="70"/>
      <c r="EG229" s="70"/>
      <c r="EH229" s="70"/>
      <c r="EI229" s="70"/>
      <c r="EJ229" s="70"/>
      <c r="EK229" s="70"/>
      <c r="EL229" s="70"/>
      <c r="EM229" s="70"/>
      <c r="EN229" s="70"/>
    </row>
    <row r="230" spans="1:144" outlineLevel="1" x14ac:dyDescent="0.2">
      <c r="A230" s="16">
        <v>24</v>
      </c>
      <c r="B230" s="16">
        <v>0</v>
      </c>
      <c r="C230" s="1">
        <v>0.13688078220103297</v>
      </c>
      <c r="D230" s="1">
        <f t="shared" si="4"/>
        <v>-0.13688078220103297</v>
      </c>
      <c r="E230" s="1">
        <f t="shared" si="5"/>
        <v>0.29440490797552654</v>
      </c>
      <c r="F230" s="1">
        <f t="shared" si="6"/>
        <v>-0.54259092139062426</v>
      </c>
      <c r="G230" s="1">
        <f t="shared" si="7"/>
        <v>-0.3982317166545109</v>
      </c>
      <c r="H230" s="1">
        <v>0.19619720062158869</v>
      </c>
      <c r="I230" s="1">
        <f t="shared" si="8"/>
        <v>3.8709270239154304E-2</v>
      </c>
      <c r="J230" s="1">
        <f t="shared" si="9"/>
        <v>-0.44418213650343141</v>
      </c>
      <c r="AQ230" s="70"/>
      <c r="AR230" s="70"/>
      <c r="AS230" s="70"/>
      <c r="AT230" s="70"/>
      <c r="AU230" s="70"/>
      <c r="AV230" s="70"/>
      <c r="AW230" s="70"/>
      <c r="AX230" s="83"/>
      <c r="AY230" s="70"/>
      <c r="AZ230" s="70"/>
      <c r="BA230" s="70"/>
      <c r="BB230" s="70">
        <f t="shared" si="10"/>
        <v>1</v>
      </c>
      <c r="BC230" s="70">
        <f t="shared" si="11"/>
        <v>0.13688078220103297</v>
      </c>
      <c r="BD230" s="70" t="e">
        <f t="shared" si="12"/>
        <v>#N/A</v>
      </c>
      <c r="BE230" s="70"/>
      <c r="BF230" s="70"/>
      <c r="BG230" s="70"/>
      <c r="BH230" s="70"/>
      <c r="BI230" s="70"/>
      <c r="BJ230" s="70"/>
      <c r="BK230" s="70"/>
      <c r="BL230" s="70"/>
      <c r="BM230" s="70"/>
      <c r="BN230" s="70"/>
      <c r="BO230" s="70"/>
      <c r="BP230" s="70"/>
      <c r="BQ230" s="70"/>
      <c r="BR230" s="70"/>
      <c r="BS230" s="70"/>
      <c r="BT230" s="70"/>
      <c r="BU230" s="70"/>
      <c r="BV230" s="70"/>
      <c r="BW230" s="70"/>
      <c r="BX230" s="70"/>
      <c r="BY230" s="70"/>
      <c r="BZ230" s="70"/>
      <c r="CA230" s="70"/>
      <c r="CB230" s="70"/>
      <c r="CC230" s="70"/>
      <c r="CD230" s="70"/>
      <c r="CE230" s="70"/>
      <c r="CF230" s="70"/>
      <c r="CG230" s="70"/>
      <c r="CH230" s="70"/>
      <c r="CI230" s="70"/>
      <c r="CJ230" s="70"/>
      <c r="CK230" s="70"/>
      <c r="CL230" s="70"/>
      <c r="CM230" s="70"/>
      <c r="CN230" s="70"/>
      <c r="CO230" s="70"/>
      <c r="CP230" s="70"/>
      <c r="CQ230" s="70"/>
      <c r="CR230" s="70"/>
      <c r="CS230" s="70"/>
      <c r="CT230" s="70"/>
      <c r="CU230" s="70"/>
      <c r="CV230" s="70"/>
      <c r="CW230" s="70"/>
      <c r="CX230" s="70"/>
      <c r="CY230" s="70"/>
      <c r="CZ230" s="70"/>
      <c r="DA230" s="70"/>
      <c r="DB230" s="70"/>
      <c r="DC230" s="70"/>
      <c r="DD230" s="70"/>
      <c r="DE230" s="70"/>
      <c r="DF230" s="70"/>
      <c r="DG230" s="70"/>
      <c r="DH230" s="70"/>
      <c r="DI230" s="70"/>
      <c r="DJ230" s="70"/>
      <c r="DK230" s="70"/>
      <c r="DL230" s="70"/>
      <c r="DM230" s="70"/>
      <c r="DN230" s="70"/>
      <c r="DO230" s="70"/>
      <c r="DP230" s="70"/>
      <c r="DQ230" s="70"/>
      <c r="DR230" s="70"/>
      <c r="DS230" s="70"/>
      <c r="DT230" s="70"/>
      <c r="DU230" s="70"/>
      <c r="DV230" s="70"/>
      <c r="DW230" s="70"/>
      <c r="DX230" s="70"/>
      <c r="DY230" s="70"/>
      <c r="DZ230" s="70"/>
      <c r="EA230" s="70"/>
      <c r="EB230" s="70"/>
      <c r="EC230" s="70"/>
      <c r="ED230" s="70"/>
      <c r="EE230" s="70"/>
      <c r="EF230" s="70"/>
      <c r="EG230" s="70"/>
      <c r="EH230" s="70"/>
      <c r="EI230" s="70"/>
      <c r="EJ230" s="70"/>
      <c r="EK230" s="70"/>
      <c r="EL230" s="70"/>
      <c r="EM230" s="70"/>
      <c r="EN230" s="70"/>
    </row>
    <row r="231" spans="1:144" outlineLevel="1" x14ac:dyDescent="0.2">
      <c r="A231" s="16">
        <v>25</v>
      </c>
      <c r="B231" s="16">
        <v>0</v>
      </c>
      <c r="C231" s="1">
        <v>4.3926792590212681E-7</v>
      </c>
      <c r="D231" s="1">
        <f t="shared" si="4"/>
        <v>-4.3926792590212681E-7</v>
      </c>
      <c r="E231" s="1">
        <f t="shared" si="5"/>
        <v>8.7853604457988566E-7</v>
      </c>
      <c r="F231" s="1">
        <f t="shared" si="6"/>
        <v>-9.3730253631358837E-4</v>
      </c>
      <c r="G231" s="1">
        <f t="shared" si="7"/>
        <v>-6.6277305230261316E-4</v>
      </c>
      <c r="H231" s="1">
        <v>3.0416956800940622E-6</v>
      </c>
      <c r="I231" s="1">
        <f t="shared" si="8"/>
        <v>1.3361240036176226E-12</v>
      </c>
      <c r="J231" s="1">
        <f t="shared" si="9"/>
        <v>-6.6277406028187767E-4</v>
      </c>
      <c r="AQ231" s="70"/>
      <c r="AR231" s="70"/>
      <c r="AS231" s="70"/>
      <c r="AT231" s="70"/>
      <c r="AU231" s="70"/>
      <c r="AV231" s="70"/>
      <c r="AW231" s="70"/>
      <c r="AX231" s="83"/>
      <c r="AY231" s="70"/>
      <c r="AZ231" s="70"/>
      <c r="BA231" s="70"/>
      <c r="BB231" s="70">
        <f t="shared" si="10"/>
        <v>1</v>
      </c>
      <c r="BC231" s="70">
        <f t="shared" si="11"/>
        <v>4.3926792590212681E-7</v>
      </c>
      <c r="BD231" s="70" t="e">
        <f t="shared" si="12"/>
        <v>#N/A</v>
      </c>
      <c r="BE231" s="70"/>
      <c r="BF231" s="70"/>
      <c r="BG231" s="70"/>
      <c r="BH231" s="70"/>
      <c r="BI231" s="70"/>
      <c r="BJ231" s="70"/>
      <c r="BK231" s="70"/>
      <c r="BL231" s="70"/>
      <c r="BM231" s="70"/>
      <c r="BN231" s="70"/>
      <c r="BO231" s="70"/>
      <c r="BP231" s="70"/>
      <c r="BQ231" s="70"/>
      <c r="BR231" s="70"/>
      <c r="BS231" s="70"/>
      <c r="BT231" s="70"/>
      <c r="BU231" s="70"/>
      <c r="BV231" s="70"/>
      <c r="BW231" s="70"/>
      <c r="BX231" s="70"/>
      <c r="BY231" s="70"/>
      <c r="BZ231" s="70"/>
      <c r="CA231" s="70"/>
      <c r="CB231" s="70"/>
      <c r="CC231" s="70"/>
      <c r="CD231" s="70"/>
      <c r="CE231" s="70"/>
      <c r="CF231" s="70"/>
      <c r="CG231" s="70"/>
      <c r="CH231" s="70"/>
      <c r="CI231" s="70"/>
      <c r="CJ231" s="70"/>
      <c r="CK231" s="70"/>
      <c r="CL231" s="70"/>
      <c r="CM231" s="70"/>
      <c r="CN231" s="70"/>
      <c r="CO231" s="70"/>
      <c r="CP231" s="70"/>
      <c r="CQ231" s="70"/>
      <c r="CR231" s="70"/>
      <c r="CS231" s="70"/>
      <c r="CT231" s="70"/>
      <c r="CU231" s="70"/>
      <c r="CV231" s="70"/>
      <c r="CW231" s="70"/>
      <c r="CX231" s="70"/>
      <c r="CY231" s="70"/>
      <c r="CZ231" s="70"/>
      <c r="DA231" s="70"/>
      <c r="DB231" s="70"/>
      <c r="DC231" s="70"/>
      <c r="DD231" s="70"/>
      <c r="DE231" s="70"/>
      <c r="DF231" s="70"/>
      <c r="DG231" s="70"/>
      <c r="DH231" s="70"/>
      <c r="DI231" s="70"/>
      <c r="DJ231" s="70"/>
      <c r="DK231" s="70"/>
      <c r="DL231" s="70"/>
      <c r="DM231" s="70"/>
      <c r="DN231" s="70"/>
      <c r="DO231" s="70"/>
      <c r="DP231" s="70"/>
      <c r="DQ231" s="70"/>
      <c r="DR231" s="70"/>
      <c r="DS231" s="70"/>
      <c r="DT231" s="70"/>
      <c r="DU231" s="70"/>
      <c r="DV231" s="70"/>
      <c r="DW231" s="70"/>
      <c r="DX231" s="70"/>
      <c r="DY231" s="70"/>
      <c r="DZ231" s="70"/>
      <c r="EA231" s="70"/>
      <c r="EB231" s="70"/>
      <c r="EC231" s="70"/>
      <c r="ED231" s="70"/>
      <c r="EE231" s="70"/>
      <c r="EF231" s="70"/>
      <c r="EG231" s="70"/>
      <c r="EH231" s="70"/>
      <c r="EI231" s="70"/>
      <c r="EJ231" s="70"/>
      <c r="EK231" s="70"/>
      <c r="EL231" s="70"/>
      <c r="EM231" s="70"/>
      <c r="EN231" s="70"/>
    </row>
    <row r="232" spans="1:144" outlineLevel="1" x14ac:dyDescent="0.2">
      <c r="A232" s="16">
        <v>26</v>
      </c>
      <c r="B232" s="16">
        <v>0</v>
      </c>
      <c r="C232" s="1">
        <v>5.7507772629501143E-6</v>
      </c>
      <c r="D232" s="1">
        <f t="shared" si="4"/>
        <v>-5.7507772629501143E-6</v>
      </c>
      <c r="E232" s="1">
        <f t="shared" si="5"/>
        <v>1.1501587597514857E-5</v>
      </c>
      <c r="F232" s="1">
        <f t="shared" si="6"/>
        <v>-3.3913990619676205E-3</v>
      </c>
      <c r="G232" s="1">
        <f t="shared" si="7"/>
        <v>-2.398084722143784E-3</v>
      </c>
      <c r="H232" s="1">
        <v>2.6530352758438967E-5</v>
      </c>
      <c r="I232" s="1">
        <f t="shared" si="8"/>
        <v>1.5257507469382244E-10</v>
      </c>
      <c r="J232" s="1">
        <f t="shared" si="9"/>
        <v>-2.3981165337935775E-3</v>
      </c>
      <c r="AQ232" s="70"/>
      <c r="AR232" s="70"/>
      <c r="AS232" s="70"/>
      <c r="AT232" s="70"/>
      <c r="AU232" s="70"/>
      <c r="AV232" s="70"/>
      <c r="AW232" s="70"/>
      <c r="AX232" s="83"/>
      <c r="AY232" s="70"/>
      <c r="AZ232" s="70"/>
      <c r="BA232" s="70"/>
      <c r="BB232" s="70">
        <f t="shared" si="10"/>
        <v>1</v>
      </c>
      <c r="BC232" s="70">
        <f t="shared" si="11"/>
        <v>5.7507772629501143E-6</v>
      </c>
      <c r="BD232" s="70" t="e">
        <f t="shared" si="12"/>
        <v>#N/A</v>
      </c>
      <c r="BE232" s="70"/>
      <c r="BF232" s="70"/>
      <c r="BG232" s="70"/>
      <c r="BH232" s="70"/>
      <c r="BI232" s="70"/>
      <c r="BJ232" s="70"/>
      <c r="BK232" s="70"/>
      <c r="BL232" s="70"/>
      <c r="BM232" s="70"/>
      <c r="BN232" s="70"/>
      <c r="BO232" s="70"/>
      <c r="BP232" s="70"/>
      <c r="BQ232" s="70"/>
      <c r="BR232" s="70"/>
      <c r="BS232" s="70"/>
      <c r="BT232" s="70"/>
      <c r="BU232" s="70"/>
      <c r="BV232" s="70"/>
      <c r="BW232" s="70"/>
      <c r="BX232" s="70"/>
      <c r="BY232" s="70"/>
      <c r="BZ232" s="70"/>
      <c r="CA232" s="70"/>
      <c r="CB232" s="70"/>
      <c r="CC232" s="70"/>
      <c r="CD232" s="70"/>
      <c r="CE232" s="70"/>
      <c r="CF232" s="70"/>
      <c r="CG232" s="70"/>
      <c r="CH232" s="70"/>
      <c r="CI232" s="70"/>
      <c r="CJ232" s="70"/>
      <c r="CK232" s="70"/>
      <c r="CL232" s="70"/>
      <c r="CM232" s="70"/>
      <c r="CN232" s="70"/>
      <c r="CO232" s="70"/>
      <c r="CP232" s="70"/>
      <c r="CQ232" s="70"/>
      <c r="CR232" s="70"/>
      <c r="CS232" s="70"/>
      <c r="CT232" s="70"/>
      <c r="CU232" s="70"/>
      <c r="CV232" s="70"/>
      <c r="CW232" s="70"/>
      <c r="CX232" s="70"/>
      <c r="CY232" s="70"/>
      <c r="CZ232" s="70"/>
      <c r="DA232" s="70"/>
      <c r="DB232" s="70"/>
      <c r="DC232" s="70"/>
      <c r="DD232" s="70"/>
      <c r="DE232" s="70"/>
      <c r="DF232" s="70"/>
      <c r="DG232" s="70"/>
      <c r="DH232" s="70"/>
      <c r="DI232" s="70"/>
      <c r="DJ232" s="70"/>
      <c r="DK232" s="70"/>
      <c r="DL232" s="70"/>
      <c r="DM232" s="70"/>
      <c r="DN232" s="70"/>
      <c r="DO232" s="70"/>
      <c r="DP232" s="70"/>
      <c r="DQ232" s="70"/>
      <c r="DR232" s="70"/>
      <c r="DS232" s="70"/>
      <c r="DT232" s="70"/>
      <c r="DU232" s="70"/>
      <c r="DV232" s="70"/>
      <c r="DW232" s="70"/>
      <c r="DX232" s="70"/>
      <c r="DY232" s="70"/>
      <c r="DZ232" s="70"/>
      <c r="EA232" s="70"/>
      <c r="EB232" s="70"/>
      <c r="EC232" s="70"/>
      <c r="ED232" s="70"/>
      <c r="EE232" s="70"/>
      <c r="EF232" s="70"/>
      <c r="EG232" s="70"/>
      <c r="EH232" s="70"/>
      <c r="EI232" s="70"/>
      <c r="EJ232" s="70"/>
      <c r="EK232" s="70"/>
      <c r="EL232" s="70"/>
      <c r="EM232" s="70"/>
      <c r="EN232" s="70"/>
    </row>
    <row r="233" spans="1:144" outlineLevel="1" x14ac:dyDescent="0.2">
      <c r="A233" s="16">
        <v>27</v>
      </c>
      <c r="B233" s="16">
        <v>0</v>
      </c>
      <c r="C233" s="1">
        <v>1.5178273847674747E-5</v>
      </c>
      <c r="D233" s="1">
        <f t="shared" si="4"/>
        <v>-1.5178273847674747E-5</v>
      </c>
      <c r="E233" s="1">
        <f t="shared" si="5"/>
        <v>3.0356778077885415E-5</v>
      </c>
      <c r="F233" s="1">
        <f t="shared" si="6"/>
        <v>-5.5096985469157396E-3</v>
      </c>
      <c r="G233" s="1">
        <f t="shared" si="7"/>
        <v>-3.8959599883942038E-3</v>
      </c>
      <c r="H233" s="1">
        <v>6.551868853906053E-5</v>
      </c>
      <c r="I233" s="1">
        <f t="shared" si="8"/>
        <v>9.9454085222308183E-10</v>
      </c>
      <c r="J233" s="1">
        <f t="shared" si="9"/>
        <v>-3.8960876237606346E-3</v>
      </c>
      <c r="AQ233" s="70"/>
      <c r="AR233" s="70"/>
      <c r="AS233" s="70"/>
      <c r="AT233" s="70"/>
      <c r="AU233" s="70"/>
      <c r="AV233" s="70"/>
      <c r="AW233" s="70"/>
      <c r="AX233" s="83"/>
      <c r="AY233" s="70"/>
      <c r="AZ233" s="70"/>
      <c r="BA233" s="70"/>
      <c r="BB233" s="70">
        <f t="shared" si="10"/>
        <v>1</v>
      </c>
      <c r="BC233" s="70">
        <f t="shared" si="11"/>
        <v>1.5178273847674747E-5</v>
      </c>
      <c r="BD233" s="70" t="e">
        <f t="shared" si="12"/>
        <v>#N/A</v>
      </c>
      <c r="BE233" s="70"/>
      <c r="BF233" s="70"/>
      <c r="BG233" s="70"/>
      <c r="BH233" s="70"/>
      <c r="BI233" s="70"/>
      <c r="BJ233" s="70"/>
      <c r="BK233" s="70"/>
      <c r="BL233" s="70"/>
      <c r="BM233" s="70"/>
      <c r="BN233" s="70"/>
      <c r="BO233" s="70"/>
      <c r="BP233" s="70"/>
      <c r="BQ233" s="70"/>
      <c r="BR233" s="70"/>
      <c r="BS233" s="70"/>
      <c r="BT233" s="70"/>
      <c r="BU233" s="70"/>
      <c r="BV233" s="70"/>
      <c r="BW233" s="70"/>
      <c r="BX233" s="70"/>
      <c r="BY233" s="70"/>
      <c r="BZ233" s="70"/>
      <c r="CA233" s="70"/>
      <c r="CB233" s="70"/>
      <c r="CC233" s="70"/>
      <c r="CD233" s="70"/>
      <c r="CE233" s="70"/>
      <c r="CF233" s="70"/>
      <c r="CG233" s="70"/>
      <c r="CH233" s="70"/>
      <c r="CI233" s="70"/>
      <c r="CJ233" s="70"/>
      <c r="CK233" s="70"/>
      <c r="CL233" s="70"/>
      <c r="CM233" s="70"/>
      <c r="CN233" s="70"/>
      <c r="CO233" s="70"/>
      <c r="CP233" s="70"/>
      <c r="CQ233" s="70"/>
      <c r="CR233" s="70"/>
      <c r="CS233" s="70"/>
      <c r="CT233" s="70"/>
      <c r="CU233" s="70"/>
      <c r="CV233" s="70"/>
      <c r="CW233" s="70"/>
      <c r="CX233" s="70"/>
      <c r="CY233" s="70"/>
      <c r="CZ233" s="70"/>
      <c r="DA233" s="70"/>
      <c r="DB233" s="70"/>
      <c r="DC233" s="70"/>
      <c r="DD233" s="70"/>
      <c r="DE233" s="70"/>
      <c r="DF233" s="70"/>
      <c r="DG233" s="70"/>
      <c r="DH233" s="70"/>
      <c r="DI233" s="70"/>
      <c r="DJ233" s="70"/>
      <c r="DK233" s="70"/>
      <c r="DL233" s="70"/>
      <c r="DM233" s="70"/>
      <c r="DN233" s="70"/>
      <c r="DO233" s="70"/>
      <c r="DP233" s="70"/>
      <c r="DQ233" s="70"/>
      <c r="DR233" s="70"/>
      <c r="DS233" s="70"/>
      <c r="DT233" s="70"/>
      <c r="DU233" s="70"/>
      <c r="DV233" s="70"/>
      <c r="DW233" s="70"/>
      <c r="DX233" s="70"/>
      <c r="DY233" s="70"/>
      <c r="DZ233" s="70"/>
      <c r="EA233" s="70"/>
      <c r="EB233" s="70"/>
      <c r="EC233" s="70"/>
      <c r="ED233" s="70"/>
      <c r="EE233" s="70"/>
      <c r="EF233" s="70"/>
      <c r="EG233" s="70"/>
      <c r="EH233" s="70"/>
      <c r="EI233" s="70"/>
      <c r="EJ233" s="70"/>
      <c r="EK233" s="70"/>
      <c r="EL233" s="70"/>
      <c r="EM233" s="70"/>
      <c r="EN233" s="70"/>
    </row>
    <row r="234" spans="1:144" outlineLevel="1" x14ac:dyDescent="0.2">
      <c r="A234" s="16">
        <v>28</v>
      </c>
      <c r="B234" s="16">
        <v>0</v>
      </c>
      <c r="C234" s="1">
        <v>1.360216960889799E-3</v>
      </c>
      <c r="D234" s="1">
        <f t="shared" si="4"/>
        <v>-1.360216960889799E-3</v>
      </c>
      <c r="E234" s="1">
        <f t="shared" si="5"/>
        <v>2.7222857914472555E-3</v>
      </c>
      <c r="F234" s="1">
        <f t="shared" si="6"/>
        <v>-5.2175528664760606E-2</v>
      </c>
      <c r="G234" s="1">
        <f t="shared" si="7"/>
        <v>-3.6906228080886595E-2</v>
      </c>
      <c r="H234" s="1">
        <v>2.0773614360564286E-3</v>
      </c>
      <c r="I234" s="1">
        <f t="shared" si="8"/>
        <v>2.8354011611144162E-6</v>
      </c>
      <c r="J234" s="1">
        <f t="shared" si="9"/>
        <v>-3.6944621696798255E-2</v>
      </c>
      <c r="AQ234" s="70"/>
      <c r="AR234" s="70"/>
      <c r="AS234" s="70"/>
      <c r="AT234" s="70"/>
      <c r="AU234" s="70"/>
      <c r="AV234" s="70"/>
      <c r="AW234" s="70"/>
      <c r="AX234" s="83"/>
      <c r="AY234" s="70"/>
      <c r="AZ234" s="70"/>
      <c r="BA234" s="70"/>
      <c r="BB234" s="70">
        <f t="shared" si="10"/>
        <v>1</v>
      </c>
      <c r="BC234" s="70">
        <f t="shared" si="11"/>
        <v>1.360216960889799E-3</v>
      </c>
      <c r="BD234" s="70" t="e">
        <f t="shared" si="12"/>
        <v>#N/A</v>
      </c>
      <c r="BE234" s="70"/>
      <c r="BF234" s="70"/>
      <c r="BG234" s="70"/>
      <c r="BH234" s="70"/>
      <c r="BI234" s="70"/>
      <c r="BJ234" s="70"/>
      <c r="BK234" s="70"/>
      <c r="BL234" s="70"/>
      <c r="BM234" s="70"/>
      <c r="BN234" s="70"/>
      <c r="BO234" s="70"/>
      <c r="BP234" s="70"/>
      <c r="BQ234" s="70"/>
      <c r="BR234" s="70"/>
      <c r="BS234" s="70"/>
      <c r="BT234" s="70"/>
      <c r="BU234" s="70"/>
      <c r="BV234" s="70"/>
      <c r="BW234" s="70"/>
      <c r="BX234" s="70"/>
      <c r="BY234" s="70"/>
      <c r="BZ234" s="70"/>
      <c r="CA234" s="70"/>
      <c r="CB234" s="70"/>
      <c r="CC234" s="70"/>
      <c r="CD234" s="70"/>
      <c r="CE234" s="70"/>
      <c r="CF234" s="70"/>
      <c r="CG234" s="70"/>
      <c r="CH234" s="70"/>
      <c r="CI234" s="70"/>
      <c r="CJ234" s="70"/>
      <c r="CK234" s="70"/>
      <c r="CL234" s="70"/>
      <c r="CM234" s="70"/>
      <c r="CN234" s="70"/>
      <c r="CO234" s="70"/>
      <c r="CP234" s="70"/>
      <c r="CQ234" s="70"/>
      <c r="CR234" s="70"/>
      <c r="CS234" s="70"/>
      <c r="CT234" s="70"/>
      <c r="CU234" s="70"/>
      <c r="CV234" s="70"/>
      <c r="CW234" s="70"/>
      <c r="CX234" s="70"/>
      <c r="CY234" s="70"/>
      <c r="CZ234" s="70"/>
      <c r="DA234" s="70"/>
      <c r="DB234" s="70"/>
      <c r="DC234" s="70"/>
      <c r="DD234" s="70"/>
      <c r="DE234" s="70"/>
      <c r="DF234" s="70"/>
      <c r="DG234" s="70"/>
      <c r="DH234" s="70"/>
      <c r="DI234" s="70"/>
      <c r="DJ234" s="70"/>
      <c r="DK234" s="70"/>
      <c r="DL234" s="70"/>
      <c r="DM234" s="70"/>
      <c r="DN234" s="70"/>
      <c r="DO234" s="70"/>
      <c r="DP234" s="70"/>
      <c r="DQ234" s="70"/>
      <c r="DR234" s="70"/>
      <c r="DS234" s="70"/>
      <c r="DT234" s="70"/>
      <c r="DU234" s="70"/>
      <c r="DV234" s="70"/>
      <c r="DW234" s="70"/>
      <c r="DX234" s="70"/>
      <c r="DY234" s="70"/>
      <c r="DZ234" s="70"/>
      <c r="EA234" s="70"/>
      <c r="EB234" s="70"/>
      <c r="EC234" s="70"/>
      <c r="ED234" s="70"/>
      <c r="EE234" s="70"/>
      <c r="EF234" s="70"/>
      <c r="EG234" s="70"/>
      <c r="EH234" s="70"/>
      <c r="EI234" s="70"/>
      <c r="EJ234" s="70"/>
      <c r="EK234" s="70"/>
      <c r="EL234" s="70"/>
      <c r="EM234" s="70"/>
      <c r="EN234" s="70"/>
    </row>
    <row r="235" spans="1:144" outlineLevel="1" x14ac:dyDescent="0.2">
      <c r="A235" s="16">
        <v>29</v>
      </c>
      <c r="B235" s="16">
        <v>0</v>
      </c>
      <c r="C235" s="1">
        <v>3.3478623424323424E-4</v>
      </c>
      <c r="D235" s="1">
        <f t="shared" si="4"/>
        <v>-3.3478623424323424E-4</v>
      </c>
      <c r="E235" s="1">
        <f t="shared" si="5"/>
        <v>6.6968457533081644E-4</v>
      </c>
      <c r="F235" s="1">
        <f t="shared" si="6"/>
        <v>-2.5878264534756123E-2</v>
      </c>
      <c r="G235" s="1">
        <f t="shared" si="7"/>
        <v>-1.8300228239065512E-2</v>
      </c>
      <c r="H235" s="1">
        <v>9.7864235247647037E-4</v>
      </c>
      <c r="I235" s="1">
        <f t="shared" si="8"/>
        <v>3.2806677264760443E-7</v>
      </c>
      <c r="J235" s="1">
        <f t="shared" si="9"/>
        <v>-1.8309189506216225E-2</v>
      </c>
      <c r="AQ235" s="70"/>
      <c r="AR235" s="70"/>
      <c r="AS235" s="70"/>
      <c r="AT235" s="70"/>
      <c r="AU235" s="70"/>
      <c r="AV235" s="70"/>
      <c r="AW235" s="70"/>
      <c r="AX235" s="83"/>
      <c r="AY235" s="70"/>
      <c r="AZ235" s="70"/>
      <c r="BA235" s="70"/>
      <c r="BB235" s="70">
        <f t="shared" si="10"/>
        <v>1</v>
      </c>
      <c r="BC235" s="70">
        <f t="shared" si="11"/>
        <v>3.3478623424323424E-4</v>
      </c>
      <c r="BD235" s="70" t="e">
        <f t="shared" si="12"/>
        <v>#N/A</v>
      </c>
      <c r="BE235" s="70"/>
      <c r="BF235" s="70"/>
      <c r="BG235" s="70"/>
      <c r="BH235" s="70"/>
      <c r="BI235" s="70"/>
      <c r="BJ235" s="70"/>
      <c r="BK235" s="70"/>
      <c r="BL235" s="70"/>
      <c r="BM235" s="70"/>
      <c r="BN235" s="70"/>
      <c r="BO235" s="70"/>
      <c r="BP235" s="70"/>
      <c r="BQ235" s="70"/>
      <c r="BR235" s="70"/>
      <c r="BS235" s="70"/>
      <c r="BT235" s="70"/>
      <c r="BU235" s="70"/>
      <c r="BV235" s="70"/>
      <c r="BW235" s="70"/>
      <c r="BX235" s="70"/>
      <c r="BY235" s="70"/>
      <c r="BZ235" s="70"/>
      <c r="CA235" s="70"/>
      <c r="CB235" s="70"/>
      <c r="CC235" s="70"/>
      <c r="CD235" s="70"/>
      <c r="CE235" s="70"/>
      <c r="CF235" s="70"/>
      <c r="CG235" s="70"/>
      <c r="CH235" s="70"/>
      <c r="CI235" s="70"/>
      <c r="CJ235" s="70"/>
      <c r="CK235" s="70"/>
      <c r="CL235" s="70"/>
      <c r="CM235" s="70"/>
      <c r="CN235" s="70"/>
      <c r="CO235" s="70"/>
      <c r="CP235" s="70"/>
      <c r="CQ235" s="70"/>
      <c r="CR235" s="70"/>
      <c r="CS235" s="70"/>
      <c r="CT235" s="70"/>
      <c r="CU235" s="70"/>
      <c r="CV235" s="70"/>
      <c r="CW235" s="70"/>
      <c r="CX235" s="70"/>
      <c r="CY235" s="70"/>
      <c r="CZ235" s="70"/>
      <c r="DA235" s="70"/>
      <c r="DB235" s="70"/>
      <c r="DC235" s="70"/>
      <c r="DD235" s="70"/>
      <c r="DE235" s="70"/>
      <c r="DF235" s="70"/>
      <c r="DG235" s="70"/>
      <c r="DH235" s="70"/>
      <c r="DI235" s="70"/>
      <c r="DJ235" s="70"/>
      <c r="DK235" s="70"/>
      <c r="DL235" s="70"/>
      <c r="DM235" s="70"/>
      <c r="DN235" s="70"/>
      <c r="DO235" s="70"/>
      <c r="DP235" s="70"/>
      <c r="DQ235" s="70"/>
      <c r="DR235" s="70"/>
      <c r="DS235" s="70"/>
      <c r="DT235" s="70"/>
      <c r="DU235" s="70"/>
      <c r="DV235" s="70"/>
      <c r="DW235" s="70"/>
      <c r="DX235" s="70"/>
      <c r="DY235" s="70"/>
      <c r="DZ235" s="70"/>
      <c r="EA235" s="70"/>
      <c r="EB235" s="70"/>
      <c r="EC235" s="70"/>
      <c r="ED235" s="70"/>
      <c r="EE235" s="70"/>
      <c r="EF235" s="70"/>
      <c r="EG235" s="70"/>
      <c r="EH235" s="70"/>
      <c r="EI235" s="70"/>
      <c r="EJ235" s="70"/>
      <c r="EK235" s="70"/>
      <c r="EL235" s="70"/>
      <c r="EM235" s="70"/>
      <c r="EN235" s="70"/>
    </row>
    <row r="236" spans="1:144" outlineLevel="1" x14ac:dyDescent="0.2">
      <c r="A236" s="16">
        <v>30</v>
      </c>
      <c r="B236" s="16">
        <v>1</v>
      </c>
      <c r="C236" s="1">
        <v>0.93528943145123444</v>
      </c>
      <c r="D236" s="1">
        <f t="shared" si="4"/>
        <v>6.4710568548765557E-2</v>
      </c>
      <c r="E236" s="1">
        <f t="shared" si="5"/>
        <v>0.13379849048126716</v>
      </c>
      <c r="F236" s="1">
        <f t="shared" si="6"/>
        <v>0.36578475977173674</v>
      </c>
      <c r="G236" s="1">
        <f t="shared" si="7"/>
        <v>0.26303563825708265</v>
      </c>
      <c r="H236" s="1">
        <v>0.17450929323804554</v>
      </c>
      <c r="I236" s="1">
        <f t="shared" si="8"/>
        <v>1.4626336468276099E-2</v>
      </c>
      <c r="J236" s="1">
        <f t="shared" si="9"/>
        <v>0.28950662075604927</v>
      </c>
      <c r="AQ236" s="70"/>
      <c r="AR236" s="70"/>
      <c r="AS236" s="70"/>
      <c r="AT236" s="70"/>
      <c r="AU236" s="70"/>
      <c r="AV236" s="70"/>
      <c r="AW236" s="70"/>
      <c r="AX236" s="83"/>
      <c r="AY236" s="70"/>
      <c r="AZ236" s="70"/>
      <c r="BA236" s="70"/>
      <c r="BB236" s="70">
        <f t="shared" si="10"/>
        <v>0</v>
      </c>
      <c r="BC236" s="70" t="e">
        <f t="shared" si="11"/>
        <v>#N/A</v>
      </c>
      <c r="BD236" s="70">
        <f t="shared" si="12"/>
        <v>0.93528943145123444</v>
      </c>
      <c r="BE236" s="70"/>
      <c r="BF236" s="70"/>
      <c r="BG236" s="70"/>
      <c r="BH236" s="70"/>
      <c r="BI236" s="70"/>
      <c r="BJ236" s="70"/>
      <c r="BK236" s="70"/>
      <c r="BL236" s="70"/>
      <c r="BM236" s="70"/>
      <c r="BN236" s="70"/>
      <c r="BO236" s="70"/>
      <c r="BP236" s="70"/>
      <c r="BQ236" s="70"/>
      <c r="BR236" s="70"/>
      <c r="BS236" s="70"/>
      <c r="BT236" s="70"/>
      <c r="BU236" s="70"/>
      <c r="BV236" s="70"/>
      <c r="BW236" s="70"/>
      <c r="BX236" s="70"/>
      <c r="BY236" s="70"/>
      <c r="BZ236" s="70"/>
      <c r="CA236" s="70"/>
      <c r="CB236" s="70"/>
      <c r="CC236" s="70"/>
      <c r="CD236" s="70"/>
      <c r="CE236" s="70"/>
      <c r="CF236" s="70"/>
      <c r="CG236" s="70"/>
      <c r="CH236" s="70"/>
      <c r="CI236" s="70"/>
      <c r="CJ236" s="70"/>
      <c r="CK236" s="70"/>
      <c r="CL236" s="70"/>
      <c r="CM236" s="70"/>
      <c r="CN236" s="70"/>
      <c r="CO236" s="70"/>
      <c r="CP236" s="70"/>
      <c r="CQ236" s="70"/>
      <c r="CR236" s="70"/>
      <c r="CS236" s="70"/>
      <c r="CT236" s="70"/>
      <c r="CU236" s="70"/>
      <c r="CV236" s="70"/>
      <c r="CW236" s="70"/>
      <c r="CX236" s="70"/>
      <c r="CY236" s="70"/>
      <c r="CZ236" s="70"/>
      <c r="DA236" s="70"/>
      <c r="DB236" s="70"/>
      <c r="DC236" s="70"/>
      <c r="DD236" s="70"/>
      <c r="DE236" s="70"/>
      <c r="DF236" s="70"/>
      <c r="DG236" s="70"/>
      <c r="DH236" s="70"/>
      <c r="DI236" s="70"/>
      <c r="DJ236" s="70"/>
      <c r="DK236" s="70"/>
      <c r="DL236" s="70"/>
      <c r="DM236" s="70"/>
      <c r="DN236" s="70"/>
      <c r="DO236" s="70"/>
      <c r="DP236" s="70"/>
      <c r="DQ236" s="70"/>
      <c r="DR236" s="70"/>
      <c r="DS236" s="70"/>
      <c r="DT236" s="70"/>
      <c r="DU236" s="70"/>
      <c r="DV236" s="70"/>
      <c r="DW236" s="70"/>
      <c r="DX236" s="70"/>
      <c r="DY236" s="70"/>
      <c r="DZ236" s="70"/>
      <c r="EA236" s="70"/>
      <c r="EB236" s="70"/>
      <c r="EC236" s="70"/>
      <c r="ED236" s="70"/>
      <c r="EE236" s="70"/>
      <c r="EF236" s="70"/>
      <c r="EG236" s="70"/>
      <c r="EH236" s="70"/>
      <c r="EI236" s="70"/>
      <c r="EJ236" s="70"/>
      <c r="EK236" s="70"/>
      <c r="EL236" s="70"/>
      <c r="EM236" s="70"/>
      <c r="EN236" s="70"/>
    </row>
    <row r="237" spans="1:144" outlineLevel="1" x14ac:dyDescent="0.2">
      <c r="A237" s="16">
        <v>31</v>
      </c>
      <c r="B237" s="16">
        <v>0</v>
      </c>
      <c r="C237" s="1">
        <v>1.0774130006804988E-3</v>
      </c>
      <c r="D237" s="1">
        <f t="shared" si="4"/>
        <v>-1.0774130006804988E-3</v>
      </c>
      <c r="E237" s="1">
        <f t="shared" si="5"/>
        <v>2.1559876545969811E-3</v>
      </c>
      <c r="F237" s="1">
        <f t="shared" si="6"/>
        <v>-4.6432614126247308E-2</v>
      </c>
      <c r="G237" s="1">
        <f t="shared" si="7"/>
        <v>-3.2841666697729067E-2</v>
      </c>
      <c r="H237" s="1">
        <v>1.7341458780708008E-3</v>
      </c>
      <c r="I237" s="1">
        <f t="shared" si="8"/>
        <v>1.8736557067259005E-6</v>
      </c>
      <c r="J237" s="1">
        <f t="shared" si="9"/>
        <v>-3.2870179908108997E-2</v>
      </c>
      <c r="AQ237" s="70"/>
      <c r="AR237" s="70"/>
      <c r="AS237" s="70"/>
      <c r="AT237" s="70"/>
      <c r="AU237" s="70"/>
      <c r="AV237" s="70"/>
      <c r="AW237" s="70"/>
      <c r="AX237" s="83"/>
      <c r="AY237" s="70"/>
      <c r="AZ237" s="70"/>
      <c r="BA237" s="70"/>
      <c r="BB237" s="70">
        <f t="shared" si="10"/>
        <v>1</v>
      </c>
      <c r="BC237" s="70">
        <f t="shared" si="11"/>
        <v>1.0774130006804988E-3</v>
      </c>
      <c r="BD237" s="70" t="e">
        <f t="shared" si="12"/>
        <v>#N/A</v>
      </c>
      <c r="BE237" s="70"/>
      <c r="BF237" s="70"/>
      <c r="BG237" s="70"/>
      <c r="BH237" s="70"/>
      <c r="BI237" s="70"/>
      <c r="BJ237" s="70"/>
      <c r="BK237" s="70"/>
      <c r="BL237" s="70"/>
      <c r="BM237" s="70"/>
      <c r="BN237" s="70"/>
      <c r="BO237" s="70"/>
      <c r="BP237" s="70"/>
      <c r="BQ237" s="70"/>
      <c r="BR237" s="70"/>
      <c r="BS237" s="70"/>
      <c r="BT237" s="70"/>
      <c r="BU237" s="70"/>
      <c r="BV237" s="70"/>
      <c r="BW237" s="70"/>
      <c r="BX237" s="70"/>
      <c r="BY237" s="70"/>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70"/>
      <c r="DB237" s="70"/>
      <c r="DC237" s="70"/>
      <c r="DD237" s="70"/>
      <c r="DE237" s="70"/>
      <c r="DF237" s="70"/>
      <c r="DG237" s="70"/>
      <c r="DH237" s="70"/>
      <c r="DI237" s="70"/>
      <c r="DJ237" s="70"/>
      <c r="DK237" s="70"/>
      <c r="DL237" s="70"/>
      <c r="DM237" s="70"/>
      <c r="DN237" s="70"/>
      <c r="DO237" s="70"/>
      <c r="DP237" s="70"/>
      <c r="DQ237" s="70"/>
      <c r="DR237" s="70"/>
      <c r="DS237" s="70"/>
      <c r="DT237" s="70"/>
      <c r="DU237" s="70"/>
      <c r="DV237" s="70"/>
      <c r="DW237" s="70"/>
      <c r="DX237" s="70"/>
      <c r="DY237" s="70"/>
      <c r="DZ237" s="70"/>
      <c r="EA237" s="70"/>
      <c r="EB237" s="70"/>
      <c r="EC237" s="70"/>
      <c r="ED237" s="70"/>
      <c r="EE237" s="70"/>
      <c r="EF237" s="70"/>
      <c r="EG237" s="70"/>
      <c r="EH237" s="70"/>
      <c r="EI237" s="70"/>
      <c r="EJ237" s="70"/>
      <c r="EK237" s="70"/>
      <c r="EL237" s="70"/>
      <c r="EM237" s="70"/>
      <c r="EN237" s="70"/>
    </row>
    <row r="238" spans="1:144" outlineLevel="1" x14ac:dyDescent="0.2">
      <c r="A238" s="16">
        <v>32</v>
      </c>
      <c r="B238" s="16">
        <v>0</v>
      </c>
      <c r="C238" s="1">
        <v>2.2891204207629869E-3</v>
      </c>
      <c r="D238" s="1">
        <f t="shared" si="4"/>
        <v>-2.2891204207629869E-3</v>
      </c>
      <c r="E238" s="1">
        <f t="shared" si="5"/>
        <v>4.5834889243520967E-3</v>
      </c>
      <c r="F238" s="1">
        <f t="shared" si="6"/>
        <v>-6.7701469144709828E-2</v>
      </c>
      <c r="G238" s="1">
        <f t="shared" si="7"/>
        <v>-4.7899608722218268E-2</v>
      </c>
      <c r="H238" s="1">
        <v>3.1517603674295733E-3</v>
      </c>
      <c r="I238" s="1">
        <f t="shared" si="8"/>
        <v>7.2541757869778504E-6</v>
      </c>
      <c r="J238" s="1">
        <f t="shared" si="9"/>
        <v>-4.7975271667063925E-2</v>
      </c>
      <c r="AQ238" s="70"/>
      <c r="AR238" s="70"/>
      <c r="AS238" s="70"/>
      <c r="AT238" s="70"/>
      <c r="AU238" s="70"/>
      <c r="AV238" s="70"/>
      <c r="AW238" s="70"/>
      <c r="AX238" s="83"/>
      <c r="AY238" s="70"/>
      <c r="AZ238" s="70"/>
      <c r="BA238" s="70"/>
      <c r="BB238" s="70">
        <f t="shared" si="10"/>
        <v>1</v>
      </c>
      <c r="BC238" s="70">
        <f t="shared" si="11"/>
        <v>2.2891204207629869E-3</v>
      </c>
      <c r="BD238" s="70" t="e">
        <f t="shared" si="12"/>
        <v>#N/A</v>
      </c>
      <c r="BE238" s="70"/>
      <c r="BF238" s="70"/>
      <c r="BG238" s="70"/>
      <c r="BH238" s="70"/>
      <c r="BI238" s="70"/>
      <c r="BJ238" s="70"/>
      <c r="BK238" s="70"/>
      <c r="BL238" s="70"/>
      <c r="BM238" s="70"/>
      <c r="BN238" s="70"/>
      <c r="BO238" s="70"/>
      <c r="BP238" s="70"/>
      <c r="BQ238" s="70"/>
      <c r="BR238" s="70"/>
      <c r="BS238" s="70"/>
      <c r="BT238" s="70"/>
      <c r="BU238" s="70"/>
      <c r="BV238" s="70"/>
      <c r="BW238" s="70"/>
      <c r="BX238" s="70"/>
      <c r="BY238" s="70"/>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70"/>
      <c r="DB238" s="70"/>
      <c r="DC238" s="70"/>
      <c r="DD238" s="70"/>
      <c r="DE238" s="70"/>
      <c r="DF238" s="70"/>
      <c r="DG238" s="70"/>
      <c r="DH238" s="70"/>
      <c r="DI238" s="70"/>
      <c r="DJ238" s="70"/>
      <c r="DK238" s="70"/>
      <c r="DL238" s="70"/>
      <c r="DM238" s="70"/>
      <c r="DN238" s="70"/>
      <c r="DO238" s="70"/>
      <c r="DP238" s="70"/>
      <c r="DQ238" s="70"/>
      <c r="DR238" s="70"/>
      <c r="DS238" s="70"/>
      <c r="DT238" s="70"/>
      <c r="DU238" s="70"/>
      <c r="DV238" s="70"/>
      <c r="DW238" s="70"/>
      <c r="DX238" s="70"/>
      <c r="DY238" s="70"/>
      <c r="DZ238" s="70"/>
      <c r="EA238" s="70"/>
      <c r="EB238" s="70"/>
      <c r="EC238" s="70"/>
      <c r="ED238" s="70"/>
      <c r="EE238" s="70"/>
      <c r="EF238" s="70"/>
      <c r="EG238" s="70"/>
      <c r="EH238" s="70"/>
      <c r="EI238" s="70"/>
      <c r="EJ238" s="70"/>
      <c r="EK238" s="70"/>
      <c r="EL238" s="70"/>
      <c r="EM238" s="70"/>
      <c r="EN238" s="70"/>
    </row>
    <row r="239" spans="1:144" outlineLevel="1" x14ac:dyDescent="0.2">
      <c r="A239" s="16">
        <v>33</v>
      </c>
      <c r="B239" s="16">
        <v>0</v>
      </c>
      <c r="C239" s="1">
        <v>1.8513568814635791E-4</v>
      </c>
      <c r="D239" s="1">
        <f t="shared" si="4"/>
        <v>-1.8513568814635791E-4</v>
      </c>
      <c r="E239" s="1">
        <f t="shared" si="5"/>
        <v>3.7030565574681858E-4</v>
      </c>
      <c r="F239" s="1">
        <f t="shared" si="6"/>
        <v>-1.9243327564296631E-2</v>
      </c>
      <c r="G239" s="1">
        <f t="shared" si="7"/>
        <v>-1.3607717285280634E-2</v>
      </c>
      <c r="H239" s="1">
        <v>5.1924986599245814E-4</v>
      </c>
      <c r="I239" s="1">
        <f t="shared" si="8"/>
        <v>9.6199433503881076E-8</v>
      </c>
      <c r="J239" s="1">
        <f t="shared" si="9"/>
        <v>-1.3611251564409102E-2</v>
      </c>
      <c r="AQ239" s="70"/>
      <c r="AR239" s="70"/>
      <c r="AS239" s="70"/>
      <c r="AT239" s="70"/>
      <c r="AU239" s="70"/>
      <c r="AV239" s="70"/>
      <c r="AW239" s="70"/>
      <c r="AX239" s="83"/>
      <c r="AY239" s="70"/>
      <c r="AZ239" s="70"/>
      <c r="BA239" s="70"/>
      <c r="BB239" s="70">
        <f t="shared" si="10"/>
        <v>1</v>
      </c>
      <c r="BC239" s="70">
        <f t="shared" si="11"/>
        <v>1.8513568814635791E-4</v>
      </c>
      <c r="BD239" s="70" t="e">
        <f t="shared" si="12"/>
        <v>#N/A</v>
      </c>
      <c r="BE239" s="70"/>
      <c r="BF239" s="70"/>
      <c r="BG239" s="70"/>
      <c r="BH239" s="70"/>
      <c r="BI239" s="70"/>
      <c r="BJ239" s="70"/>
      <c r="BK239" s="70"/>
      <c r="BL239" s="70"/>
      <c r="BM239" s="70"/>
      <c r="BN239" s="70"/>
      <c r="BO239" s="70"/>
      <c r="BP239" s="70"/>
      <c r="BQ239" s="70"/>
      <c r="BR239" s="70"/>
      <c r="BS239" s="70"/>
      <c r="BT239" s="70"/>
      <c r="BU239" s="70"/>
      <c r="BV239" s="70"/>
      <c r="BW239" s="70"/>
      <c r="BX239" s="70"/>
      <c r="BY239" s="70"/>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70"/>
      <c r="DB239" s="70"/>
      <c r="DC239" s="70"/>
      <c r="DD239" s="70"/>
      <c r="DE239" s="70"/>
      <c r="DF239" s="70"/>
      <c r="DG239" s="70"/>
      <c r="DH239" s="70"/>
      <c r="DI239" s="70"/>
      <c r="DJ239" s="70"/>
      <c r="DK239" s="70"/>
      <c r="DL239" s="70"/>
      <c r="DM239" s="70"/>
      <c r="DN239" s="70"/>
      <c r="DO239" s="70"/>
      <c r="DP239" s="70"/>
      <c r="DQ239" s="70"/>
      <c r="DR239" s="70"/>
      <c r="DS239" s="70"/>
      <c r="DT239" s="70"/>
      <c r="DU239" s="70"/>
      <c r="DV239" s="70"/>
      <c r="DW239" s="70"/>
      <c r="DX239" s="70"/>
      <c r="DY239" s="70"/>
      <c r="DZ239" s="70"/>
      <c r="EA239" s="70"/>
      <c r="EB239" s="70"/>
      <c r="EC239" s="70"/>
      <c r="ED239" s="70"/>
      <c r="EE239" s="70"/>
      <c r="EF239" s="70"/>
      <c r="EG239" s="70"/>
      <c r="EH239" s="70"/>
      <c r="EI239" s="70"/>
      <c r="EJ239" s="70"/>
      <c r="EK239" s="70"/>
      <c r="EL239" s="70"/>
      <c r="EM239" s="70"/>
      <c r="EN239" s="70"/>
    </row>
    <row r="240" spans="1:144" outlineLevel="1" x14ac:dyDescent="0.2">
      <c r="A240" s="16">
        <v>34</v>
      </c>
      <c r="B240" s="16">
        <v>0</v>
      </c>
      <c r="C240" s="1">
        <v>9.2073519513618918E-2</v>
      </c>
      <c r="D240" s="1">
        <f t="shared" si="4"/>
        <v>-9.2073519513618918E-2</v>
      </c>
      <c r="E240" s="1">
        <f t="shared" si="5"/>
        <v>0.19318374457262719</v>
      </c>
      <c r="F240" s="1">
        <f t="shared" si="6"/>
        <v>-0.43952672793884467</v>
      </c>
      <c r="G240" s="1">
        <f t="shared" si="7"/>
        <v>-0.31845057013751205</v>
      </c>
      <c r="H240" s="1">
        <v>0.10648008282438357</v>
      </c>
      <c r="I240" s="1">
        <f t="shared" si="8"/>
        <v>1.2085043114350566E-2</v>
      </c>
      <c r="J240" s="1">
        <f t="shared" si="9"/>
        <v>-0.33689139011743391</v>
      </c>
      <c r="AQ240" s="70"/>
      <c r="AR240" s="70"/>
      <c r="AS240" s="70"/>
      <c r="AT240" s="70"/>
      <c r="AU240" s="70"/>
      <c r="AV240" s="70"/>
      <c r="AW240" s="70"/>
      <c r="AX240" s="83"/>
      <c r="AY240" s="70"/>
      <c r="AZ240" s="70"/>
      <c r="BA240" s="70"/>
      <c r="BB240" s="70">
        <f t="shared" si="10"/>
        <v>1</v>
      </c>
      <c r="BC240" s="70">
        <f t="shared" si="11"/>
        <v>9.2073519513618918E-2</v>
      </c>
      <c r="BD240" s="70" t="e">
        <f t="shared" si="12"/>
        <v>#N/A</v>
      </c>
      <c r="BE240" s="70"/>
      <c r="BF240" s="70"/>
      <c r="BG240" s="70"/>
      <c r="BH240" s="70"/>
      <c r="BI240" s="70"/>
      <c r="BJ240" s="70"/>
      <c r="BK240" s="70"/>
      <c r="BL240" s="70"/>
      <c r="BM240" s="70"/>
      <c r="BN240" s="70"/>
      <c r="BO240" s="70"/>
      <c r="BP240" s="70"/>
      <c r="BQ240" s="70"/>
      <c r="BR240" s="70"/>
      <c r="BS240" s="70"/>
      <c r="BT240" s="70"/>
      <c r="BU240" s="70"/>
      <c r="BV240" s="70"/>
      <c r="BW240" s="70"/>
      <c r="BX240" s="70"/>
      <c r="BY240" s="70"/>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70"/>
      <c r="DB240" s="70"/>
      <c r="DC240" s="70"/>
      <c r="DD240" s="70"/>
      <c r="DE240" s="70"/>
      <c r="DF240" s="70"/>
      <c r="DG240" s="70"/>
      <c r="DH240" s="70"/>
      <c r="DI240" s="70"/>
      <c r="DJ240" s="70"/>
      <c r="DK240" s="70"/>
      <c r="DL240" s="70"/>
      <c r="DM240" s="70"/>
      <c r="DN240" s="70"/>
      <c r="DO240" s="70"/>
      <c r="DP240" s="70"/>
      <c r="DQ240" s="70"/>
      <c r="DR240" s="70"/>
      <c r="DS240" s="70"/>
      <c r="DT240" s="70"/>
      <c r="DU240" s="70"/>
      <c r="DV240" s="70"/>
      <c r="DW240" s="70"/>
      <c r="DX240" s="70"/>
      <c r="DY240" s="70"/>
      <c r="DZ240" s="70"/>
      <c r="EA240" s="70"/>
      <c r="EB240" s="70"/>
      <c r="EC240" s="70"/>
      <c r="ED240" s="70"/>
      <c r="EE240" s="70"/>
      <c r="EF240" s="70"/>
      <c r="EG240" s="70"/>
      <c r="EH240" s="70"/>
      <c r="EI240" s="70"/>
      <c r="EJ240" s="70"/>
      <c r="EK240" s="70"/>
      <c r="EL240" s="70"/>
      <c r="EM240" s="70"/>
      <c r="EN240" s="70"/>
    </row>
    <row r="241" spans="1:144" outlineLevel="1" x14ac:dyDescent="0.2">
      <c r="A241" s="16">
        <v>35</v>
      </c>
      <c r="B241" s="16">
        <v>0</v>
      </c>
      <c r="C241" s="1">
        <v>4.7006815398099181E-3</v>
      </c>
      <c r="D241" s="1">
        <f t="shared" si="4"/>
        <v>-4.7006815398099181E-3</v>
      </c>
      <c r="E241" s="1">
        <f t="shared" si="5"/>
        <v>9.4235289770537942E-3</v>
      </c>
      <c r="F241" s="1">
        <f t="shared" si="6"/>
        <v>-9.7074862745480064E-2</v>
      </c>
      <c r="G241" s="1">
        <f t="shared" si="7"/>
        <v>-6.8723229736952648E-2</v>
      </c>
      <c r="H241" s="1">
        <v>6.878770787994864E-3</v>
      </c>
      <c r="I241" s="1">
        <f t="shared" si="8"/>
        <v>3.2712647643064802E-5</v>
      </c>
      <c r="J241" s="1">
        <f t="shared" si="9"/>
        <v>-6.896082187098003E-2</v>
      </c>
      <c r="AQ241" s="70"/>
      <c r="AR241" s="70"/>
      <c r="AS241" s="70"/>
      <c r="AT241" s="70"/>
      <c r="AU241" s="70"/>
      <c r="AV241" s="70"/>
      <c r="AW241" s="70"/>
      <c r="AX241" s="83"/>
      <c r="AY241" s="70"/>
      <c r="AZ241" s="70"/>
      <c r="BA241" s="70"/>
      <c r="BB241" s="70">
        <f t="shared" si="10"/>
        <v>1</v>
      </c>
      <c r="BC241" s="70">
        <f t="shared" si="11"/>
        <v>4.7006815398099181E-3</v>
      </c>
      <c r="BD241" s="70" t="e">
        <f t="shared" si="12"/>
        <v>#N/A</v>
      </c>
      <c r="BE241" s="70"/>
      <c r="BF241" s="70"/>
      <c r="BG241" s="70"/>
      <c r="BH241" s="70"/>
      <c r="BI241" s="70"/>
      <c r="BJ241" s="70"/>
      <c r="BK241" s="70"/>
      <c r="BL241" s="70"/>
      <c r="BM241" s="70"/>
      <c r="BN241" s="70"/>
      <c r="BO241" s="70"/>
      <c r="BP241" s="70"/>
      <c r="BQ241" s="70"/>
      <c r="BR241" s="70"/>
      <c r="BS241" s="70"/>
      <c r="BT241" s="70"/>
      <c r="BU241" s="70"/>
      <c r="BV241" s="70"/>
      <c r="BW241" s="70"/>
      <c r="BX241" s="70"/>
      <c r="BY241" s="70"/>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70"/>
      <c r="DB241" s="70"/>
      <c r="DC241" s="70"/>
      <c r="DD241" s="70"/>
      <c r="DE241" s="70"/>
      <c r="DF241" s="70"/>
      <c r="DG241" s="70"/>
      <c r="DH241" s="70"/>
      <c r="DI241" s="70"/>
      <c r="DJ241" s="70"/>
      <c r="DK241" s="70"/>
      <c r="DL241" s="70"/>
      <c r="DM241" s="70"/>
      <c r="DN241" s="70"/>
      <c r="DO241" s="70"/>
      <c r="DP241" s="70"/>
      <c r="DQ241" s="70"/>
      <c r="DR241" s="70"/>
      <c r="DS241" s="70"/>
      <c r="DT241" s="70"/>
      <c r="DU241" s="70"/>
      <c r="DV241" s="70"/>
      <c r="DW241" s="70"/>
      <c r="DX241" s="70"/>
      <c r="DY241" s="70"/>
      <c r="DZ241" s="70"/>
      <c r="EA241" s="70"/>
      <c r="EB241" s="70"/>
      <c r="EC241" s="70"/>
      <c r="ED241" s="70"/>
      <c r="EE241" s="70"/>
      <c r="EF241" s="70"/>
      <c r="EG241" s="70"/>
      <c r="EH241" s="70"/>
      <c r="EI241" s="70"/>
      <c r="EJ241" s="70"/>
      <c r="EK241" s="70"/>
      <c r="EL241" s="70"/>
      <c r="EM241" s="70"/>
      <c r="EN241" s="70"/>
    </row>
    <row r="242" spans="1:144" outlineLevel="1" x14ac:dyDescent="0.2">
      <c r="A242" s="16">
        <v>36</v>
      </c>
      <c r="B242" s="16">
        <v>1</v>
      </c>
      <c r="C242" s="1">
        <v>0.99943758073654987</v>
      </c>
      <c r="D242" s="1">
        <f t="shared" si="4"/>
        <v>5.6241926345013127E-4</v>
      </c>
      <c r="E242" s="1">
        <f t="shared" si="5"/>
        <v>1.125154960979486E-3</v>
      </c>
      <c r="F242" s="1">
        <f t="shared" si="6"/>
        <v>3.3543329604848203E-2</v>
      </c>
      <c r="G242" s="1">
        <f t="shared" si="7"/>
        <v>2.37220521220242E-2</v>
      </c>
      <c r="H242" s="1">
        <v>1.6598448140768577E-3</v>
      </c>
      <c r="I242" s="1">
        <f t="shared" si="8"/>
        <v>9.3560699016357512E-7</v>
      </c>
      <c r="J242" s="1">
        <f t="shared" si="9"/>
        <v>2.3741764127170426E-2</v>
      </c>
      <c r="AQ242" s="70"/>
      <c r="AR242" s="70"/>
      <c r="AS242" s="70"/>
      <c r="AT242" s="70"/>
      <c r="AU242" s="70"/>
      <c r="AV242" s="70"/>
      <c r="AW242" s="70"/>
      <c r="AX242" s="83"/>
      <c r="AY242" s="70"/>
      <c r="AZ242" s="70"/>
      <c r="BA242" s="70"/>
      <c r="BB242" s="70">
        <f t="shared" si="10"/>
        <v>0</v>
      </c>
      <c r="BC242" s="70" t="e">
        <f t="shared" si="11"/>
        <v>#N/A</v>
      </c>
      <c r="BD242" s="70">
        <f t="shared" si="12"/>
        <v>0.99943758073654987</v>
      </c>
      <c r="BE242" s="70"/>
      <c r="BF242" s="70"/>
      <c r="BG242" s="70"/>
      <c r="BH242" s="70"/>
      <c r="BI242" s="70"/>
      <c r="BJ242" s="70"/>
      <c r="BK242" s="70"/>
      <c r="BL242" s="70"/>
      <c r="BM242" s="70"/>
      <c r="BN242" s="70"/>
      <c r="BO242" s="70"/>
      <c r="BP242" s="70"/>
      <c r="BQ242" s="70"/>
      <c r="BR242" s="70"/>
      <c r="BS242" s="70"/>
      <c r="BT242" s="70"/>
      <c r="BU242" s="70"/>
      <c r="BV242" s="70"/>
      <c r="BW242" s="70"/>
      <c r="BX242" s="70"/>
      <c r="BY242" s="70"/>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70"/>
      <c r="DB242" s="70"/>
      <c r="DC242" s="70"/>
      <c r="DD242" s="70"/>
      <c r="DE242" s="70"/>
      <c r="DF242" s="70"/>
      <c r="DG242" s="70"/>
      <c r="DH242" s="70"/>
      <c r="DI242" s="70"/>
      <c r="DJ242" s="70"/>
      <c r="DK242" s="70"/>
      <c r="DL242" s="70"/>
      <c r="DM242" s="70"/>
      <c r="DN242" s="70"/>
      <c r="DO242" s="70"/>
      <c r="DP242" s="70"/>
      <c r="DQ242" s="70"/>
      <c r="DR242" s="70"/>
      <c r="DS242" s="70"/>
      <c r="DT242" s="70"/>
      <c r="DU242" s="70"/>
      <c r="DV242" s="70"/>
      <c r="DW242" s="70"/>
      <c r="DX242" s="70"/>
      <c r="DY242" s="70"/>
      <c r="DZ242" s="70"/>
      <c r="EA242" s="70"/>
      <c r="EB242" s="70"/>
      <c r="EC242" s="70"/>
      <c r="ED242" s="70"/>
      <c r="EE242" s="70"/>
      <c r="EF242" s="70"/>
      <c r="EG242" s="70"/>
      <c r="EH242" s="70"/>
      <c r="EI242" s="70"/>
      <c r="EJ242" s="70"/>
      <c r="EK242" s="70"/>
      <c r="EL242" s="70"/>
      <c r="EM242" s="70"/>
      <c r="EN242" s="70"/>
    </row>
    <row r="243" spans="1:144" outlineLevel="1" x14ac:dyDescent="0.2">
      <c r="A243" s="16">
        <v>37</v>
      </c>
      <c r="B243" s="16">
        <v>0</v>
      </c>
      <c r="C243" s="1">
        <v>1.7657575310716796E-3</v>
      </c>
      <c r="D243" s="1">
        <f t="shared" si="4"/>
        <v>-1.7657575310716796E-3</v>
      </c>
      <c r="E243" s="1">
        <f t="shared" si="5"/>
        <v>3.5346366369726654E-3</v>
      </c>
      <c r="F243" s="1">
        <f t="shared" si="6"/>
        <v>-5.9452810168844544E-2</v>
      </c>
      <c r="G243" s="1">
        <f t="shared" si="7"/>
        <v>-4.2058066359778275E-2</v>
      </c>
      <c r="H243" s="1">
        <v>2.3689253214897177E-3</v>
      </c>
      <c r="I243" s="1">
        <f t="shared" si="8"/>
        <v>4.2002970535468195E-6</v>
      </c>
      <c r="J243" s="1">
        <f t="shared" si="9"/>
        <v>-4.2107971252211378E-2</v>
      </c>
      <c r="AQ243" s="70"/>
      <c r="AR243" s="70"/>
      <c r="AS243" s="70"/>
      <c r="AT243" s="70"/>
      <c r="AU243" s="70"/>
      <c r="AV243" s="70"/>
      <c r="AW243" s="70"/>
      <c r="AX243" s="83"/>
      <c r="AY243" s="70"/>
      <c r="AZ243" s="70"/>
      <c r="BA243" s="70"/>
      <c r="BB243" s="70">
        <f t="shared" si="10"/>
        <v>1</v>
      </c>
      <c r="BC243" s="70">
        <f t="shared" si="11"/>
        <v>1.7657575310716796E-3</v>
      </c>
      <c r="BD243" s="70" t="e">
        <f t="shared" si="12"/>
        <v>#N/A</v>
      </c>
      <c r="BE243" s="70"/>
      <c r="BF243" s="70"/>
      <c r="BG243" s="70"/>
      <c r="BH243" s="70"/>
      <c r="BI243" s="70"/>
      <c r="BJ243" s="70"/>
      <c r="BK243" s="70"/>
      <c r="BL243" s="70"/>
      <c r="BM243" s="70"/>
      <c r="BN243" s="70"/>
      <c r="BO243" s="70"/>
      <c r="BP243" s="70"/>
      <c r="BQ243" s="70"/>
      <c r="BR243" s="70"/>
      <c r="BS243" s="70"/>
      <c r="BT243" s="70"/>
      <c r="BU243" s="70"/>
      <c r="BV243" s="70"/>
      <c r="BW243" s="70"/>
      <c r="BX243" s="70"/>
      <c r="BY243" s="70"/>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70"/>
      <c r="DB243" s="70"/>
      <c r="DC243" s="70"/>
      <c r="DD243" s="70"/>
      <c r="DE243" s="70"/>
      <c r="DF243" s="70"/>
      <c r="DG243" s="70"/>
      <c r="DH243" s="70"/>
      <c r="DI243" s="70"/>
      <c r="DJ243" s="70"/>
      <c r="DK243" s="70"/>
      <c r="DL243" s="70"/>
      <c r="DM243" s="70"/>
      <c r="DN243" s="70"/>
      <c r="DO243" s="70"/>
      <c r="DP243" s="70"/>
      <c r="DQ243" s="70"/>
      <c r="DR243" s="70"/>
      <c r="DS243" s="70"/>
      <c r="DT243" s="70"/>
      <c r="DU243" s="70"/>
      <c r="DV243" s="70"/>
      <c r="DW243" s="70"/>
      <c r="DX243" s="70"/>
      <c r="DY243" s="70"/>
      <c r="DZ243" s="70"/>
      <c r="EA243" s="70"/>
      <c r="EB243" s="70"/>
      <c r="EC243" s="70"/>
      <c r="ED243" s="70"/>
      <c r="EE243" s="70"/>
      <c r="EF243" s="70"/>
      <c r="EG243" s="70"/>
      <c r="EH243" s="70"/>
      <c r="EI243" s="70"/>
      <c r="EJ243" s="70"/>
      <c r="EK243" s="70"/>
      <c r="EL243" s="70"/>
      <c r="EM243" s="70"/>
      <c r="EN243" s="70"/>
    </row>
    <row r="244" spans="1:144" outlineLevel="1" x14ac:dyDescent="0.2">
      <c r="A244" s="16">
        <v>38</v>
      </c>
      <c r="B244" s="16">
        <v>0</v>
      </c>
      <c r="C244" s="1">
        <v>4.3475302691336377E-2</v>
      </c>
      <c r="D244" s="1">
        <f t="shared" si="4"/>
        <v>-4.3475302691336377E-2</v>
      </c>
      <c r="E244" s="1">
        <f t="shared" si="5"/>
        <v>8.8897339869481048E-2</v>
      </c>
      <c r="F244" s="1">
        <f t="shared" si="6"/>
        <v>-0.29815656938843565</v>
      </c>
      <c r="G244" s="1">
        <f t="shared" si="7"/>
        <v>-0.21319313368184198</v>
      </c>
      <c r="H244" s="1">
        <v>0.12282856515917488</v>
      </c>
      <c r="I244" s="1">
        <f t="shared" si="8"/>
        <v>6.364456532000096E-3</v>
      </c>
      <c r="J244" s="1">
        <f t="shared" si="9"/>
        <v>-0.22763077292203671</v>
      </c>
      <c r="AQ244" s="70"/>
      <c r="AR244" s="70"/>
      <c r="AS244" s="70"/>
      <c r="AT244" s="70"/>
      <c r="AU244" s="70"/>
      <c r="AV244" s="70"/>
      <c r="AW244" s="70"/>
      <c r="AX244" s="83"/>
      <c r="AY244" s="70"/>
      <c r="AZ244" s="70"/>
      <c r="BA244" s="70"/>
      <c r="BB244" s="70">
        <f t="shared" si="10"/>
        <v>1</v>
      </c>
      <c r="BC244" s="70">
        <f t="shared" si="11"/>
        <v>4.3475302691336377E-2</v>
      </c>
      <c r="BD244" s="70" t="e">
        <f t="shared" si="12"/>
        <v>#N/A</v>
      </c>
      <c r="BE244" s="70"/>
      <c r="BF244" s="70"/>
      <c r="BG244" s="70"/>
      <c r="BH244" s="70"/>
      <c r="BI244" s="70"/>
      <c r="BJ244" s="70"/>
      <c r="BK244" s="70"/>
      <c r="BL244" s="70"/>
      <c r="BM244" s="70"/>
      <c r="BN244" s="70"/>
      <c r="BO244" s="70"/>
      <c r="BP244" s="70"/>
      <c r="BQ244" s="70"/>
      <c r="BR244" s="70"/>
      <c r="BS244" s="70"/>
      <c r="BT244" s="70"/>
      <c r="BU244" s="70"/>
      <c r="BV244" s="70"/>
      <c r="BW244" s="70"/>
      <c r="BX244" s="70"/>
      <c r="BY244" s="70"/>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70"/>
      <c r="DB244" s="70"/>
      <c r="DC244" s="70"/>
      <c r="DD244" s="70"/>
      <c r="DE244" s="70"/>
      <c r="DF244" s="70"/>
      <c r="DG244" s="70"/>
      <c r="DH244" s="70"/>
      <c r="DI244" s="70"/>
      <c r="DJ244" s="70"/>
      <c r="DK244" s="70"/>
      <c r="DL244" s="70"/>
      <c r="DM244" s="70"/>
      <c r="DN244" s="70"/>
      <c r="DO244" s="70"/>
      <c r="DP244" s="70"/>
      <c r="DQ244" s="70"/>
      <c r="DR244" s="70"/>
      <c r="DS244" s="70"/>
      <c r="DT244" s="70"/>
      <c r="DU244" s="70"/>
      <c r="DV244" s="70"/>
      <c r="DW244" s="70"/>
      <c r="DX244" s="70"/>
      <c r="DY244" s="70"/>
      <c r="DZ244" s="70"/>
      <c r="EA244" s="70"/>
      <c r="EB244" s="70"/>
      <c r="EC244" s="70"/>
      <c r="ED244" s="70"/>
      <c r="EE244" s="70"/>
      <c r="EF244" s="70"/>
      <c r="EG244" s="70"/>
      <c r="EH244" s="70"/>
      <c r="EI244" s="70"/>
      <c r="EJ244" s="70"/>
      <c r="EK244" s="70"/>
      <c r="EL244" s="70"/>
      <c r="EM244" s="70"/>
      <c r="EN244" s="70"/>
    </row>
    <row r="245" spans="1:144" outlineLevel="1" x14ac:dyDescent="0.2">
      <c r="A245" s="16">
        <v>39</v>
      </c>
      <c r="B245" s="16">
        <v>0</v>
      </c>
      <c r="C245" s="1">
        <v>7.1227847663569611E-7</v>
      </c>
      <c r="D245" s="1">
        <f t="shared" si="4"/>
        <v>-7.1227847663569611E-7</v>
      </c>
      <c r="E245" s="1">
        <f t="shared" si="5"/>
        <v>1.4245574606916479E-6</v>
      </c>
      <c r="F245" s="1">
        <f t="shared" si="6"/>
        <v>-1.1935482649192064E-3</v>
      </c>
      <c r="G245" s="1">
        <f t="shared" si="7"/>
        <v>-8.4396622205908556E-4</v>
      </c>
      <c r="H245" s="1">
        <v>4.6261750733257633E-6</v>
      </c>
      <c r="I245" s="1">
        <f t="shared" si="8"/>
        <v>3.2951425248329558E-12</v>
      </c>
      <c r="J245" s="1">
        <f t="shared" si="9"/>
        <v>-8.4396817423360851E-4</v>
      </c>
      <c r="AQ245" s="70"/>
      <c r="AR245" s="70"/>
      <c r="AS245" s="70"/>
      <c r="AT245" s="70"/>
      <c r="AU245" s="70"/>
      <c r="AV245" s="70"/>
      <c r="AW245" s="70"/>
      <c r="AX245" s="83"/>
      <c r="AY245" s="70"/>
      <c r="AZ245" s="70"/>
      <c r="BA245" s="70"/>
      <c r="BB245" s="70">
        <f t="shared" si="10"/>
        <v>1</v>
      </c>
      <c r="BC245" s="70">
        <f t="shared" si="11"/>
        <v>7.1227847663569611E-7</v>
      </c>
      <c r="BD245" s="70" t="e">
        <f t="shared" si="12"/>
        <v>#N/A</v>
      </c>
      <c r="BE245" s="70"/>
      <c r="BF245" s="70"/>
      <c r="BG245" s="70"/>
      <c r="BH245" s="70"/>
      <c r="BI245" s="70"/>
      <c r="BJ245" s="70"/>
      <c r="BK245" s="70"/>
      <c r="BL245" s="70"/>
      <c r="BM245" s="70"/>
      <c r="BN245" s="70"/>
      <c r="BO245" s="70"/>
      <c r="BP245" s="70"/>
      <c r="BQ245" s="70"/>
      <c r="BR245" s="70"/>
      <c r="BS245" s="70"/>
      <c r="BT245" s="70"/>
      <c r="BU245" s="70"/>
      <c r="BV245" s="70"/>
      <c r="BW245" s="70"/>
      <c r="BX245" s="70"/>
      <c r="BY245" s="70"/>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70"/>
      <c r="DB245" s="70"/>
      <c r="DC245" s="70"/>
      <c r="DD245" s="70"/>
      <c r="DE245" s="70"/>
      <c r="DF245" s="70"/>
      <c r="DG245" s="70"/>
      <c r="DH245" s="70"/>
      <c r="DI245" s="70"/>
      <c r="DJ245" s="70"/>
      <c r="DK245" s="70"/>
      <c r="DL245" s="70"/>
      <c r="DM245" s="70"/>
      <c r="DN245" s="70"/>
      <c r="DO245" s="70"/>
      <c r="DP245" s="70"/>
      <c r="DQ245" s="70"/>
      <c r="DR245" s="70"/>
      <c r="DS245" s="70"/>
      <c r="DT245" s="70"/>
      <c r="DU245" s="70"/>
      <c r="DV245" s="70"/>
      <c r="DW245" s="70"/>
      <c r="DX245" s="70"/>
      <c r="DY245" s="70"/>
      <c r="DZ245" s="70"/>
      <c r="EA245" s="70"/>
      <c r="EB245" s="70"/>
      <c r="EC245" s="70"/>
      <c r="ED245" s="70"/>
      <c r="EE245" s="70"/>
      <c r="EF245" s="70"/>
      <c r="EG245" s="70"/>
      <c r="EH245" s="70"/>
      <c r="EI245" s="70"/>
      <c r="EJ245" s="70"/>
      <c r="EK245" s="70"/>
      <c r="EL245" s="70"/>
      <c r="EM245" s="70"/>
      <c r="EN245" s="70"/>
    </row>
    <row r="246" spans="1:144" outlineLevel="1" x14ac:dyDescent="0.2">
      <c r="A246" s="16">
        <v>40</v>
      </c>
      <c r="B246" s="16">
        <v>0</v>
      </c>
      <c r="C246" s="1">
        <v>8.6676314233728301E-4</v>
      </c>
      <c r="D246" s="1">
        <f t="shared" si="4"/>
        <v>-8.6676314233728301E-4</v>
      </c>
      <c r="E246" s="1">
        <f t="shared" si="5"/>
        <v>1.7342779974222665E-3</v>
      </c>
      <c r="F246" s="1">
        <f t="shared" si="6"/>
        <v>-4.1644663492724568E-2</v>
      </c>
      <c r="G246" s="1">
        <f t="shared" si="7"/>
        <v>-2.945360881840263E-2</v>
      </c>
      <c r="H246" s="1">
        <v>1.4599962168684608E-3</v>
      </c>
      <c r="I246" s="1">
        <f t="shared" si="8"/>
        <v>1.2684206131170459E-6</v>
      </c>
      <c r="J246" s="1">
        <f t="shared" si="9"/>
        <v>-2.9475133469428125E-2</v>
      </c>
      <c r="AQ246" s="70"/>
      <c r="AR246" s="70"/>
      <c r="AS246" s="70"/>
      <c r="AT246" s="70"/>
      <c r="AU246" s="70"/>
      <c r="AV246" s="70"/>
      <c r="AW246" s="70"/>
      <c r="AX246" s="83"/>
      <c r="AY246" s="70"/>
      <c r="AZ246" s="70"/>
      <c r="BA246" s="70"/>
      <c r="BB246" s="70">
        <f t="shared" si="10"/>
        <v>1</v>
      </c>
      <c r="BC246" s="70">
        <f t="shared" si="11"/>
        <v>8.6676314233728301E-4</v>
      </c>
      <c r="BD246" s="70" t="e">
        <f t="shared" si="12"/>
        <v>#N/A</v>
      </c>
      <c r="BE246" s="70"/>
      <c r="BF246" s="70"/>
      <c r="BG246" s="70"/>
      <c r="BH246" s="70"/>
      <c r="BI246" s="70"/>
      <c r="BJ246" s="70"/>
      <c r="BK246" s="70"/>
      <c r="BL246" s="70"/>
      <c r="BM246" s="70"/>
      <c r="BN246" s="70"/>
      <c r="BO246" s="70"/>
      <c r="BP246" s="70"/>
      <c r="BQ246" s="70"/>
      <c r="BR246" s="70"/>
      <c r="BS246" s="70"/>
      <c r="BT246" s="70"/>
      <c r="BU246" s="70"/>
      <c r="BV246" s="70"/>
      <c r="BW246" s="70"/>
      <c r="BX246" s="70"/>
      <c r="BY246" s="70"/>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70"/>
      <c r="DB246" s="70"/>
      <c r="DC246" s="70"/>
      <c r="DD246" s="70"/>
      <c r="DE246" s="70"/>
      <c r="DF246" s="70"/>
      <c r="DG246" s="70"/>
      <c r="DH246" s="70"/>
      <c r="DI246" s="70"/>
      <c r="DJ246" s="70"/>
      <c r="DK246" s="70"/>
      <c r="DL246" s="70"/>
      <c r="DM246" s="70"/>
      <c r="DN246" s="70"/>
      <c r="DO246" s="70"/>
      <c r="DP246" s="70"/>
      <c r="DQ246" s="70"/>
      <c r="DR246" s="70"/>
      <c r="DS246" s="70"/>
      <c r="DT246" s="70"/>
      <c r="DU246" s="70"/>
      <c r="DV246" s="70"/>
      <c r="DW246" s="70"/>
      <c r="DX246" s="70"/>
      <c r="DY246" s="70"/>
      <c r="DZ246" s="70"/>
      <c r="EA246" s="70"/>
      <c r="EB246" s="70"/>
      <c r="EC246" s="70"/>
      <c r="ED246" s="70"/>
      <c r="EE246" s="70"/>
      <c r="EF246" s="70"/>
      <c r="EG246" s="70"/>
      <c r="EH246" s="70"/>
      <c r="EI246" s="70"/>
      <c r="EJ246" s="70"/>
      <c r="EK246" s="70"/>
      <c r="EL246" s="70"/>
      <c r="EM246" s="70"/>
      <c r="EN246" s="70"/>
    </row>
    <row r="247" spans="1:144" outlineLevel="1" x14ac:dyDescent="0.2">
      <c r="A247" s="16">
        <v>41</v>
      </c>
      <c r="B247" s="16">
        <v>1</v>
      </c>
      <c r="C247" s="1">
        <v>0.95545578182560476</v>
      </c>
      <c r="D247" s="1">
        <f t="shared" si="4"/>
        <v>4.4544218174395245E-2</v>
      </c>
      <c r="E247" s="1">
        <f t="shared" si="5"/>
        <v>9.1133587793740312E-2</v>
      </c>
      <c r="F247" s="1">
        <f t="shared" si="6"/>
        <v>0.30188340099074729</v>
      </c>
      <c r="G247" s="1">
        <f t="shared" si="7"/>
        <v>0.21591875825973644</v>
      </c>
      <c r="H247" s="1">
        <v>4.174359454580244E-2</v>
      </c>
      <c r="I247" s="1">
        <f t="shared" si="8"/>
        <v>2.0309015002144895E-3</v>
      </c>
      <c r="J247" s="1">
        <f t="shared" si="9"/>
        <v>0.22057155679878807</v>
      </c>
      <c r="AQ247" s="70"/>
      <c r="AR247" s="70"/>
      <c r="AS247" s="70"/>
      <c r="AT247" s="70"/>
      <c r="AU247" s="70"/>
      <c r="AV247" s="70"/>
      <c r="AW247" s="70"/>
      <c r="AX247" s="83"/>
      <c r="AY247" s="70"/>
      <c r="AZ247" s="70"/>
      <c r="BA247" s="70"/>
      <c r="BB247" s="70">
        <f t="shared" si="10"/>
        <v>0</v>
      </c>
      <c r="BC247" s="70" t="e">
        <f t="shared" si="11"/>
        <v>#N/A</v>
      </c>
      <c r="BD247" s="70">
        <f t="shared" si="12"/>
        <v>0.95545578182560476</v>
      </c>
      <c r="BE247" s="70"/>
      <c r="BF247" s="70"/>
      <c r="BG247" s="70"/>
      <c r="BH247" s="70"/>
      <c r="BI247" s="70"/>
      <c r="BJ247" s="70"/>
      <c r="BK247" s="70"/>
      <c r="BL247" s="70"/>
      <c r="BM247" s="70"/>
      <c r="BN247" s="70"/>
      <c r="BO247" s="70"/>
      <c r="BP247" s="70"/>
      <c r="BQ247" s="70"/>
      <c r="BR247" s="70"/>
      <c r="BS247" s="70"/>
      <c r="BT247" s="70"/>
      <c r="BU247" s="70"/>
      <c r="BV247" s="70"/>
      <c r="BW247" s="70"/>
      <c r="BX247" s="70"/>
      <c r="BY247" s="70"/>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70"/>
      <c r="DB247" s="70"/>
      <c r="DC247" s="70"/>
      <c r="DD247" s="70"/>
      <c r="DE247" s="70"/>
      <c r="DF247" s="70"/>
      <c r="DG247" s="70"/>
      <c r="DH247" s="70"/>
      <c r="DI247" s="70"/>
      <c r="DJ247" s="70"/>
      <c r="DK247" s="70"/>
      <c r="DL247" s="70"/>
      <c r="DM247" s="70"/>
      <c r="DN247" s="70"/>
      <c r="DO247" s="70"/>
      <c r="DP247" s="70"/>
      <c r="DQ247" s="70"/>
      <c r="DR247" s="70"/>
      <c r="DS247" s="70"/>
      <c r="DT247" s="70"/>
      <c r="DU247" s="70"/>
      <c r="DV247" s="70"/>
      <c r="DW247" s="70"/>
      <c r="DX247" s="70"/>
      <c r="DY247" s="70"/>
      <c r="DZ247" s="70"/>
      <c r="EA247" s="70"/>
      <c r="EB247" s="70"/>
      <c r="EC247" s="70"/>
      <c r="ED247" s="70"/>
      <c r="EE247" s="70"/>
      <c r="EF247" s="70"/>
      <c r="EG247" s="70"/>
      <c r="EH247" s="70"/>
      <c r="EI247" s="70"/>
      <c r="EJ247" s="70"/>
      <c r="EK247" s="70"/>
      <c r="EL247" s="70"/>
      <c r="EM247" s="70"/>
      <c r="EN247" s="70"/>
    </row>
    <row r="248" spans="1:144" outlineLevel="1" x14ac:dyDescent="0.2">
      <c r="A248" s="16">
        <v>42</v>
      </c>
      <c r="B248" s="16">
        <v>0</v>
      </c>
      <c r="C248" s="1">
        <v>6.627404054531437E-4</v>
      </c>
      <c r="D248" s="1">
        <f t="shared" si="4"/>
        <v>-6.627404054531437E-4</v>
      </c>
      <c r="E248" s="1">
        <f t="shared" si="5"/>
        <v>1.3259202299091973E-3</v>
      </c>
      <c r="F248" s="1">
        <f t="shared" si="6"/>
        <v>-3.6413187582374565E-2</v>
      </c>
      <c r="G248" s="1">
        <f t="shared" si="7"/>
        <v>-2.5752279929809364E-2</v>
      </c>
      <c r="H248" s="1">
        <v>1.4652425156467361E-3</v>
      </c>
      <c r="I248" s="1">
        <f t="shared" si="8"/>
        <v>9.7314531050992557E-7</v>
      </c>
      <c r="J248" s="1">
        <f t="shared" si="9"/>
        <v>-2.5771167356054558E-2</v>
      </c>
      <c r="AQ248" s="70"/>
      <c r="AR248" s="70"/>
      <c r="AS248" s="70"/>
      <c r="AT248" s="70"/>
      <c r="AU248" s="70"/>
      <c r="AV248" s="70"/>
      <c r="AW248" s="70"/>
      <c r="AX248" s="83"/>
      <c r="AY248" s="70"/>
      <c r="AZ248" s="70"/>
      <c r="BA248" s="70"/>
      <c r="BB248" s="70">
        <f t="shared" si="10"/>
        <v>1</v>
      </c>
      <c r="BC248" s="70">
        <f t="shared" si="11"/>
        <v>6.627404054531437E-4</v>
      </c>
      <c r="BD248" s="70" t="e">
        <f t="shared" si="12"/>
        <v>#N/A</v>
      </c>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70"/>
      <c r="DB248" s="70"/>
      <c r="DC248" s="70"/>
      <c r="DD248" s="70"/>
      <c r="DE248" s="70"/>
      <c r="DF248" s="70"/>
      <c r="DG248" s="70"/>
      <c r="DH248" s="70"/>
      <c r="DI248" s="70"/>
      <c r="DJ248" s="70"/>
      <c r="DK248" s="70"/>
      <c r="DL248" s="70"/>
      <c r="DM248" s="70"/>
      <c r="DN248" s="70"/>
      <c r="DO248" s="70"/>
      <c r="DP248" s="70"/>
      <c r="DQ248" s="70"/>
      <c r="DR248" s="70"/>
      <c r="DS248" s="70"/>
      <c r="DT248" s="70"/>
      <c r="DU248" s="70"/>
      <c r="DV248" s="70"/>
      <c r="DW248" s="70"/>
      <c r="DX248" s="70"/>
      <c r="DY248" s="70"/>
      <c r="DZ248" s="70"/>
      <c r="EA248" s="70"/>
      <c r="EB248" s="70"/>
      <c r="EC248" s="70"/>
      <c r="ED248" s="70"/>
      <c r="EE248" s="70"/>
      <c r="EF248" s="70"/>
      <c r="EG248" s="70"/>
      <c r="EH248" s="70"/>
      <c r="EI248" s="70"/>
      <c r="EJ248" s="70"/>
      <c r="EK248" s="70"/>
      <c r="EL248" s="70"/>
      <c r="EM248" s="70"/>
      <c r="EN248" s="70"/>
    </row>
    <row r="249" spans="1:144" outlineLevel="1" x14ac:dyDescent="0.2">
      <c r="A249" s="16">
        <v>43</v>
      </c>
      <c r="B249" s="16">
        <v>0</v>
      </c>
      <c r="C249" s="1">
        <v>1.5071402082654509E-4</v>
      </c>
      <c r="D249" s="1">
        <f t="shared" si="4"/>
        <v>-1.5071402082654509E-4</v>
      </c>
      <c r="E249" s="1">
        <f t="shared" si="5"/>
        <v>3.0145075865177355E-4</v>
      </c>
      <c r="F249" s="1">
        <f t="shared" si="6"/>
        <v>-1.7362337361420368E-2</v>
      </c>
      <c r="G249" s="1">
        <f t="shared" si="7"/>
        <v>-1.2277489114902975E-2</v>
      </c>
      <c r="H249" s="1">
        <v>5.8489012449889309E-4</v>
      </c>
      <c r="I249" s="1">
        <f t="shared" si="8"/>
        <v>8.8216026703550478E-8</v>
      </c>
      <c r="J249" s="1">
        <f t="shared" si="9"/>
        <v>-1.2281081181771602E-2</v>
      </c>
      <c r="AQ249" s="70"/>
      <c r="AR249" s="70"/>
      <c r="AS249" s="70"/>
      <c r="AT249" s="70"/>
      <c r="AU249" s="70"/>
      <c r="AV249" s="70"/>
      <c r="AW249" s="70"/>
      <c r="AX249" s="83"/>
      <c r="AY249" s="70"/>
      <c r="AZ249" s="70"/>
      <c r="BA249" s="70"/>
      <c r="BB249" s="70">
        <f t="shared" si="10"/>
        <v>1</v>
      </c>
      <c r="BC249" s="70">
        <f t="shared" si="11"/>
        <v>1.5071402082654509E-4</v>
      </c>
      <c r="BD249" s="70" t="e">
        <f t="shared" si="12"/>
        <v>#N/A</v>
      </c>
      <c r="BE249" s="70"/>
      <c r="BF249" s="70"/>
      <c r="BG249" s="70"/>
      <c r="BH249" s="70"/>
      <c r="BI249" s="70"/>
      <c r="BJ249" s="70"/>
      <c r="BK249" s="70"/>
      <c r="BL249" s="70"/>
      <c r="BM249" s="70"/>
      <c r="BN249" s="70"/>
      <c r="BO249" s="70"/>
      <c r="BP249" s="70"/>
      <c r="BQ249" s="70"/>
      <c r="BR249" s="70"/>
      <c r="BS249" s="70"/>
      <c r="BT249" s="70"/>
      <c r="BU249" s="70"/>
      <c r="BV249" s="70"/>
      <c r="BW249" s="70"/>
      <c r="BX249" s="70"/>
      <c r="BY249" s="70"/>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70"/>
      <c r="DB249" s="70"/>
      <c r="DC249" s="70"/>
      <c r="DD249" s="70"/>
      <c r="DE249" s="70"/>
      <c r="DF249" s="70"/>
      <c r="DG249" s="70"/>
      <c r="DH249" s="70"/>
      <c r="DI249" s="70"/>
      <c r="DJ249" s="70"/>
      <c r="DK249" s="70"/>
      <c r="DL249" s="70"/>
      <c r="DM249" s="70"/>
      <c r="DN249" s="70"/>
      <c r="DO249" s="70"/>
      <c r="DP249" s="70"/>
      <c r="DQ249" s="70"/>
      <c r="DR249" s="70"/>
      <c r="DS249" s="70"/>
      <c r="DT249" s="70"/>
      <c r="DU249" s="70"/>
      <c r="DV249" s="70"/>
      <c r="DW249" s="70"/>
      <c r="DX249" s="70"/>
      <c r="DY249" s="70"/>
      <c r="DZ249" s="70"/>
      <c r="EA249" s="70"/>
      <c r="EB249" s="70"/>
      <c r="EC249" s="70"/>
      <c r="ED249" s="70"/>
      <c r="EE249" s="70"/>
      <c r="EF249" s="70"/>
      <c r="EG249" s="70"/>
      <c r="EH249" s="70"/>
      <c r="EI249" s="70"/>
      <c r="EJ249" s="70"/>
      <c r="EK249" s="70"/>
      <c r="EL249" s="70"/>
      <c r="EM249" s="70"/>
      <c r="EN249" s="70"/>
    </row>
    <row r="250" spans="1:144" outlineLevel="1" x14ac:dyDescent="0.2">
      <c r="A250" s="16">
        <v>44</v>
      </c>
      <c r="B250" s="16">
        <v>1</v>
      </c>
      <c r="C250" s="1">
        <v>0.14381308472643117</v>
      </c>
      <c r="D250" s="1">
        <f t="shared" si="4"/>
        <v>0.85618691527356883</v>
      </c>
      <c r="E250" s="1">
        <f t="shared" si="5"/>
        <v>3.8784816906009367</v>
      </c>
      <c r="F250" s="1">
        <f t="shared" si="6"/>
        <v>1.9693861202417713</v>
      </c>
      <c r="G250" s="1">
        <f t="shared" si="7"/>
        <v>2.4399734028974542</v>
      </c>
      <c r="H250" s="1">
        <v>0.13530382619974282</v>
      </c>
      <c r="I250" s="1">
        <f t="shared" si="8"/>
        <v>0.931572640841413</v>
      </c>
      <c r="J250" s="1">
        <f t="shared" si="9"/>
        <v>2.6239365174653893</v>
      </c>
      <c r="AQ250" s="70"/>
      <c r="AR250" s="70"/>
      <c r="AS250" s="70"/>
      <c r="AT250" s="70"/>
      <c r="AU250" s="70"/>
      <c r="AV250" s="70"/>
      <c r="AW250" s="70"/>
      <c r="AX250" s="83"/>
      <c r="AY250" s="70"/>
      <c r="AZ250" s="70"/>
      <c r="BA250" s="70"/>
      <c r="BB250" s="70">
        <f t="shared" si="10"/>
        <v>0</v>
      </c>
      <c r="BC250" s="70" t="e">
        <f t="shared" si="11"/>
        <v>#N/A</v>
      </c>
      <c r="BD250" s="70">
        <f t="shared" si="12"/>
        <v>0.14381308472643117</v>
      </c>
      <c r="BE250" s="70"/>
      <c r="BF250" s="70"/>
      <c r="BG250" s="70"/>
      <c r="BH250" s="70"/>
      <c r="BI250" s="70"/>
      <c r="BJ250" s="70"/>
      <c r="BK250" s="70"/>
      <c r="BL250" s="70"/>
      <c r="BM250" s="70"/>
      <c r="BN250" s="70"/>
      <c r="BO250" s="70"/>
      <c r="BP250" s="70"/>
      <c r="BQ250" s="70"/>
      <c r="BR250" s="70"/>
      <c r="BS250" s="70"/>
      <c r="BT250" s="70"/>
      <c r="BU250" s="70"/>
      <c r="BV250" s="70"/>
      <c r="BW250" s="70"/>
      <c r="BX250" s="70"/>
      <c r="BY250" s="70"/>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70"/>
      <c r="DB250" s="70"/>
      <c r="DC250" s="70"/>
      <c r="DD250" s="70"/>
      <c r="DE250" s="70"/>
      <c r="DF250" s="70"/>
      <c r="DG250" s="70"/>
      <c r="DH250" s="70"/>
      <c r="DI250" s="70"/>
      <c r="DJ250" s="70"/>
      <c r="DK250" s="70"/>
      <c r="DL250" s="70"/>
      <c r="DM250" s="70"/>
      <c r="DN250" s="70"/>
      <c r="DO250" s="70"/>
      <c r="DP250" s="70"/>
      <c r="DQ250" s="70"/>
      <c r="DR250" s="70"/>
      <c r="DS250" s="70"/>
      <c r="DT250" s="70"/>
      <c r="DU250" s="70"/>
      <c r="DV250" s="70"/>
      <c r="DW250" s="70"/>
      <c r="DX250" s="70"/>
      <c r="DY250" s="70"/>
      <c r="DZ250" s="70"/>
      <c r="EA250" s="70"/>
      <c r="EB250" s="70"/>
      <c r="EC250" s="70"/>
      <c r="ED250" s="70"/>
      <c r="EE250" s="70"/>
      <c r="EF250" s="70"/>
      <c r="EG250" s="70"/>
      <c r="EH250" s="70"/>
      <c r="EI250" s="70"/>
      <c r="EJ250" s="70"/>
      <c r="EK250" s="70"/>
      <c r="EL250" s="70"/>
      <c r="EM250" s="70"/>
      <c r="EN250" s="70"/>
    </row>
    <row r="251" spans="1:144" outlineLevel="1" x14ac:dyDescent="0.2">
      <c r="A251" s="16">
        <v>45</v>
      </c>
      <c r="B251" s="16">
        <v>0</v>
      </c>
      <c r="C251" s="1">
        <v>3.3265850295373481E-4</v>
      </c>
      <c r="D251" s="1">
        <f t="shared" si="4"/>
        <v>-3.3265850295373481E-4</v>
      </c>
      <c r="E251" s="1">
        <f t="shared" si="5"/>
        <v>6.6542769213480478E-4</v>
      </c>
      <c r="F251" s="1">
        <f t="shared" si="6"/>
        <v>-2.5795885178353635E-2</v>
      </c>
      <c r="G251" s="1">
        <f t="shared" si="7"/>
        <v>-1.8241962653676305E-2</v>
      </c>
      <c r="H251" s="1">
        <v>7.4492850051597367E-4</v>
      </c>
      <c r="I251" s="1">
        <f t="shared" si="8"/>
        <v>2.4807405969740339E-7</v>
      </c>
      <c r="J251" s="1">
        <f t="shared" si="9"/>
        <v>-1.8248760931028125E-2</v>
      </c>
      <c r="AQ251" s="70"/>
      <c r="AR251" s="70"/>
      <c r="AS251" s="70"/>
      <c r="AT251" s="70"/>
      <c r="AU251" s="70"/>
      <c r="AV251" s="70"/>
      <c r="AW251" s="70"/>
      <c r="AX251" s="83"/>
      <c r="AY251" s="70"/>
      <c r="AZ251" s="70"/>
      <c r="BA251" s="70"/>
      <c r="BB251" s="70">
        <f t="shared" si="10"/>
        <v>1</v>
      </c>
      <c r="BC251" s="70">
        <f t="shared" si="11"/>
        <v>3.3265850295373481E-4</v>
      </c>
      <c r="BD251" s="70" t="e">
        <f t="shared" si="12"/>
        <v>#N/A</v>
      </c>
      <c r="BE251" s="70"/>
      <c r="BF251" s="70"/>
      <c r="BG251" s="70"/>
      <c r="BH251" s="70"/>
      <c r="BI251" s="70"/>
      <c r="BJ251" s="70"/>
      <c r="BK251" s="70"/>
      <c r="BL251" s="70"/>
      <c r="BM251" s="70"/>
      <c r="BN251" s="70"/>
      <c r="BO251" s="70"/>
      <c r="BP251" s="70"/>
      <c r="BQ251" s="70"/>
      <c r="BR251" s="70"/>
      <c r="BS251" s="70"/>
      <c r="BT251" s="70"/>
      <c r="BU251" s="70"/>
      <c r="BV251" s="70"/>
      <c r="BW251" s="70"/>
      <c r="BX251" s="70"/>
      <c r="BY251" s="70"/>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70"/>
      <c r="DB251" s="70"/>
      <c r="DC251" s="70"/>
      <c r="DD251" s="70"/>
      <c r="DE251" s="70"/>
      <c r="DF251" s="70"/>
      <c r="DG251" s="70"/>
      <c r="DH251" s="70"/>
      <c r="DI251" s="70"/>
      <c r="DJ251" s="70"/>
      <c r="DK251" s="70"/>
      <c r="DL251" s="70"/>
      <c r="DM251" s="70"/>
      <c r="DN251" s="70"/>
      <c r="DO251" s="70"/>
      <c r="DP251" s="70"/>
      <c r="DQ251" s="70"/>
      <c r="DR251" s="70"/>
      <c r="DS251" s="70"/>
      <c r="DT251" s="70"/>
      <c r="DU251" s="70"/>
      <c r="DV251" s="70"/>
      <c r="DW251" s="70"/>
      <c r="DX251" s="70"/>
      <c r="DY251" s="70"/>
      <c r="DZ251" s="70"/>
      <c r="EA251" s="70"/>
      <c r="EB251" s="70"/>
      <c r="EC251" s="70"/>
      <c r="ED251" s="70"/>
      <c r="EE251" s="70"/>
      <c r="EF251" s="70"/>
      <c r="EG251" s="70"/>
      <c r="EH251" s="70"/>
      <c r="EI251" s="70"/>
      <c r="EJ251" s="70"/>
      <c r="EK251" s="70"/>
      <c r="EL251" s="70"/>
      <c r="EM251" s="70"/>
      <c r="EN251" s="70"/>
    </row>
    <row r="252" spans="1:144" outlineLevel="1" x14ac:dyDescent="0.2">
      <c r="A252" s="16">
        <v>46</v>
      </c>
      <c r="B252" s="16">
        <v>0</v>
      </c>
      <c r="C252" s="1">
        <v>6.1258420577533549E-5</v>
      </c>
      <c r="D252" s="1">
        <f t="shared" si="4"/>
        <v>-6.1258420577533549E-5</v>
      </c>
      <c r="E252" s="1">
        <f t="shared" si="5"/>
        <v>1.2252059390242671E-4</v>
      </c>
      <c r="F252" s="1">
        <f t="shared" si="6"/>
        <v>-1.1068902109171745E-2</v>
      </c>
      <c r="G252" s="1">
        <f t="shared" si="7"/>
        <v>-7.8270156127043262E-3</v>
      </c>
      <c r="H252" s="1">
        <v>1.9022020833172552E-4</v>
      </c>
      <c r="I252" s="1">
        <f t="shared" si="8"/>
        <v>1.1655520502829172E-8</v>
      </c>
      <c r="J252" s="1">
        <f t="shared" si="9"/>
        <v>-7.8277601471953718E-3</v>
      </c>
      <c r="AQ252" s="70"/>
      <c r="AR252" s="70"/>
      <c r="AS252" s="70"/>
      <c r="AT252" s="70"/>
      <c r="AU252" s="70"/>
      <c r="AV252" s="70"/>
      <c r="AW252" s="70"/>
      <c r="AX252" s="83"/>
      <c r="AY252" s="70"/>
      <c r="AZ252" s="70"/>
      <c r="BA252" s="70"/>
      <c r="BB252" s="70">
        <f t="shared" si="10"/>
        <v>1</v>
      </c>
      <c r="BC252" s="70">
        <f t="shared" si="11"/>
        <v>6.1258420577533549E-5</v>
      </c>
      <c r="BD252" s="70" t="e">
        <f t="shared" si="12"/>
        <v>#N/A</v>
      </c>
      <c r="BE252" s="70"/>
      <c r="BF252" s="70"/>
      <c r="BG252" s="70"/>
      <c r="BH252" s="70"/>
      <c r="BI252" s="70"/>
      <c r="BJ252" s="70"/>
      <c r="BK252" s="70"/>
      <c r="BL252" s="70"/>
      <c r="BM252" s="70"/>
      <c r="BN252" s="70"/>
      <c r="BO252" s="70"/>
      <c r="BP252" s="70"/>
      <c r="BQ252" s="70"/>
      <c r="BR252" s="70"/>
      <c r="BS252" s="70"/>
      <c r="BT252" s="70"/>
      <c r="BU252" s="70"/>
      <c r="BV252" s="70"/>
      <c r="BW252" s="70"/>
      <c r="BX252" s="70"/>
      <c r="BY252" s="70"/>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70"/>
      <c r="DB252" s="70"/>
      <c r="DC252" s="70"/>
      <c r="DD252" s="70"/>
      <c r="DE252" s="70"/>
      <c r="DF252" s="70"/>
      <c r="DG252" s="70"/>
      <c r="DH252" s="70"/>
      <c r="DI252" s="70"/>
      <c r="DJ252" s="70"/>
      <c r="DK252" s="70"/>
      <c r="DL252" s="70"/>
      <c r="DM252" s="70"/>
      <c r="DN252" s="70"/>
      <c r="DO252" s="70"/>
      <c r="DP252" s="70"/>
      <c r="DQ252" s="70"/>
      <c r="DR252" s="70"/>
      <c r="DS252" s="70"/>
      <c r="DT252" s="70"/>
      <c r="DU252" s="70"/>
      <c r="DV252" s="70"/>
      <c r="DW252" s="70"/>
      <c r="DX252" s="70"/>
      <c r="DY252" s="70"/>
      <c r="DZ252" s="70"/>
      <c r="EA252" s="70"/>
      <c r="EB252" s="70"/>
      <c r="EC252" s="70"/>
      <c r="ED252" s="70"/>
      <c r="EE252" s="70"/>
      <c r="EF252" s="70"/>
      <c r="EG252" s="70"/>
      <c r="EH252" s="70"/>
      <c r="EI252" s="70"/>
      <c r="EJ252" s="70"/>
      <c r="EK252" s="70"/>
      <c r="EL252" s="70"/>
      <c r="EM252" s="70"/>
      <c r="EN252" s="70"/>
    </row>
    <row r="253" spans="1:144" outlineLevel="1" x14ac:dyDescent="0.2">
      <c r="A253" s="16">
        <v>47</v>
      </c>
      <c r="B253" s="16">
        <v>0</v>
      </c>
      <c r="C253" s="1">
        <v>7.8449308410549168E-5</v>
      </c>
      <c r="D253" s="1">
        <f t="shared" si="4"/>
        <v>-7.8449308410549168E-5</v>
      </c>
      <c r="E253" s="1">
        <f t="shared" si="5"/>
        <v>1.569047714370399E-4</v>
      </c>
      <c r="F253" s="1">
        <f t="shared" si="6"/>
        <v>-1.2526163476381741E-2</v>
      </c>
      <c r="G253" s="1">
        <f t="shared" si="7"/>
        <v>-8.8575088590064216E-3</v>
      </c>
      <c r="H253" s="1">
        <v>2.5426564090835199E-4</v>
      </c>
      <c r="I253" s="1">
        <f t="shared" si="8"/>
        <v>1.9953602145538058E-8</v>
      </c>
      <c r="J253" s="1">
        <f t="shared" si="9"/>
        <v>-8.8586351538779817E-3</v>
      </c>
      <c r="AQ253" s="70"/>
      <c r="AR253" s="70"/>
      <c r="AS253" s="70"/>
      <c r="AT253" s="70"/>
      <c r="AU253" s="70"/>
      <c r="AV253" s="70"/>
      <c r="AW253" s="70"/>
      <c r="AX253" s="83"/>
      <c r="AY253" s="70"/>
      <c r="AZ253" s="70"/>
      <c r="BA253" s="70"/>
      <c r="BB253" s="70">
        <f t="shared" si="10"/>
        <v>1</v>
      </c>
      <c r="BC253" s="70">
        <f t="shared" si="11"/>
        <v>7.8449308410549168E-5</v>
      </c>
      <c r="BD253" s="70" t="e">
        <f t="shared" si="12"/>
        <v>#N/A</v>
      </c>
      <c r="BE253" s="70"/>
      <c r="BF253" s="70"/>
      <c r="BG253" s="70"/>
      <c r="BH253" s="70"/>
      <c r="BI253" s="70"/>
      <c r="BJ253" s="70"/>
      <c r="BK253" s="70"/>
      <c r="BL253" s="70"/>
      <c r="BM253" s="70"/>
      <c r="BN253" s="70"/>
      <c r="BO253" s="70"/>
      <c r="BP253" s="70"/>
      <c r="BQ253" s="70"/>
      <c r="BR253" s="70"/>
      <c r="BS253" s="70"/>
      <c r="BT253" s="70"/>
      <c r="BU253" s="70"/>
      <c r="BV253" s="70"/>
      <c r="BW253" s="70"/>
      <c r="BX253" s="70"/>
      <c r="BY253" s="70"/>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70"/>
      <c r="DB253" s="70"/>
      <c r="DC253" s="70"/>
      <c r="DD253" s="70"/>
      <c r="DE253" s="70"/>
      <c r="DF253" s="70"/>
      <c r="DG253" s="70"/>
      <c r="DH253" s="70"/>
      <c r="DI253" s="70"/>
      <c r="DJ253" s="70"/>
      <c r="DK253" s="70"/>
      <c r="DL253" s="70"/>
      <c r="DM253" s="70"/>
      <c r="DN253" s="70"/>
      <c r="DO253" s="70"/>
      <c r="DP253" s="70"/>
      <c r="DQ253" s="70"/>
      <c r="DR253" s="70"/>
      <c r="DS253" s="70"/>
      <c r="DT253" s="70"/>
      <c r="DU253" s="70"/>
      <c r="DV253" s="70"/>
      <c r="DW253" s="70"/>
      <c r="DX253" s="70"/>
      <c r="DY253" s="70"/>
      <c r="DZ253" s="70"/>
      <c r="EA253" s="70"/>
      <c r="EB253" s="70"/>
      <c r="EC253" s="70"/>
      <c r="ED253" s="70"/>
      <c r="EE253" s="70"/>
      <c r="EF253" s="70"/>
      <c r="EG253" s="70"/>
      <c r="EH253" s="70"/>
      <c r="EI253" s="70"/>
      <c r="EJ253" s="70"/>
      <c r="EK253" s="70"/>
      <c r="EL253" s="70"/>
      <c r="EM253" s="70"/>
      <c r="EN253" s="70"/>
    </row>
    <row r="254" spans="1:144" outlineLevel="1" x14ac:dyDescent="0.2">
      <c r="A254" s="16">
        <v>48</v>
      </c>
      <c r="B254" s="16">
        <v>0</v>
      </c>
      <c r="C254" s="1">
        <v>5.8758535094160104E-2</v>
      </c>
      <c r="D254" s="1">
        <f t="shared" si="4"/>
        <v>-5.8758535094160104E-2</v>
      </c>
      <c r="E254" s="1">
        <f t="shared" si="5"/>
        <v>0.12111113547653513</v>
      </c>
      <c r="F254" s="1">
        <f t="shared" si="6"/>
        <v>-0.3480102519704486</v>
      </c>
      <c r="G254" s="1">
        <f t="shared" si="7"/>
        <v>-0.24985322206274727</v>
      </c>
      <c r="H254" s="1">
        <v>6.9979156340435167E-2</v>
      </c>
      <c r="I254" s="1">
        <f t="shared" si="8"/>
        <v>4.6972743789186486E-3</v>
      </c>
      <c r="J254" s="1">
        <f t="shared" si="9"/>
        <v>-0.2590828187164389</v>
      </c>
      <c r="AQ254" s="70"/>
      <c r="AR254" s="70"/>
      <c r="AS254" s="70"/>
      <c r="AT254" s="70"/>
      <c r="AU254" s="70"/>
      <c r="AV254" s="70"/>
      <c r="AW254" s="70"/>
      <c r="AX254" s="83"/>
      <c r="AY254" s="70"/>
      <c r="AZ254" s="70"/>
      <c r="BA254" s="70"/>
      <c r="BB254" s="70">
        <f t="shared" si="10"/>
        <v>1</v>
      </c>
      <c r="BC254" s="70">
        <f t="shared" si="11"/>
        <v>5.8758535094160104E-2</v>
      </c>
      <c r="BD254" s="70" t="e">
        <f t="shared" si="12"/>
        <v>#N/A</v>
      </c>
      <c r="BE254" s="70"/>
      <c r="BF254" s="70"/>
      <c r="BG254" s="70"/>
      <c r="BH254" s="70"/>
      <c r="BI254" s="70"/>
      <c r="BJ254" s="70"/>
      <c r="BK254" s="70"/>
      <c r="BL254" s="70"/>
      <c r="BM254" s="70"/>
      <c r="BN254" s="70"/>
      <c r="BO254" s="70"/>
      <c r="BP254" s="70"/>
      <c r="BQ254" s="70"/>
      <c r="BR254" s="70"/>
      <c r="BS254" s="70"/>
      <c r="BT254" s="70"/>
      <c r="BU254" s="70"/>
      <c r="BV254" s="70"/>
      <c r="BW254" s="70"/>
      <c r="BX254" s="70"/>
      <c r="BY254" s="70"/>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70"/>
      <c r="DB254" s="70"/>
      <c r="DC254" s="70"/>
      <c r="DD254" s="70"/>
      <c r="DE254" s="70"/>
      <c r="DF254" s="70"/>
      <c r="DG254" s="70"/>
      <c r="DH254" s="70"/>
      <c r="DI254" s="70"/>
      <c r="DJ254" s="70"/>
      <c r="DK254" s="70"/>
      <c r="DL254" s="70"/>
      <c r="DM254" s="70"/>
      <c r="DN254" s="70"/>
      <c r="DO254" s="70"/>
      <c r="DP254" s="70"/>
      <c r="DQ254" s="70"/>
      <c r="DR254" s="70"/>
      <c r="DS254" s="70"/>
      <c r="DT254" s="70"/>
      <c r="DU254" s="70"/>
      <c r="DV254" s="70"/>
      <c r="DW254" s="70"/>
      <c r="DX254" s="70"/>
      <c r="DY254" s="70"/>
      <c r="DZ254" s="70"/>
      <c r="EA254" s="70"/>
      <c r="EB254" s="70"/>
      <c r="EC254" s="70"/>
      <c r="ED254" s="70"/>
      <c r="EE254" s="70"/>
      <c r="EF254" s="70"/>
      <c r="EG254" s="70"/>
      <c r="EH254" s="70"/>
      <c r="EI254" s="70"/>
      <c r="EJ254" s="70"/>
      <c r="EK254" s="70"/>
      <c r="EL254" s="70"/>
      <c r="EM254" s="70"/>
      <c r="EN254" s="70"/>
    </row>
    <row r="255" spans="1:144" outlineLevel="1" x14ac:dyDescent="0.2">
      <c r="A255" s="16">
        <v>49</v>
      </c>
      <c r="B255" s="16">
        <v>0</v>
      </c>
      <c r="C255" s="1">
        <v>5.0604931421840444E-7</v>
      </c>
      <c r="D255" s="1">
        <f t="shared" si="4"/>
        <v>-5.0604931421840444E-7</v>
      </c>
      <c r="E255" s="1">
        <f t="shared" si="5"/>
        <v>1.0120988844099667E-6</v>
      </c>
      <c r="F255" s="1">
        <f t="shared" si="6"/>
        <v>-1.0060312541914226E-3</v>
      </c>
      <c r="G255" s="1">
        <f t="shared" si="7"/>
        <v>-7.1137161196131694E-4</v>
      </c>
      <c r="H255" s="1">
        <v>3.5255105413102601E-6</v>
      </c>
      <c r="I255" s="1">
        <f t="shared" si="8"/>
        <v>1.7840893843597707E-12</v>
      </c>
      <c r="J255" s="1">
        <f t="shared" si="9"/>
        <v>-7.1137286593869102E-4</v>
      </c>
      <c r="AQ255" s="70"/>
      <c r="AR255" s="70"/>
      <c r="AS255" s="70"/>
      <c r="AT255" s="70"/>
      <c r="AU255" s="70"/>
      <c r="AV255" s="70"/>
      <c r="AW255" s="70"/>
      <c r="AX255" s="83"/>
      <c r="AY255" s="70"/>
      <c r="AZ255" s="70"/>
      <c r="BA255" s="70"/>
      <c r="BB255" s="70">
        <f t="shared" si="10"/>
        <v>1</v>
      </c>
      <c r="BC255" s="70">
        <f t="shared" si="11"/>
        <v>5.0604931421840444E-7</v>
      </c>
      <c r="BD255" s="70" t="e">
        <f t="shared" si="12"/>
        <v>#N/A</v>
      </c>
      <c r="BE255" s="70"/>
      <c r="BF255" s="70"/>
      <c r="BG255" s="70"/>
      <c r="BH255" s="70"/>
      <c r="BI255" s="70"/>
      <c r="BJ255" s="70"/>
      <c r="BK255" s="70"/>
      <c r="BL255" s="70"/>
      <c r="BM255" s="70"/>
      <c r="BN255" s="70"/>
      <c r="BO255" s="70"/>
      <c r="BP255" s="70"/>
      <c r="BQ255" s="70"/>
      <c r="BR255" s="70"/>
      <c r="BS255" s="70"/>
      <c r="BT255" s="70"/>
      <c r="BU255" s="70"/>
      <c r="BV255" s="70"/>
      <c r="BW255" s="70"/>
      <c r="BX255" s="70"/>
      <c r="BY255" s="70"/>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70"/>
      <c r="DB255" s="70"/>
      <c r="DC255" s="70"/>
      <c r="DD255" s="70"/>
      <c r="DE255" s="70"/>
      <c r="DF255" s="70"/>
      <c r="DG255" s="70"/>
      <c r="DH255" s="70"/>
      <c r="DI255" s="70"/>
      <c r="DJ255" s="70"/>
      <c r="DK255" s="70"/>
      <c r="DL255" s="70"/>
      <c r="DM255" s="70"/>
      <c r="DN255" s="70"/>
      <c r="DO255" s="70"/>
      <c r="DP255" s="70"/>
      <c r="DQ255" s="70"/>
      <c r="DR255" s="70"/>
      <c r="DS255" s="70"/>
      <c r="DT255" s="70"/>
      <c r="DU255" s="70"/>
      <c r="DV255" s="70"/>
      <c r="DW255" s="70"/>
      <c r="DX255" s="70"/>
      <c r="DY255" s="70"/>
      <c r="DZ255" s="70"/>
      <c r="EA255" s="70"/>
      <c r="EB255" s="70"/>
      <c r="EC255" s="70"/>
      <c r="ED255" s="70"/>
      <c r="EE255" s="70"/>
      <c r="EF255" s="70"/>
      <c r="EG255" s="70"/>
      <c r="EH255" s="70"/>
      <c r="EI255" s="70"/>
      <c r="EJ255" s="70"/>
      <c r="EK255" s="70"/>
      <c r="EL255" s="70"/>
      <c r="EM255" s="70"/>
      <c r="EN255" s="70"/>
    </row>
    <row r="256" spans="1:144" outlineLevel="1" x14ac:dyDescent="0.2">
      <c r="A256" s="16">
        <v>50</v>
      </c>
      <c r="B256" s="16">
        <v>0</v>
      </c>
      <c r="C256" s="1">
        <v>0.11224416756287209</v>
      </c>
      <c r="D256" s="1">
        <f t="shared" si="4"/>
        <v>-0.11224416756287209</v>
      </c>
      <c r="E256" s="1">
        <f t="shared" si="5"/>
        <v>0.23811707454211234</v>
      </c>
      <c r="F256" s="1">
        <f t="shared" si="6"/>
        <v>-0.48797241166085642</v>
      </c>
      <c r="G256" s="1">
        <f t="shared" si="7"/>
        <v>-0.35557819792476492</v>
      </c>
      <c r="H256" s="1">
        <v>0.1607159014695182</v>
      </c>
      <c r="I256" s="1">
        <f t="shared" si="8"/>
        <v>2.421141115882711E-2</v>
      </c>
      <c r="J256" s="1">
        <f t="shared" si="9"/>
        <v>-0.38813305192710706</v>
      </c>
      <c r="AQ256" s="70"/>
      <c r="AR256" s="70"/>
      <c r="AS256" s="70"/>
      <c r="AT256" s="70"/>
      <c r="AU256" s="70"/>
      <c r="AV256" s="70"/>
      <c r="AW256" s="70"/>
      <c r="AX256" s="83"/>
      <c r="AY256" s="70"/>
      <c r="AZ256" s="70"/>
      <c r="BA256" s="70"/>
      <c r="BB256" s="70">
        <f t="shared" si="10"/>
        <v>1</v>
      </c>
      <c r="BC256" s="70">
        <f t="shared" si="11"/>
        <v>0.11224416756287209</v>
      </c>
      <c r="BD256" s="70" t="e">
        <f t="shared" si="12"/>
        <v>#N/A</v>
      </c>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c r="EC256" s="70"/>
      <c r="ED256" s="70"/>
      <c r="EE256" s="70"/>
      <c r="EF256" s="70"/>
      <c r="EG256" s="70"/>
      <c r="EH256" s="70"/>
      <c r="EI256" s="70"/>
      <c r="EJ256" s="70"/>
      <c r="EK256" s="70"/>
      <c r="EL256" s="70"/>
      <c r="EM256" s="70"/>
      <c r="EN256" s="70"/>
    </row>
    <row r="257" spans="1:144" outlineLevel="1" x14ac:dyDescent="0.2">
      <c r="A257" s="16">
        <v>51</v>
      </c>
      <c r="B257" s="16">
        <v>0</v>
      </c>
      <c r="C257" s="1">
        <v>1.2148807641107319E-4</v>
      </c>
      <c r="D257" s="1">
        <f t="shared" si="4"/>
        <v>-1.2148807641107319E-4</v>
      </c>
      <c r="E257" s="1">
        <f t="shared" si="5"/>
        <v>2.4299091337055427E-4</v>
      </c>
      <c r="F257" s="1">
        <f t="shared" si="6"/>
        <v>-1.5588165811619861E-2</v>
      </c>
      <c r="G257" s="1">
        <f t="shared" si="7"/>
        <v>-1.1022832555976095E-2</v>
      </c>
      <c r="H257" s="1">
        <v>3.5552861131366346E-4</v>
      </c>
      <c r="I257" s="1">
        <f t="shared" si="8"/>
        <v>4.3213098600276509E-8</v>
      </c>
      <c r="J257" s="1">
        <f t="shared" si="9"/>
        <v>-1.1024792544791343E-2</v>
      </c>
      <c r="AQ257" s="70"/>
      <c r="AR257" s="70"/>
      <c r="AS257" s="70"/>
      <c r="AT257" s="70"/>
      <c r="AU257" s="70"/>
      <c r="AV257" s="70"/>
      <c r="AW257" s="70"/>
      <c r="AX257" s="83"/>
      <c r="AY257" s="70"/>
      <c r="AZ257" s="70"/>
      <c r="BA257" s="70"/>
      <c r="BB257" s="70">
        <f t="shared" si="10"/>
        <v>1</v>
      </c>
      <c r="BC257" s="70">
        <f t="shared" si="11"/>
        <v>1.2148807641107319E-4</v>
      </c>
      <c r="BD257" s="70" t="e">
        <f t="shared" si="12"/>
        <v>#N/A</v>
      </c>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c r="EC257" s="70"/>
      <c r="ED257" s="70"/>
      <c r="EE257" s="70"/>
      <c r="EF257" s="70"/>
      <c r="EG257" s="70"/>
      <c r="EH257" s="70"/>
      <c r="EI257" s="70"/>
      <c r="EJ257" s="70"/>
      <c r="EK257" s="70"/>
      <c r="EL257" s="70"/>
      <c r="EM257" s="70"/>
      <c r="EN257" s="70"/>
    </row>
    <row r="258" spans="1:144" outlineLevel="1" x14ac:dyDescent="0.2">
      <c r="A258" s="16">
        <v>52</v>
      </c>
      <c r="B258" s="16">
        <v>0</v>
      </c>
      <c r="C258" s="1">
        <v>9.0624562135651916E-5</v>
      </c>
      <c r="D258" s="1">
        <f t="shared" si="4"/>
        <v>-9.0624562135651916E-5</v>
      </c>
      <c r="E258" s="1">
        <f t="shared" si="5"/>
        <v>1.8125733757846368E-4</v>
      </c>
      <c r="F258" s="1">
        <f t="shared" si="6"/>
        <v>-1.3463184525901131E-2</v>
      </c>
      <c r="G258" s="1">
        <f t="shared" si="7"/>
        <v>-9.5201247728831824E-3</v>
      </c>
      <c r="H258" s="1">
        <v>3.2921410571293443E-4</v>
      </c>
      <c r="I258" s="1">
        <f t="shared" si="8"/>
        <v>2.9847414387315849E-8</v>
      </c>
      <c r="J258" s="1">
        <f t="shared" si="9"/>
        <v>-9.5216922395996075E-3</v>
      </c>
      <c r="AQ258" s="70"/>
      <c r="AR258" s="70"/>
      <c r="AS258" s="70"/>
      <c r="AT258" s="70"/>
      <c r="AU258" s="70"/>
      <c r="AV258" s="70"/>
      <c r="AW258" s="70"/>
      <c r="AX258" s="83"/>
      <c r="AY258" s="70"/>
      <c r="AZ258" s="70"/>
      <c r="BA258" s="70"/>
      <c r="BB258" s="70">
        <f t="shared" si="10"/>
        <v>1</v>
      </c>
      <c r="BC258" s="70">
        <f t="shared" si="11"/>
        <v>9.0624562135651916E-5</v>
      </c>
      <c r="BD258" s="70" t="e">
        <f t="shared" si="12"/>
        <v>#N/A</v>
      </c>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c r="EC258" s="70"/>
      <c r="ED258" s="70"/>
      <c r="EE258" s="70"/>
      <c r="EF258" s="70"/>
      <c r="EG258" s="70"/>
      <c r="EH258" s="70"/>
      <c r="EI258" s="70"/>
      <c r="EJ258" s="70"/>
      <c r="EK258" s="70"/>
      <c r="EL258" s="70"/>
      <c r="EM258" s="70"/>
      <c r="EN258" s="70"/>
    </row>
    <row r="259" spans="1:144" outlineLevel="1" x14ac:dyDescent="0.2">
      <c r="A259" s="16">
        <v>53</v>
      </c>
      <c r="B259" s="16">
        <v>0</v>
      </c>
      <c r="C259" s="1">
        <v>1.2951235876232651E-2</v>
      </c>
      <c r="D259" s="1">
        <f t="shared" si="4"/>
        <v>-1.2951235876232651E-2</v>
      </c>
      <c r="E259" s="1">
        <f t="shared" si="5"/>
        <v>2.60716687241055E-2</v>
      </c>
      <c r="F259" s="1">
        <f t="shared" si="6"/>
        <v>-0.16146723730870452</v>
      </c>
      <c r="G259" s="1">
        <f t="shared" si="7"/>
        <v>-0.11454768116463944</v>
      </c>
      <c r="H259" s="1">
        <v>2.6718834600461816E-2</v>
      </c>
      <c r="I259" s="1">
        <f t="shared" si="8"/>
        <v>3.6020670812179017E-4</v>
      </c>
      <c r="J259" s="1">
        <f t="shared" si="9"/>
        <v>-0.11610933626680364</v>
      </c>
      <c r="AQ259" s="70"/>
      <c r="AR259" s="70"/>
      <c r="AS259" s="70"/>
      <c r="AT259" s="70"/>
      <c r="AU259" s="70"/>
      <c r="AV259" s="70"/>
      <c r="AW259" s="70"/>
      <c r="AX259" s="83"/>
      <c r="AY259" s="70"/>
      <c r="AZ259" s="70"/>
      <c r="BA259" s="70"/>
      <c r="BB259" s="70">
        <f t="shared" si="10"/>
        <v>1</v>
      </c>
      <c r="BC259" s="70">
        <f t="shared" si="11"/>
        <v>1.2951235876232651E-2</v>
      </c>
      <c r="BD259" s="70" t="e">
        <f t="shared" si="12"/>
        <v>#N/A</v>
      </c>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c r="EC259" s="70"/>
      <c r="ED259" s="70"/>
      <c r="EE259" s="70"/>
      <c r="EF259" s="70"/>
      <c r="EG259" s="70"/>
      <c r="EH259" s="70"/>
      <c r="EI259" s="70"/>
      <c r="EJ259" s="70"/>
      <c r="EK259" s="70"/>
      <c r="EL259" s="70"/>
      <c r="EM259" s="70"/>
      <c r="EN259" s="70"/>
    </row>
    <row r="260" spans="1:144" outlineLevel="1" x14ac:dyDescent="0.2">
      <c r="A260" s="16">
        <v>54</v>
      </c>
      <c r="B260" s="16">
        <v>0</v>
      </c>
      <c r="C260" s="1">
        <v>2.69222548947771E-3</v>
      </c>
      <c r="D260" s="1">
        <f t="shared" si="4"/>
        <v>-2.69222548947771E-3</v>
      </c>
      <c r="E260" s="1">
        <f t="shared" si="5"/>
        <v>5.3917120923394728E-3</v>
      </c>
      <c r="F260" s="1">
        <f t="shared" si="6"/>
        <v>-7.3428278560371221E-2</v>
      </c>
      <c r="G260" s="1">
        <f t="shared" si="7"/>
        <v>-5.195664667490512E-2</v>
      </c>
      <c r="H260" s="1">
        <v>4.8430111547483699E-3</v>
      </c>
      <c r="I260" s="1">
        <f t="shared" si="8"/>
        <v>1.3137299446442622E-5</v>
      </c>
      <c r="J260" s="1">
        <f t="shared" si="9"/>
        <v>-5.2082918823231981E-2</v>
      </c>
      <c r="AQ260" s="70"/>
      <c r="AR260" s="70"/>
      <c r="AS260" s="70"/>
      <c r="AT260" s="70"/>
      <c r="AU260" s="70"/>
      <c r="AV260" s="70"/>
      <c r="AW260" s="70"/>
      <c r="AX260" s="83"/>
      <c r="AY260" s="70"/>
      <c r="AZ260" s="70"/>
      <c r="BA260" s="70"/>
      <c r="BB260" s="70">
        <f t="shared" si="10"/>
        <v>1</v>
      </c>
      <c r="BC260" s="70">
        <f t="shared" si="11"/>
        <v>2.69222548947771E-3</v>
      </c>
      <c r="BD260" s="70" t="e">
        <f t="shared" si="12"/>
        <v>#N/A</v>
      </c>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70"/>
      <c r="DB260" s="70"/>
      <c r="DC260" s="70"/>
      <c r="DD260" s="70"/>
      <c r="DE260" s="70"/>
      <c r="DF260" s="70"/>
      <c r="DG260" s="70"/>
      <c r="DH260" s="70"/>
      <c r="DI260" s="70"/>
      <c r="DJ260" s="70"/>
      <c r="DK260" s="70"/>
      <c r="DL260" s="70"/>
      <c r="DM260" s="70"/>
      <c r="DN260" s="70"/>
      <c r="DO260" s="70"/>
      <c r="DP260" s="70"/>
      <c r="DQ260" s="70"/>
      <c r="DR260" s="70"/>
      <c r="DS260" s="70"/>
      <c r="DT260" s="70"/>
      <c r="DU260" s="70"/>
      <c r="DV260" s="70"/>
      <c r="DW260" s="70"/>
      <c r="DX260" s="70"/>
      <c r="DY260" s="70"/>
      <c r="DZ260" s="70"/>
      <c r="EA260" s="70"/>
      <c r="EB260" s="70"/>
      <c r="EC260" s="70"/>
      <c r="ED260" s="70"/>
      <c r="EE260" s="70"/>
      <c r="EF260" s="70"/>
      <c r="EG260" s="70"/>
      <c r="EH260" s="70"/>
      <c r="EI260" s="70"/>
      <c r="EJ260" s="70"/>
      <c r="EK260" s="70"/>
      <c r="EL260" s="70"/>
      <c r="EM260" s="70"/>
      <c r="EN260" s="70"/>
    </row>
    <row r="261" spans="1:144" outlineLevel="1" x14ac:dyDescent="0.2">
      <c r="A261" s="16">
        <v>55</v>
      </c>
      <c r="B261" s="16">
        <v>0</v>
      </c>
      <c r="C261" s="1">
        <v>2.9366321749701454E-4</v>
      </c>
      <c r="D261" s="1">
        <f t="shared" si="4"/>
        <v>-2.9366321749701454E-4</v>
      </c>
      <c r="E261" s="1">
        <f t="shared" si="5"/>
        <v>5.8741268996645001E-4</v>
      </c>
      <c r="F261" s="1">
        <f t="shared" si="6"/>
        <v>-2.4236598151688906E-2</v>
      </c>
      <c r="G261" s="1">
        <f t="shared" si="7"/>
        <v>-1.713912135772187E-2</v>
      </c>
      <c r="H261" s="1">
        <v>7.4285169764294297E-4</v>
      </c>
      <c r="I261" s="1">
        <f t="shared" si="8"/>
        <v>2.1837452046247901E-7</v>
      </c>
      <c r="J261" s="1">
        <f t="shared" si="9"/>
        <v>-1.7145490819313994E-2</v>
      </c>
      <c r="AQ261" s="70"/>
      <c r="AR261" s="70"/>
      <c r="AS261" s="70"/>
      <c r="AT261" s="70"/>
      <c r="AU261" s="70"/>
      <c r="AV261" s="70"/>
      <c r="AW261" s="70"/>
      <c r="AX261" s="83"/>
      <c r="AY261" s="70"/>
      <c r="AZ261" s="70"/>
      <c r="BA261" s="70"/>
      <c r="BB261" s="70">
        <f t="shared" si="10"/>
        <v>1</v>
      </c>
      <c r="BC261" s="70">
        <f t="shared" si="11"/>
        <v>2.9366321749701454E-4</v>
      </c>
      <c r="BD261" s="70" t="e">
        <f t="shared" si="12"/>
        <v>#N/A</v>
      </c>
      <c r="BE261" s="70"/>
      <c r="BF261" s="70"/>
      <c r="BG261" s="70"/>
      <c r="BH261" s="70"/>
      <c r="BI261" s="70"/>
      <c r="BJ261" s="70"/>
      <c r="BK261" s="70"/>
      <c r="BL261" s="70"/>
      <c r="BM261" s="70"/>
      <c r="BN261" s="70"/>
      <c r="BO261" s="70"/>
      <c r="BP261" s="70"/>
      <c r="BQ261" s="70"/>
      <c r="BR261" s="70"/>
      <c r="BS261" s="70"/>
      <c r="BT261" s="70"/>
      <c r="BU261" s="70"/>
      <c r="BV261" s="70"/>
      <c r="BW261" s="70"/>
      <c r="BX261" s="70"/>
      <c r="BY261" s="70"/>
      <c r="BZ261" s="70"/>
      <c r="CA261" s="70"/>
      <c r="CB261" s="70"/>
      <c r="CC261" s="70"/>
      <c r="CD261" s="70"/>
      <c r="CE261" s="70"/>
      <c r="CF261" s="70"/>
      <c r="CG261" s="70"/>
      <c r="CH261" s="70"/>
      <c r="CI261" s="70"/>
      <c r="CJ261" s="70"/>
      <c r="CK261" s="70"/>
      <c r="CL261" s="70"/>
      <c r="CM261" s="70"/>
      <c r="CN261" s="70"/>
      <c r="CO261" s="70"/>
      <c r="CP261" s="70"/>
      <c r="CQ261" s="70"/>
      <c r="CR261" s="70"/>
      <c r="CS261" s="70"/>
      <c r="CT261" s="70"/>
      <c r="CU261" s="70"/>
      <c r="CV261" s="70"/>
      <c r="CW261" s="70"/>
      <c r="CX261" s="70"/>
      <c r="CY261" s="70"/>
      <c r="CZ261" s="70"/>
      <c r="DA261" s="70"/>
      <c r="DB261" s="70"/>
      <c r="DC261" s="70"/>
      <c r="DD261" s="70"/>
      <c r="DE261" s="70"/>
      <c r="DF261" s="70"/>
      <c r="DG261" s="70"/>
      <c r="DH261" s="70"/>
      <c r="DI261" s="70"/>
      <c r="DJ261" s="70"/>
      <c r="DK261" s="70"/>
      <c r="DL261" s="70"/>
      <c r="DM261" s="70"/>
      <c r="DN261" s="70"/>
      <c r="DO261" s="70"/>
      <c r="DP261" s="70"/>
      <c r="DQ261" s="70"/>
      <c r="DR261" s="70"/>
      <c r="DS261" s="70"/>
      <c r="DT261" s="70"/>
      <c r="DU261" s="70"/>
      <c r="DV261" s="70"/>
      <c r="DW261" s="70"/>
      <c r="DX261" s="70"/>
      <c r="DY261" s="70"/>
      <c r="DZ261" s="70"/>
      <c r="EA261" s="70"/>
      <c r="EB261" s="70"/>
      <c r="EC261" s="70"/>
      <c r="ED261" s="70"/>
      <c r="EE261" s="70"/>
      <c r="EF261" s="70"/>
      <c r="EG261" s="70"/>
      <c r="EH261" s="70"/>
      <c r="EI261" s="70"/>
      <c r="EJ261" s="70"/>
      <c r="EK261" s="70"/>
      <c r="EL261" s="70"/>
      <c r="EM261" s="70"/>
      <c r="EN261" s="70"/>
    </row>
    <row r="262" spans="1:144" outlineLevel="1" x14ac:dyDescent="0.2">
      <c r="A262" s="16">
        <v>56</v>
      </c>
      <c r="B262" s="16">
        <v>0</v>
      </c>
      <c r="C262" s="1">
        <v>1.0816246349652114E-2</v>
      </c>
      <c r="D262" s="1">
        <f t="shared" si="4"/>
        <v>-1.0816246349652114E-2</v>
      </c>
      <c r="E262" s="1">
        <f t="shared" si="5"/>
        <v>2.1750334391277062E-2</v>
      </c>
      <c r="F262" s="1">
        <f t="shared" si="6"/>
        <v>-0.14747994572577339</v>
      </c>
      <c r="G262" s="1">
        <f t="shared" si="7"/>
        <v>-0.10456823980934486</v>
      </c>
      <c r="H262" s="1">
        <v>8.5688894350677853E-3</v>
      </c>
      <c r="I262" s="1">
        <f t="shared" si="8"/>
        <v>9.4506480871993706E-5</v>
      </c>
      <c r="J262" s="1">
        <f t="shared" si="9"/>
        <v>-0.1050191566224784</v>
      </c>
      <c r="AQ262" s="70"/>
      <c r="AR262" s="70"/>
      <c r="AS262" s="70"/>
      <c r="AT262" s="70"/>
      <c r="AU262" s="70"/>
      <c r="AV262" s="70"/>
      <c r="AW262" s="70"/>
      <c r="AX262" s="83"/>
      <c r="AY262" s="70"/>
      <c r="AZ262" s="70"/>
      <c r="BA262" s="70"/>
      <c r="BB262" s="70">
        <f t="shared" si="10"/>
        <v>1</v>
      </c>
      <c r="BC262" s="70">
        <f t="shared" si="11"/>
        <v>1.0816246349652114E-2</v>
      </c>
      <c r="BD262" s="70" t="e">
        <f t="shared" si="12"/>
        <v>#N/A</v>
      </c>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70"/>
      <c r="DB262" s="70"/>
      <c r="DC262" s="70"/>
      <c r="DD262" s="70"/>
      <c r="DE262" s="70"/>
      <c r="DF262" s="70"/>
      <c r="DG262" s="70"/>
      <c r="DH262" s="70"/>
      <c r="DI262" s="70"/>
      <c r="DJ262" s="70"/>
      <c r="DK262" s="70"/>
      <c r="DL262" s="70"/>
      <c r="DM262" s="70"/>
      <c r="DN262" s="70"/>
      <c r="DO262" s="70"/>
      <c r="DP262" s="70"/>
      <c r="DQ262" s="70"/>
      <c r="DR262" s="70"/>
      <c r="DS262" s="70"/>
      <c r="DT262" s="70"/>
      <c r="DU262" s="70"/>
      <c r="DV262" s="70"/>
      <c r="DW262" s="70"/>
      <c r="DX262" s="70"/>
      <c r="DY262" s="70"/>
      <c r="DZ262" s="70"/>
      <c r="EA262" s="70"/>
      <c r="EB262" s="70"/>
      <c r="EC262" s="70"/>
      <c r="ED262" s="70"/>
      <c r="EE262" s="70"/>
      <c r="EF262" s="70"/>
      <c r="EG262" s="70"/>
      <c r="EH262" s="70"/>
      <c r="EI262" s="70"/>
      <c r="EJ262" s="70"/>
      <c r="EK262" s="70"/>
      <c r="EL262" s="70"/>
      <c r="EM262" s="70"/>
      <c r="EN262" s="70"/>
    </row>
    <row r="263" spans="1:144" outlineLevel="1" x14ac:dyDescent="0.2">
      <c r="A263" s="16">
        <v>57</v>
      </c>
      <c r="B263" s="16">
        <v>0</v>
      </c>
      <c r="C263" s="1">
        <v>5.8283878219934965E-6</v>
      </c>
      <c r="D263" s="1">
        <f t="shared" si="4"/>
        <v>-5.8283878219934965E-6</v>
      </c>
      <c r="E263" s="1">
        <f t="shared" si="5"/>
        <v>1.1656809614249011E-5</v>
      </c>
      <c r="F263" s="1">
        <f t="shared" si="6"/>
        <v>-3.4142070256867863E-3</v>
      </c>
      <c r="G263" s="1">
        <f t="shared" si="7"/>
        <v>-2.4142124579862667E-3</v>
      </c>
      <c r="H263" s="1">
        <v>2.6983357425735116E-5</v>
      </c>
      <c r="I263" s="1">
        <f t="shared" si="8"/>
        <v>1.5727463224708503E-10</v>
      </c>
      <c r="J263" s="1">
        <f t="shared" si="9"/>
        <v>-2.4142450304242813E-3</v>
      </c>
      <c r="AQ263" s="70"/>
      <c r="AR263" s="70"/>
      <c r="AS263" s="70"/>
      <c r="AT263" s="70"/>
      <c r="AU263" s="70"/>
      <c r="AV263" s="70"/>
      <c r="AW263" s="70"/>
      <c r="AX263" s="83"/>
      <c r="AY263" s="70"/>
      <c r="AZ263" s="70"/>
      <c r="BA263" s="70"/>
      <c r="BB263" s="70">
        <f t="shared" si="10"/>
        <v>1</v>
      </c>
      <c r="BC263" s="70">
        <f t="shared" si="11"/>
        <v>5.8283878219934965E-6</v>
      </c>
      <c r="BD263" s="70" t="e">
        <f t="shared" si="12"/>
        <v>#N/A</v>
      </c>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70"/>
      <c r="DB263" s="70"/>
      <c r="DC263" s="70"/>
      <c r="DD263" s="70"/>
      <c r="DE263" s="70"/>
      <c r="DF263" s="70"/>
      <c r="DG263" s="70"/>
      <c r="DH263" s="70"/>
      <c r="DI263" s="70"/>
      <c r="DJ263" s="70"/>
      <c r="DK263" s="70"/>
      <c r="DL263" s="70"/>
      <c r="DM263" s="70"/>
      <c r="DN263" s="70"/>
      <c r="DO263" s="70"/>
      <c r="DP263" s="70"/>
      <c r="DQ263" s="70"/>
      <c r="DR263" s="70"/>
      <c r="DS263" s="70"/>
      <c r="DT263" s="70"/>
      <c r="DU263" s="70"/>
      <c r="DV263" s="70"/>
      <c r="DW263" s="70"/>
      <c r="DX263" s="70"/>
      <c r="DY263" s="70"/>
      <c r="DZ263" s="70"/>
      <c r="EA263" s="70"/>
      <c r="EB263" s="70"/>
      <c r="EC263" s="70"/>
      <c r="ED263" s="70"/>
      <c r="EE263" s="70"/>
      <c r="EF263" s="70"/>
      <c r="EG263" s="70"/>
      <c r="EH263" s="70"/>
      <c r="EI263" s="70"/>
      <c r="EJ263" s="70"/>
      <c r="EK263" s="70"/>
      <c r="EL263" s="70"/>
      <c r="EM263" s="70"/>
      <c r="EN263" s="70"/>
    </row>
    <row r="264" spans="1:144" outlineLevel="1" x14ac:dyDescent="0.2">
      <c r="A264" s="16">
        <v>58</v>
      </c>
      <c r="B264" s="16">
        <v>0</v>
      </c>
      <c r="C264" s="1">
        <v>7.2834656883693155E-6</v>
      </c>
      <c r="D264" s="1">
        <f t="shared" si="4"/>
        <v>-7.2834656883693155E-6</v>
      </c>
      <c r="E264" s="1">
        <f t="shared" si="5"/>
        <v>1.4566984425989409E-5</v>
      </c>
      <c r="F264" s="1">
        <f t="shared" si="6"/>
        <v>-3.8166719044200551E-3</v>
      </c>
      <c r="G264" s="1">
        <f t="shared" si="7"/>
        <v>-2.6987994993382023E-3</v>
      </c>
      <c r="H264" s="1">
        <v>3.2252807890135225E-5</v>
      </c>
      <c r="I264" s="1">
        <f t="shared" si="8"/>
        <v>2.3492150748717058E-10</v>
      </c>
      <c r="J264" s="1">
        <f t="shared" si="9"/>
        <v>-2.698843022321902E-3</v>
      </c>
      <c r="AQ264" s="70"/>
      <c r="AR264" s="70"/>
      <c r="AS264" s="70"/>
      <c r="AT264" s="70"/>
      <c r="AU264" s="70"/>
      <c r="AV264" s="70"/>
      <c r="AW264" s="70"/>
      <c r="AX264" s="83"/>
      <c r="AY264" s="70"/>
      <c r="AZ264" s="70"/>
      <c r="BA264" s="70"/>
      <c r="BB264" s="70">
        <f t="shared" si="10"/>
        <v>1</v>
      </c>
      <c r="BC264" s="70">
        <f t="shared" si="11"/>
        <v>7.2834656883693155E-6</v>
      </c>
      <c r="BD264" s="70" t="e">
        <f t="shared" si="12"/>
        <v>#N/A</v>
      </c>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70"/>
      <c r="DB264" s="70"/>
      <c r="DC264" s="70"/>
      <c r="DD264" s="70"/>
      <c r="DE264" s="70"/>
      <c r="DF264" s="70"/>
      <c r="DG264" s="70"/>
      <c r="DH264" s="70"/>
      <c r="DI264" s="70"/>
      <c r="DJ264" s="70"/>
      <c r="DK264" s="70"/>
      <c r="DL264" s="70"/>
      <c r="DM264" s="70"/>
      <c r="DN264" s="70"/>
      <c r="DO264" s="70"/>
      <c r="DP264" s="70"/>
      <c r="DQ264" s="70"/>
      <c r="DR264" s="70"/>
      <c r="DS264" s="70"/>
      <c r="DT264" s="70"/>
      <c r="DU264" s="70"/>
      <c r="DV264" s="70"/>
      <c r="DW264" s="70"/>
      <c r="DX264" s="70"/>
      <c r="DY264" s="70"/>
      <c r="DZ264" s="70"/>
      <c r="EA264" s="70"/>
      <c r="EB264" s="70"/>
      <c r="EC264" s="70"/>
      <c r="ED264" s="70"/>
      <c r="EE264" s="70"/>
      <c r="EF264" s="70"/>
      <c r="EG264" s="70"/>
      <c r="EH264" s="70"/>
      <c r="EI264" s="70"/>
      <c r="EJ264" s="70"/>
      <c r="EK264" s="70"/>
      <c r="EL264" s="70"/>
      <c r="EM264" s="70"/>
      <c r="EN264" s="70"/>
    </row>
    <row r="265" spans="1:144" outlineLevel="1" x14ac:dyDescent="0.2">
      <c r="A265" s="16">
        <v>59</v>
      </c>
      <c r="B265" s="16">
        <v>0</v>
      </c>
      <c r="C265" s="1">
        <v>3.8392754340652823E-5</v>
      </c>
      <c r="D265" s="1">
        <f t="shared" si="4"/>
        <v>-3.8392754340652823E-5</v>
      </c>
      <c r="E265" s="1">
        <f t="shared" si="5"/>
        <v>7.6786982722546994E-5</v>
      </c>
      <c r="F265" s="1">
        <f t="shared" si="6"/>
        <v>-8.7628181952238964E-3</v>
      </c>
      <c r="G265" s="1">
        <f t="shared" si="7"/>
        <v>-6.1963076425264677E-3</v>
      </c>
      <c r="H265" s="1">
        <v>1.9301730837435033E-4</v>
      </c>
      <c r="I265" s="1">
        <f t="shared" si="8"/>
        <v>7.4121813023227698E-9</v>
      </c>
      <c r="J265" s="1">
        <f t="shared" si="9"/>
        <v>-6.1969057264197784E-3</v>
      </c>
      <c r="AQ265" s="70"/>
      <c r="AR265" s="70"/>
      <c r="AS265" s="70"/>
      <c r="AT265" s="70"/>
      <c r="AU265" s="70"/>
      <c r="AV265" s="70"/>
      <c r="AW265" s="70"/>
      <c r="AX265" s="83"/>
      <c r="AY265" s="70"/>
      <c r="AZ265" s="70"/>
      <c r="BA265" s="70"/>
      <c r="BB265" s="70">
        <f t="shared" si="10"/>
        <v>1</v>
      </c>
      <c r="BC265" s="70">
        <f t="shared" si="11"/>
        <v>3.8392754340652823E-5</v>
      </c>
      <c r="BD265" s="70" t="e">
        <f t="shared" si="12"/>
        <v>#N/A</v>
      </c>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70"/>
      <c r="DB265" s="70"/>
      <c r="DC265" s="70"/>
      <c r="DD265" s="70"/>
      <c r="DE265" s="70"/>
      <c r="DF265" s="70"/>
      <c r="DG265" s="70"/>
      <c r="DH265" s="70"/>
      <c r="DI265" s="70"/>
      <c r="DJ265" s="70"/>
      <c r="DK265" s="70"/>
      <c r="DL265" s="70"/>
      <c r="DM265" s="70"/>
      <c r="DN265" s="70"/>
      <c r="DO265" s="70"/>
      <c r="DP265" s="70"/>
      <c r="DQ265" s="70"/>
      <c r="DR265" s="70"/>
      <c r="DS265" s="70"/>
      <c r="DT265" s="70"/>
      <c r="DU265" s="70"/>
      <c r="DV265" s="70"/>
      <c r="DW265" s="70"/>
      <c r="DX265" s="70"/>
      <c r="DY265" s="70"/>
      <c r="DZ265" s="70"/>
      <c r="EA265" s="70"/>
      <c r="EB265" s="70"/>
      <c r="EC265" s="70"/>
      <c r="ED265" s="70"/>
      <c r="EE265" s="70"/>
      <c r="EF265" s="70"/>
      <c r="EG265" s="70"/>
      <c r="EH265" s="70"/>
      <c r="EI265" s="70"/>
      <c r="EJ265" s="70"/>
      <c r="EK265" s="70"/>
      <c r="EL265" s="70"/>
      <c r="EM265" s="70"/>
      <c r="EN265" s="70"/>
    </row>
    <row r="266" spans="1:144" outlineLevel="1" x14ac:dyDescent="0.2">
      <c r="A266" s="16">
        <v>60</v>
      </c>
      <c r="B266" s="16">
        <v>0</v>
      </c>
      <c r="C266" s="1">
        <v>7.7227840044375747E-5</v>
      </c>
      <c r="D266" s="1">
        <f t="shared" si="4"/>
        <v>-7.7227840044375747E-5</v>
      </c>
      <c r="E266" s="1">
        <f t="shared" si="5"/>
        <v>1.544616445349276E-4</v>
      </c>
      <c r="F266" s="1">
        <f t="shared" si="6"/>
        <v>-1.242825991580992E-2</v>
      </c>
      <c r="G266" s="1">
        <f t="shared" si="7"/>
        <v>-8.7882765457333468E-3</v>
      </c>
      <c r="H266" s="1">
        <v>3.6087347925307397E-4</v>
      </c>
      <c r="I266" s="1">
        <f t="shared" si="8"/>
        <v>2.7881693561699092E-8</v>
      </c>
      <c r="J266" s="1">
        <f t="shared" si="9"/>
        <v>-8.7898627030146802E-3</v>
      </c>
      <c r="AQ266" s="70"/>
      <c r="AR266" s="70"/>
      <c r="AS266" s="70"/>
      <c r="AT266" s="70"/>
      <c r="AU266" s="70"/>
      <c r="AV266" s="70"/>
      <c r="AW266" s="70"/>
      <c r="AX266" s="83"/>
      <c r="AY266" s="70"/>
      <c r="AZ266" s="70"/>
      <c r="BA266" s="70"/>
      <c r="BB266" s="70">
        <f t="shared" si="10"/>
        <v>1</v>
      </c>
      <c r="BC266" s="70">
        <f t="shared" si="11"/>
        <v>7.7227840044375747E-5</v>
      </c>
      <c r="BD266" s="70" t="e">
        <f t="shared" si="12"/>
        <v>#N/A</v>
      </c>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70"/>
      <c r="DB266" s="70"/>
      <c r="DC266" s="70"/>
      <c r="DD266" s="70"/>
      <c r="DE266" s="70"/>
      <c r="DF266" s="70"/>
      <c r="DG266" s="70"/>
      <c r="DH266" s="70"/>
      <c r="DI266" s="70"/>
      <c r="DJ266" s="70"/>
      <c r="DK266" s="70"/>
      <c r="DL266" s="70"/>
      <c r="DM266" s="70"/>
      <c r="DN266" s="70"/>
      <c r="DO266" s="70"/>
      <c r="DP266" s="70"/>
      <c r="DQ266" s="70"/>
      <c r="DR266" s="70"/>
      <c r="DS266" s="70"/>
      <c r="DT266" s="70"/>
      <c r="DU266" s="70"/>
      <c r="DV266" s="70"/>
      <c r="DW266" s="70"/>
      <c r="DX266" s="70"/>
      <c r="DY266" s="70"/>
      <c r="DZ266" s="70"/>
      <c r="EA266" s="70"/>
      <c r="EB266" s="70"/>
      <c r="EC266" s="70"/>
      <c r="ED266" s="70"/>
      <c r="EE266" s="70"/>
      <c r="EF266" s="70"/>
      <c r="EG266" s="70"/>
      <c r="EH266" s="70"/>
      <c r="EI266" s="70"/>
      <c r="EJ266" s="70"/>
      <c r="EK266" s="70"/>
      <c r="EL266" s="70"/>
      <c r="EM266" s="70"/>
      <c r="EN266" s="70"/>
    </row>
    <row r="267" spans="1:144" outlineLevel="1" x14ac:dyDescent="0.2">
      <c r="A267" s="16">
        <v>61</v>
      </c>
      <c r="B267" s="16">
        <v>0</v>
      </c>
      <c r="C267" s="1">
        <v>4.4507508753148268E-4</v>
      </c>
      <c r="D267" s="1">
        <f t="shared" si="4"/>
        <v>-4.4507508753148268E-4</v>
      </c>
      <c r="E267" s="1">
        <f t="shared" si="5"/>
        <v>8.9034832569311907E-4</v>
      </c>
      <c r="F267" s="1">
        <f t="shared" si="6"/>
        <v>-2.9838705161134575E-2</v>
      </c>
      <c r="G267" s="1">
        <f t="shared" si="7"/>
        <v>-2.110149917825797E-2</v>
      </c>
      <c r="H267" s="1">
        <v>9.1356795683242178E-4</v>
      </c>
      <c r="I267" s="1">
        <f t="shared" si="8"/>
        <v>4.0715935702794631E-7</v>
      </c>
      <c r="J267" s="1">
        <f t="shared" si="9"/>
        <v>-2.1111144614327518E-2</v>
      </c>
      <c r="AQ267" s="70"/>
      <c r="AR267" s="70"/>
      <c r="AS267" s="70"/>
      <c r="AT267" s="70"/>
      <c r="AU267" s="70"/>
      <c r="AV267" s="70"/>
      <c r="AW267" s="70"/>
      <c r="AX267" s="83"/>
      <c r="AY267" s="70"/>
      <c r="AZ267" s="70"/>
      <c r="BA267" s="70"/>
      <c r="BB267" s="70">
        <f t="shared" si="10"/>
        <v>1</v>
      </c>
      <c r="BC267" s="70">
        <f t="shared" si="11"/>
        <v>4.4507508753148268E-4</v>
      </c>
      <c r="BD267" s="70" t="e">
        <f t="shared" si="12"/>
        <v>#N/A</v>
      </c>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70"/>
      <c r="DB267" s="70"/>
      <c r="DC267" s="70"/>
      <c r="DD267" s="70"/>
      <c r="DE267" s="70"/>
      <c r="DF267" s="70"/>
      <c r="DG267" s="70"/>
      <c r="DH267" s="70"/>
      <c r="DI267" s="70"/>
      <c r="DJ267" s="70"/>
      <c r="DK267" s="70"/>
      <c r="DL267" s="70"/>
      <c r="DM267" s="70"/>
      <c r="DN267" s="70"/>
      <c r="DO267" s="70"/>
      <c r="DP267" s="70"/>
      <c r="DQ267" s="70"/>
      <c r="DR267" s="70"/>
      <c r="DS267" s="70"/>
      <c r="DT267" s="70"/>
      <c r="DU267" s="70"/>
      <c r="DV267" s="70"/>
      <c r="DW267" s="70"/>
      <c r="DX267" s="70"/>
      <c r="DY267" s="70"/>
      <c r="DZ267" s="70"/>
      <c r="EA267" s="70"/>
      <c r="EB267" s="70"/>
      <c r="EC267" s="70"/>
      <c r="ED267" s="70"/>
      <c r="EE267" s="70"/>
      <c r="EF267" s="70"/>
      <c r="EG267" s="70"/>
      <c r="EH267" s="70"/>
      <c r="EI267" s="70"/>
      <c r="EJ267" s="70"/>
      <c r="EK267" s="70"/>
      <c r="EL267" s="70"/>
      <c r="EM267" s="70"/>
      <c r="EN267" s="70"/>
    </row>
    <row r="268" spans="1:144" outlineLevel="1" x14ac:dyDescent="0.2">
      <c r="A268" s="16">
        <v>62</v>
      </c>
      <c r="B268" s="16">
        <v>0</v>
      </c>
      <c r="C268" s="1">
        <v>6.0618421623081922E-5</v>
      </c>
      <c r="D268" s="1">
        <f t="shared" si="4"/>
        <v>-6.0618421623081922E-5</v>
      </c>
      <c r="E268" s="1">
        <f t="shared" si="5"/>
        <v>1.2124051798789846E-4</v>
      </c>
      <c r="F268" s="1">
        <f t="shared" si="6"/>
        <v>-1.1010927208364355E-2</v>
      </c>
      <c r="G268" s="1">
        <f t="shared" si="7"/>
        <v>-7.7860192935083027E-3</v>
      </c>
      <c r="H268" s="1">
        <v>2.5576392323153142E-4</v>
      </c>
      <c r="I268" s="1">
        <f t="shared" si="8"/>
        <v>1.5508911839866319E-8</v>
      </c>
      <c r="J268" s="1">
        <f t="shared" si="9"/>
        <v>-7.7870151759659107E-3</v>
      </c>
      <c r="AQ268" s="70"/>
      <c r="AR268" s="70"/>
      <c r="AS268" s="70"/>
      <c r="AT268" s="70"/>
      <c r="AU268" s="70"/>
      <c r="AV268" s="70"/>
      <c r="AW268" s="70"/>
      <c r="AX268" s="83"/>
      <c r="AY268" s="70"/>
      <c r="AZ268" s="70"/>
      <c r="BA268" s="70"/>
      <c r="BB268" s="70">
        <f t="shared" si="10"/>
        <v>1</v>
      </c>
      <c r="BC268" s="70">
        <f t="shared" si="11"/>
        <v>6.0618421623081922E-5</v>
      </c>
      <c r="BD268" s="70" t="e">
        <f t="shared" si="12"/>
        <v>#N/A</v>
      </c>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70"/>
      <c r="DB268" s="70"/>
      <c r="DC268" s="70"/>
      <c r="DD268" s="70"/>
      <c r="DE268" s="70"/>
      <c r="DF268" s="70"/>
      <c r="DG268" s="70"/>
      <c r="DH268" s="70"/>
      <c r="DI268" s="70"/>
      <c r="DJ268" s="70"/>
      <c r="DK268" s="70"/>
      <c r="DL268" s="70"/>
      <c r="DM268" s="70"/>
      <c r="DN268" s="70"/>
      <c r="DO268" s="70"/>
      <c r="DP268" s="70"/>
      <c r="DQ268" s="70"/>
      <c r="DR268" s="70"/>
      <c r="DS268" s="70"/>
      <c r="DT268" s="70"/>
      <c r="DU268" s="70"/>
      <c r="DV268" s="70"/>
      <c r="DW268" s="70"/>
      <c r="DX268" s="70"/>
      <c r="DY268" s="70"/>
      <c r="DZ268" s="70"/>
      <c r="EA268" s="70"/>
      <c r="EB268" s="70"/>
      <c r="EC268" s="70"/>
      <c r="ED268" s="70"/>
      <c r="EE268" s="70"/>
      <c r="EF268" s="70"/>
      <c r="EG268" s="70"/>
      <c r="EH268" s="70"/>
      <c r="EI268" s="70"/>
      <c r="EJ268" s="70"/>
      <c r="EK268" s="70"/>
      <c r="EL268" s="70"/>
      <c r="EM268" s="70"/>
      <c r="EN268" s="70"/>
    </row>
    <row r="269" spans="1:144" outlineLevel="1" x14ac:dyDescent="0.2">
      <c r="A269" s="16">
        <v>63</v>
      </c>
      <c r="B269" s="16">
        <v>0</v>
      </c>
      <c r="C269" s="1">
        <v>2.3709226478944939E-5</v>
      </c>
      <c r="D269" s="1">
        <f t="shared" si="4"/>
        <v>-2.3709226478944939E-5</v>
      </c>
      <c r="E269" s="1">
        <f t="shared" si="5"/>
        <v>4.7419015094336094E-5</v>
      </c>
      <c r="F269" s="1">
        <f t="shared" si="6"/>
        <v>-6.8861466070899253E-3</v>
      </c>
      <c r="G269" s="1">
        <f t="shared" si="7"/>
        <v>-4.8692698240796941E-3</v>
      </c>
      <c r="H269" s="1">
        <v>8.5725768343327503E-5</v>
      </c>
      <c r="I269" s="1">
        <f t="shared" si="8"/>
        <v>2.0327141026593457E-9</v>
      </c>
      <c r="J269" s="1">
        <f t="shared" si="9"/>
        <v>-4.8694785484480526E-3</v>
      </c>
      <c r="AQ269" s="70"/>
      <c r="AR269" s="70"/>
      <c r="AS269" s="70"/>
      <c r="AT269" s="70"/>
      <c r="AU269" s="70"/>
      <c r="AV269" s="70"/>
      <c r="AW269" s="70"/>
      <c r="AX269" s="83"/>
      <c r="AY269" s="70"/>
      <c r="AZ269" s="70"/>
      <c r="BA269" s="70"/>
      <c r="BB269" s="70">
        <f t="shared" si="10"/>
        <v>1</v>
      </c>
      <c r="BC269" s="70">
        <f t="shared" si="11"/>
        <v>2.3709226478944939E-5</v>
      </c>
      <c r="BD269" s="70" t="e">
        <f t="shared" si="12"/>
        <v>#N/A</v>
      </c>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70"/>
      <c r="DB269" s="70"/>
      <c r="DC269" s="70"/>
      <c r="DD269" s="70"/>
      <c r="DE269" s="70"/>
      <c r="DF269" s="70"/>
      <c r="DG269" s="70"/>
      <c r="DH269" s="70"/>
      <c r="DI269" s="70"/>
      <c r="DJ269" s="70"/>
      <c r="DK269" s="70"/>
      <c r="DL269" s="70"/>
      <c r="DM269" s="70"/>
      <c r="DN269" s="70"/>
      <c r="DO269" s="70"/>
      <c r="DP269" s="70"/>
      <c r="DQ269" s="70"/>
      <c r="DR269" s="70"/>
      <c r="DS269" s="70"/>
      <c r="DT269" s="70"/>
      <c r="DU269" s="70"/>
      <c r="DV269" s="70"/>
      <c r="DW269" s="70"/>
      <c r="DX269" s="70"/>
      <c r="DY269" s="70"/>
      <c r="DZ269" s="70"/>
      <c r="EA269" s="70"/>
      <c r="EB269" s="70"/>
      <c r="EC269" s="70"/>
      <c r="ED269" s="70"/>
      <c r="EE269" s="70"/>
      <c r="EF269" s="70"/>
      <c r="EG269" s="70"/>
      <c r="EH269" s="70"/>
      <c r="EI269" s="70"/>
      <c r="EJ269" s="70"/>
      <c r="EK269" s="70"/>
      <c r="EL269" s="70"/>
      <c r="EM269" s="70"/>
      <c r="EN269" s="70"/>
    </row>
    <row r="270" spans="1:144" outlineLevel="1" x14ac:dyDescent="0.2">
      <c r="A270" s="16">
        <v>64</v>
      </c>
      <c r="B270" s="16">
        <v>1</v>
      </c>
      <c r="C270" s="1">
        <v>0.97768669239074724</v>
      </c>
      <c r="D270" s="1">
        <f t="shared" si="4"/>
        <v>2.2313307609252764E-2</v>
      </c>
      <c r="E270" s="1">
        <f t="shared" si="5"/>
        <v>4.5132031401531193E-2</v>
      </c>
      <c r="F270" s="1">
        <f t="shared" si="6"/>
        <v>0.21244300741971056</v>
      </c>
      <c r="G270" s="1">
        <f t="shared" si="7"/>
        <v>0.15107135493999946</v>
      </c>
      <c r="H270" s="1">
        <v>5.1923178396017455E-2</v>
      </c>
      <c r="I270" s="1">
        <f t="shared" si="8"/>
        <v>1.2499193425120347E-3</v>
      </c>
      <c r="J270" s="1">
        <f t="shared" si="9"/>
        <v>0.15515306515154423</v>
      </c>
      <c r="AQ270" s="70"/>
      <c r="AR270" s="70"/>
      <c r="AS270" s="70"/>
      <c r="AT270" s="70"/>
      <c r="AU270" s="70"/>
      <c r="AV270" s="70"/>
      <c r="AW270" s="70"/>
      <c r="AX270" s="83"/>
      <c r="AY270" s="70"/>
      <c r="AZ270" s="70"/>
      <c r="BA270" s="70"/>
      <c r="BB270" s="70">
        <f t="shared" si="10"/>
        <v>0</v>
      </c>
      <c r="BC270" s="70" t="e">
        <f t="shared" si="11"/>
        <v>#N/A</v>
      </c>
      <c r="BD270" s="70">
        <f t="shared" si="12"/>
        <v>0.97768669239074724</v>
      </c>
      <c r="BE270" s="70"/>
      <c r="BF270" s="70"/>
      <c r="BG270" s="70"/>
      <c r="BH270" s="70"/>
      <c r="BI270" s="70"/>
      <c r="BJ270" s="70"/>
      <c r="BK270" s="70"/>
      <c r="BL270" s="70"/>
      <c r="BM270" s="70"/>
      <c r="BN270" s="70"/>
      <c r="BO270" s="70"/>
      <c r="BP270" s="70"/>
      <c r="BQ270" s="70"/>
      <c r="BR270" s="70"/>
      <c r="BS270" s="70"/>
      <c r="BT270" s="70"/>
      <c r="BU270" s="70"/>
      <c r="BV270" s="70"/>
      <c r="BW270" s="70"/>
      <c r="BX270" s="70"/>
      <c r="BY270" s="70"/>
      <c r="BZ270" s="70"/>
      <c r="CA270" s="70"/>
      <c r="CB270" s="70"/>
      <c r="CC270" s="70"/>
      <c r="CD270" s="70"/>
      <c r="CE270" s="70"/>
      <c r="CF270" s="70"/>
      <c r="CG270" s="70"/>
      <c r="CH270" s="70"/>
      <c r="CI270" s="70"/>
      <c r="CJ270" s="70"/>
      <c r="CK270" s="70"/>
      <c r="CL270" s="70"/>
      <c r="CM270" s="70"/>
      <c r="CN270" s="70"/>
      <c r="CO270" s="70"/>
      <c r="CP270" s="70"/>
      <c r="CQ270" s="70"/>
      <c r="CR270" s="70"/>
      <c r="CS270" s="70"/>
      <c r="CT270" s="70"/>
      <c r="CU270" s="70"/>
      <c r="CV270" s="70"/>
      <c r="CW270" s="70"/>
      <c r="CX270" s="70"/>
      <c r="CY270" s="70"/>
      <c r="CZ270" s="70"/>
      <c r="DA270" s="70"/>
      <c r="DB270" s="70"/>
      <c r="DC270" s="70"/>
      <c r="DD270" s="70"/>
      <c r="DE270" s="70"/>
      <c r="DF270" s="70"/>
      <c r="DG270" s="70"/>
      <c r="DH270" s="70"/>
      <c r="DI270" s="70"/>
      <c r="DJ270" s="70"/>
      <c r="DK270" s="70"/>
      <c r="DL270" s="70"/>
      <c r="DM270" s="70"/>
      <c r="DN270" s="70"/>
      <c r="DO270" s="70"/>
      <c r="DP270" s="70"/>
      <c r="DQ270" s="70"/>
      <c r="DR270" s="70"/>
      <c r="DS270" s="70"/>
      <c r="DT270" s="70"/>
      <c r="DU270" s="70"/>
      <c r="DV270" s="70"/>
      <c r="DW270" s="70"/>
      <c r="DX270" s="70"/>
      <c r="DY270" s="70"/>
      <c r="DZ270" s="70"/>
      <c r="EA270" s="70"/>
      <c r="EB270" s="70"/>
      <c r="EC270" s="70"/>
      <c r="ED270" s="70"/>
      <c r="EE270" s="70"/>
      <c r="EF270" s="70"/>
      <c r="EG270" s="70"/>
      <c r="EH270" s="70"/>
      <c r="EI270" s="70"/>
      <c r="EJ270" s="70"/>
      <c r="EK270" s="70"/>
      <c r="EL270" s="70"/>
      <c r="EM270" s="70"/>
      <c r="EN270" s="70"/>
    </row>
    <row r="271" spans="1:144" outlineLevel="1" x14ac:dyDescent="0.2">
      <c r="A271" s="16">
        <v>65</v>
      </c>
      <c r="B271" s="16">
        <v>0</v>
      </c>
      <c r="C271" s="1">
        <v>3.201352662157899E-3</v>
      </c>
      <c r="D271" s="1">
        <f t="shared" si="4"/>
        <v>-3.201352662157899E-3</v>
      </c>
      <c r="E271" s="1">
        <f t="shared" si="5"/>
        <v>6.4129759088833466E-3</v>
      </c>
      <c r="F271" s="1">
        <f t="shared" si="6"/>
        <v>-8.0081058365154903E-2</v>
      </c>
      <c r="G271" s="1">
        <f t="shared" si="7"/>
        <v>-5.6671282286261143E-2</v>
      </c>
      <c r="H271" s="1">
        <v>4.931237815092966E-3</v>
      </c>
      <c r="I271" s="1">
        <f t="shared" si="8"/>
        <v>1.5915816870668749E-5</v>
      </c>
      <c r="J271" s="1">
        <f t="shared" si="9"/>
        <v>-5.6811530984825297E-2</v>
      </c>
      <c r="AQ271" s="70"/>
      <c r="AR271" s="70"/>
      <c r="AS271" s="70"/>
      <c r="AT271" s="70"/>
      <c r="AU271" s="70"/>
      <c r="AV271" s="70"/>
      <c r="AW271" s="70"/>
      <c r="AX271" s="83"/>
      <c r="AY271" s="70"/>
      <c r="AZ271" s="70"/>
      <c r="BA271" s="70"/>
      <c r="BB271" s="70">
        <f t="shared" si="10"/>
        <v>1</v>
      </c>
      <c r="BC271" s="70">
        <f t="shared" si="11"/>
        <v>3.201352662157899E-3</v>
      </c>
      <c r="BD271" s="70" t="e">
        <f t="shared" si="12"/>
        <v>#N/A</v>
      </c>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70"/>
      <c r="DB271" s="70"/>
      <c r="DC271" s="70"/>
      <c r="DD271" s="70"/>
      <c r="DE271" s="70"/>
      <c r="DF271" s="70"/>
      <c r="DG271" s="70"/>
      <c r="DH271" s="70"/>
      <c r="DI271" s="70"/>
      <c r="DJ271" s="70"/>
      <c r="DK271" s="70"/>
      <c r="DL271" s="70"/>
      <c r="DM271" s="70"/>
      <c r="DN271" s="70"/>
      <c r="DO271" s="70"/>
      <c r="DP271" s="70"/>
      <c r="DQ271" s="70"/>
      <c r="DR271" s="70"/>
      <c r="DS271" s="70"/>
      <c r="DT271" s="70"/>
      <c r="DU271" s="70"/>
      <c r="DV271" s="70"/>
      <c r="DW271" s="70"/>
      <c r="DX271" s="70"/>
      <c r="DY271" s="70"/>
      <c r="DZ271" s="70"/>
      <c r="EA271" s="70"/>
      <c r="EB271" s="70"/>
      <c r="EC271" s="70"/>
      <c r="ED271" s="70"/>
      <c r="EE271" s="70"/>
      <c r="EF271" s="70"/>
      <c r="EG271" s="70"/>
      <c r="EH271" s="70"/>
      <c r="EI271" s="70"/>
      <c r="EJ271" s="70"/>
      <c r="EK271" s="70"/>
      <c r="EL271" s="70"/>
      <c r="EM271" s="70"/>
      <c r="EN271" s="70"/>
    </row>
    <row r="272" spans="1:144" outlineLevel="1" x14ac:dyDescent="0.2">
      <c r="A272" s="16">
        <v>66</v>
      </c>
      <c r="B272" s="16">
        <v>0</v>
      </c>
      <c r="C272" s="1">
        <v>2.510340387711038E-6</v>
      </c>
      <c r="D272" s="1">
        <f t="shared" ref="D272:D335" si="13">B272 - C272</f>
        <v>-2.510340387711038E-6</v>
      </c>
      <c r="E272" s="1">
        <f t="shared" ref="E272:E335" si="14">2*IF(B272=1,LN(1/C272),LN(1/(1-C272)))</f>
        <v>5.0206870769910965E-6</v>
      </c>
      <c r="F272" s="1">
        <f t="shared" ref="F272:F335" si="15">SQRT(E272)*SIGN(D272)</f>
        <v>-2.2406889737290841E-3</v>
      </c>
      <c r="G272" s="1">
        <f t="shared" ref="G272:G335" si="16">D272/(SQRT(C272*(1-C272)))</f>
        <v>-1.5844073622448614E-3</v>
      </c>
      <c r="H272" s="1">
        <v>1.3375482213463363E-5</v>
      </c>
      <c r="I272" s="1">
        <f t="shared" ref="I272:I335" si="17">G272^2*H272/(1-H272)</f>
        <v>3.3577546611389121E-11</v>
      </c>
      <c r="J272" s="1">
        <f t="shared" ref="J272:J335" si="18">G272/SQRT(1-H272)</f>
        <v>-1.5844179584574049E-3</v>
      </c>
      <c r="AQ272" s="70"/>
      <c r="AR272" s="70"/>
      <c r="AS272" s="70"/>
      <c r="AT272" s="70"/>
      <c r="AU272" s="70"/>
      <c r="AV272" s="70"/>
      <c r="AW272" s="70"/>
      <c r="AX272" s="83"/>
      <c r="AY272" s="70"/>
      <c r="AZ272" s="70"/>
      <c r="BA272" s="70"/>
      <c r="BB272" s="70">
        <f t="shared" ref="BB272:BB335" si="19">1-B272</f>
        <v>1</v>
      </c>
      <c r="BC272" s="70">
        <f t="shared" ref="BC272:BC335" si="20">IF(B272=0,C272,NA())</f>
        <v>2.510340387711038E-6</v>
      </c>
      <c r="BD272" s="70" t="e">
        <f t="shared" ref="BD272:BD335" si="21">IF(B272=1,C272,NA())</f>
        <v>#N/A</v>
      </c>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70"/>
      <c r="DB272" s="70"/>
      <c r="DC272" s="70"/>
      <c r="DD272" s="70"/>
      <c r="DE272" s="70"/>
      <c r="DF272" s="70"/>
      <c r="DG272" s="70"/>
      <c r="DH272" s="70"/>
      <c r="DI272" s="70"/>
      <c r="DJ272" s="70"/>
      <c r="DK272" s="70"/>
      <c r="DL272" s="70"/>
      <c r="DM272" s="70"/>
      <c r="DN272" s="70"/>
      <c r="DO272" s="70"/>
      <c r="DP272" s="70"/>
      <c r="DQ272" s="70"/>
      <c r="DR272" s="70"/>
      <c r="DS272" s="70"/>
      <c r="DT272" s="70"/>
      <c r="DU272" s="70"/>
      <c r="DV272" s="70"/>
      <c r="DW272" s="70"/>
      <c r="DX272" s="70"/>
      <c r="DY272" s="70"/>
      <c r="DZ272" s="70"/>
      <c r="EA272" s="70"/>
      <c r="EB272" s="70"/>
      <c r="EC272" s="70"/>
      <c r="ED272" s="70"/>
      <c r="EE272" s="70"/>
      <c r="EF272" s="70"/>
      <c r="EG272" s="70"/>
      <c r="EH272" s="70"/>
      <c r="EI272" s="70"/>
      <c r="EJ272" s="70"/>
      <c r="EK272" s="70"/>
      <c r="EL272" s="70"/>
      <c r="EM272" s="70"/>
      <c r="EN272" s="70"/>
    </row>
    <row r="273" spans="1:144" outlineLevel="1" x14ac:dyDescent="0.2">
      <c r="A273" s="16">
        <v>67</v>
      </c>
      <c r="B273" s="16">
        <v>0</v>
      </c>
      <c r="C273" s="1">
        <v>2.969769586137176E-7</v>
      </c>
      <c r="D273" s="1">
        <f t="shared" si="13"/>
        <v>-2.969769586137176E-7</v>
      </c>
      <c r="E273" s="1">
        <f t="shared" si="14"/>
        <v>5.9395400526872868E-7</v>
      </c>
      <c r="F273" s="1">
        <f t="shared" si="15"/>
        <v>-7.7068411510081657E-4</v>
      </c>
      <c r="G273" s="1">
        <f t="shared" si="16"/>
        <v>-5.449560044710561E-4</v>
      </c>
      <c r="H273" s="1">
        <v>2.1696905694458995E-6</v>
      </c>
      <c r="I273" s="1">
        <f t="shared" si="17"/>
        <v>6.4434969584296436E-13</v>
      </c>
      <c r="J273" s="1">
        <f t="shared" si="18"/>
        <v>-5.4495659566496991E-4</v>
      </c>
      <c r="AQ273" s="70"/>
      <c r="AR273" s="70"/>
      <c r="AS273" s="70"/>
      <c r="AT273" s="70"/>
      <c r="AU273" s="70"/>
      <c r="AV273" s="70"/>
      <c r="AW273" s="70"/>
      <c r="AX273" s="83"/>
      <c r="AY273" s="70"/>
      <c r="AZ273" s="70"/>
      <c r="BA273" s="70"/>
      <c r="BB273" s="70">
        <f t="shared" si="19"/>
        <v>1</v>
      </c>
      <c r="BC273" s="70">
        <f t="shared" si="20"/>
        <v>2.969769586137176E-7</v>
      </c>
      <c r="BD273" s="70" t="e">
        <f t="shared" si="21"/>
        <v>#N/A</v>
      </c>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70"/>
      <c r="DB273" s="70"/>
      <c r="DC273" s="70"/>
      <c r="DD273" s="70"/>
      <c r="DE273" s="70"/>
      <c r="DF273" s="70"/>
      <c r="DG273" s="70"/>
      <c r="DH273" s="70"/>
      <c r="DI273" s="70"/>
      <c r="DJ273" s="70"/>
      <c r="DK273" s="70"/>
      <c r="DL273" s="70"/>
      <c r="DM273" s="70"/>
      <c r="DN273" s="70"/>
      <c r="DO273" s="70"/>
      <c r="DP273" s="70"/>
      <c r="DQ273" s="70"/>
      <c r="DR273" s="70"/>
      <c r="DS273" s="70"/>
      <c r="DT273" s="70"/>
      <c r="DU273" s="70"/>
      <c r="DV273" s="70"/>
      <c r="DW273" s="70"/>
      <c r="DX273" s="70"/>
      <c r="DY273" s="70"/>
      <c r="DZ273" s="70"/>
      <c r="EA273" s="70"/>
      <c r="EB273" s="70"/>
      <c r="EC273" s="70"/>
      <c r="ED273" s="70"/>
      <c r="EE273" s="70"/>
      <c r="EF273" s="70"/>
      <c r="EG273" s="70"/>
      <c r="EH273" s="70"/>
      <c r="EI273" s="70"/>
      <c r="EJ273" s="70"/>
      <c r="EK273" s="70"/>
      <c r="EL273" s="70"/>
      <c r="EM273" s="70"/>
      <c r="EN273" s="70"/>
    </row>
    <row r="274" spans="1:144" outlineLevel="1" x14ac:dyDescent="0.2">
      <c r="A274" s="16">
        <v>68</v>
      </c>
      <c r="B274" s="16">
        <v>0</v>
      </c>
      <c r="C274" s="1">
        <v>2.2374623229647011E-5</v>
      </c>
      <c r="D274" s="1">
        <f t="shared" si="13"/>
        <v>-2.2374623229647011E-5</v>
      </c>
      <c r="E274" s="1">
        <f t="shared" si="14"/>
        <v>4.474974709050826E-5</v>
      </c>
      <c r="F274" s="1">
        <f t="shared" si="15"/>
        <v>-6.6895251767601759E-3</v>
      </c>
      <c r="G274" s="1">
        <f t="shared" si="16"/>
        <v>-4.7302350749844554E-3</v>
      </c>
      <c r="H274" s="1">
        <v>1.1497767528203986E-4</v>
      </c>
      <c r="I274" s="1">
        <f t="shared" si="17"/>
        <v>2.572935556249825E-9</v>
      </c>
      <c r="J274" s="1">
        <f t="shared" si="18"/>
        <v>-4.7305070341528343E-3</v>
      </c>
      <c r="AQ274" s="70"/>
      <c r="AR274" s="70"/>
      <c r="AS274" s="70"/>
      <c r="AT274" s="70"/>
      <c r="AU274" s="70"/>
      <c r="AV274" s="70"/>
      <c r="AW274" s="70"/>
      <c r="AX274" s="83"/>
      <c r="AY274" s="70"/>
      <c r="AZ274" s="70"/>
      <c r="BA274" s="70"/>
      <c r="BB274" s="70">
        <f t="shared" si="19"/>
        <v>1</v>
      </c>
      <c r="BC274" s="70">
        <f t="shared" si="20"/>
        <v>2.2374623229647011E-5</v>
      </c>
      <c r="BD274" s="70" t="e">
        <f t="shared" si="21"/>
        <v>#N/A</v>
      </c>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70"/>
      <c r="DB274" s="70"/>
      <c r="DC274" s="70"/>
      <c r="DD274" s="70"/>
      <c r="DE274" s="70"/>
      <c r="DF274" s="70"/>
      <c r="DG274" s="70"/>
      <c r="DH274" s="70"/>
      <c r="DI274" s="70"/>
      <c r="DJ274" s="70"/>
      <c r="DK274" s="70"/>
      <c r="DL274" s="70"/>
      <c r="DM274" s="70"/>
      <c r="DN274" s="70"/>
      <c r="DO274" s="70"/>
      <c r="DP274" s="70"/>
      <c r="DQ274" s="70"/>
      <c r="DR274" s="70"/>
      <c r="DS274" s="70"/>
      <c r="DT274" s="70"/>
      <c r="DU274" s="70"/>
      <c r="DV274" s="70"/>
      <c r="DW274" s="70"/>
      <c r="DX274" s="70"/>
      <c r="DY274" s="70"/>
      <c r="DZ274" s="70"/>
      <c r="EA274" s="70"/>
      <c r="EB274" s="70"/>
      <c r="EC274" s="70"/>
      <c r="ED274" s="70"/>
      <c r="EE274" s="70"/>
      <c r="EF274" s="70"/>
      <c r="EG274" s="70"/>
      <c r="EH274" s="70"/>
      <c r="EI274" s="70"/>
      <c r="EJ274" s="70"/>
      <c r="EK274" s="70"/>
      <c r="EL274" s="70"/>
      <c r="EM274" s="70"/>
      <c r="EN274" s="70"/>
    </row>
    <row r="275" spans="1:144" outlineLevel="1" x14ac:dyDescent="0.2">
      <c r="A275" s="16">
        <v>69</v>
      </c>
      <c r="B275" s="16">
        <v>0</v>
      </c>
      <c r="C275" s="1">
        <v>4.3380181673094859E-4</v>
      </c>
      <c r="D275" s="1">
        <f t="shared" si="13"/>
        <v>-4.3380181673094859E-4</v>
      </c>
      <c r="E275" s="1">
        <f t="shared" si="14"/>
        <v>8.6779187191870252E-4</v>
      </c>
      <c r="F275" s="1">
        <f t="shared" si="15"/>
        <v>-2.945830734985808E-2</v>
      </c>
      <c r="G275" s="1">
        <f t="shared" si="16"/>
        <v>-2.0832428625034202E-2</v>
      </c>
      <c r="H275" s="1">
        <v>2.7191483321152123E-3</v>
      </c>
      <c r="I275" s="1">
        <f t="shared" si="17"/>
        <v>1.1833009796443117E-6</v>
      </c>
      <c r="J275" s="1">
        <f t="shared" si="18"/>
        <v>-2.0860809749307159E-2</v>
      </c>
      <c r="AQ275" s="70"/>
      <c r="AR275" s="70"/>
      <c r="AS275" s="70"/>
      <c r="AT275" s="70"/>
      <c r="AU275" s="70"/>
      <c r="AV275" s="70"/>
      <c r="AW275" s="70"/>
      <c r="AX275" s="83"/>
      <c r="AY275" s="70"/>
      <c r="AZ275" s="70"/>
      <c r="BA275" s="70"/>
      <c r="BB275" s="70">
        <f t="shared" si="19"/>
        <v>1</v>
      </c>
      <c r="BC275" s="70">
        <f t="shared" si="20"/>
        <v>4.3380181673094859E-4</v>
      </c>
      <c r="BD275" s="70" t="e">
        <f t="shared" si="21"/>
        <v>#N/A</v>
      </c>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70"/>
      <c r="DB275" s="70"/>
      <c r="DC275" s="70"/>
      <c r="DD275" s="70"/>
      <c r="DE275" s="70"/>
      <c r="DF275" s="70"/>
      <c r="DG275" s="70"/>
      <c r="DH275" s="70"/>
      <c r="DI275" s="70"/>
      <c r="DJ275" s="70"/>
      <c r="DK275" s="70"/>
      <c r="DL275" s="70"/>
      <c r="DM275" s="70"/>
      <c r="DN275" s="70"/>
      <c r="DO275" s="70"/>
      <c r="DP275" s="70"/>
      <c r="DQ275" s="70"/>
      <c r="DR275" s="70"/>
      <c r="DS275" s="70"/>
      <c r="DT275" s="70"/>
      <c r="DU275" s="70"/>
      <c r="DV275" s="70"/>
      <c r="DW275" s="70"/>
      <c r="DX275" s="70"/>
      <c r="DY275" s="70"/>
      <c r="DZ275" s="70"/>
      <c r="EA275" s="70"/>
      <c r="EB275" s="70"/>
      <c r="EC275" s="70"/>
      <c r="ED275" s="70"/>
      <c r="EE275" s="70"/>
      <c r="EF275" s="70"/>
      <c r="EG275" s="70"/>
      <c r="EH275" s="70"/>
      <c r="EI275" s="70"/>
      <c r="EJ275" s="70"/>
      <c r="EK275" s="70"/>
      <c r="EL275" s="70"/>
      <c r="EM275" s="70"/>
      <c r="EN275" s="70"/>
    </row>
    <row r="276" spans="1:144" outlineLevel="1" x14ac:dyDescent="0.2">
      <c r="A276" s="16">
        <v>70</v>
      </c>
      <c r="B276" s="16">
        <v>1</v>
      </c>
      <c r="C276" s="1">
        <v>0.51645724720081065</v>
      </c>
      <c r="D276" s="1">
        <f t="shared" si="13"/>
        <v>0.48354275279918935</v>
      </c>
      <c r="E276" s="1">
        <f t="shared" si="14"/>
        <v>1.3215255358059652</v>
      </c>
      <c r="F276" s="1">
        <f t="shared" si="15"/>
        <v>1.1495762418412991</v>
      </c>
      <c r="G276" s="1">
        <f t="shared" si="16"/>
        <v>0.96760978440808632</v>
      </c>
      <c r="H276" s="1">
        <v>0.24730038477122299</v>
      </c>
      <c r="I276" s="1">
        <f t="shared" si="17"/>
        <v>0.30761223177091684</v>
      </c>
      <c r="J276" s="1">
        <f t="shared" si="18"/>
        <v>1.1152940987260624</v>
      </c>
      <c r="AQ276" s="70"/>
      <c r="AR276" s="70"/>
      <c r="AS276" s="70"/>
      <c r="AT276" s="70"/>
      <c r="AU276" s="70"/>
      <c r="AV276" s="70"/>
      <c r="AW276" s="70"/>
      <c r="AX276" s="83"/>
      <c r="AY276" s="70"/>
      <c r="AZ276" s="70"/>
      <c r="BA276" s="70"/>
      <c r="BB276" s="70">
        <f t="shared" si="19"/>
        <v>0</v>
      </c>
      <c r="BC276" s="70" t="e">
        <f t="shared" si="20"/>
        <v>#N/A</v>
      </c>
      <c r="BD276" s="70">
        <f t="shared" si="21"/>
        <v>0.51645724720081065</v>
      </c>
      <c r="BE276" s="70"/>
      <c r="BF276" s="70"/>
      <c r="BG276" s="70"/>
      <c r="BH276" s="70"/>
      <c r="BI276" s="70"/>
      <c r="BJ276" s="70"/>
      <c r="BK276" s="70"/>
      <c r="BL276" s="70"/>
      <c r="BM276" s="70"/>
      <c r="BN276" s="70"/>
      <c r="BO276" s="70"/>
      <c r="BP276" s="70"/>
      <c r="BQ276" s="70"/>
      <c r="BR276" s="70"/>
      <c r="BS276" s="70"/>
      <c r="BT276" s="70"/>
      <c r="BU276" s="70"/>
      <c r="BV276" s="70"/>
      <c r="BW276" s="70"/>
      <c r="BX276" s="70"/>
      <c r="BY276" s="70"/>
      <c r="BZ276" s="70"/>
      <c r="CA276" s="70"/>
      <c r="CB276" s="70"/>
      <c r="CC276" s="70"/>
      <c r="CD276" s="70"/>
      <c r="CE276" s="70"/>
      <c r="CF276" s="70"/>
      <c r="CG276" s="70"/>
      <c r="CH276" s="70"/>
      <c r="CI276" s="70"/>
      <c r="CJ276" s="70"/>
      <c r="CK276" s="70"/>
      <c r="CL276" s="70"/>
      <c r="CM276" s="70"/>
      <c r="CN276" s="70"/>
      <c r="CO276" s="70"/>
      <c r="CP276" s="70"/>
      <c r="CQ276" s="70"/>
      <c r="CR276" s="70"/>
      <c r="CS276" s="70"/>
      <c r="CT276" s="70"/>
      <c r="CU276" s="70"/>
      <c r="CV276" s="70"/>
      <c r="CW276" s="70"/>
      <c r="CX276" s="70"/>
      <c r="CY276" s="70"/>
      <c r="CZ276" s="70"/>
      <c r="DA276" s="70"/>
      <c r="DB276" s="70"/>
      <c r="DC276" s="70"/>
      <c r="DD276" s="70"/>
      <c r="DE276" s="70"/>
      <c r="DF276" s="70"/>
      <c r="DG276" s="70"/>
      <c r="DH276" s="70"/>
      <c r="DI276" s="70"/>
      <c r="DJ276" s="70"/>
      <c r="DK276" s="70"/>
      <c r="DL276" s="70"/>
      <c r="DM276" s="70"/>
      <c r="DN276" s="70"/>
      <c r="DO276" s="70"/>
      <c r="DP276" s="70"/>
      <c r="DQ276" s="70"/>
      <c r="DR276" s="70"/>
      <c r="DS276" s="70"/>
      <c r="DT276" s="70"/>
      <c r="DU276" s="70"/>
      <c r="DV276" s="70"/>
      <c r="DW276" s="70"/>
      <c r="DX276" s="70"/>
      <c r="DY276" s="70"/>
      <c r="DZ276" s="70"/>
      <c r="EA276" s="70"/>
      <c r="EB276" s="70"/>
      <c r="EC276" s="70"/>
      <c r="ED276" s="70"/>
      <c r="EE276" s="70"/>
      <c r="EF276" s="70"/>
      <c r="EG276" s="70"/>
      <c r="EH276" s="70"/>
      <c r="EI276" s="70"/>
      <c r="EJ276" s="70"/>
      <c r="EK276" s="70"/>
      <c r="EL276" s="70"/>
      <c r="EM276" s="70"/>
      <c r="EN276" s="70"/>
    </row>
    <row r="277" spans="1:144" outlineLevel="1" x14ac:dyDescent="0.2">
      <c r="A277" s="16">
        <v>71</v>
      </c>
      <c r="B277" s="16">
        <v>0</v>
      </c>
      <c r="C277" s="1">
        <v>3.3424615830705776E-3</v>
      </c>
      <c r="D277" s="1">
        <f t="shared" si="13"/>
        <v>-3.3424615830705776E-3</v>
      </c>
      <c r="E277" s="1">
        <f t="shared" si="14"/>
        <v>6.6961201729143199E-3</v>
      </c>
      <c r="F277" s="1">
        <f t="shared" si="15"/>
        <v>-8.1829824470753446E-2</v>
      </c>
      <c r="G277" s="1">
        <f t="shared" si="16"/>
        <v>-5.7910889303171599E-2</v>
      </c>
      <c r="H277" s="1">
        <v>5.2001300758735295E-3</v>
      </c>
      <c r="I277" s="1">
        <f t="shared" si="17"/>
        <v>1.7530687808016878E-5</v>
      </c>
      <c r="J277" s="1">
        <f t="shared" si="18"/>
        <v>-5.8062051183989459E-2</v>
      </c>
      <c r="AQ277" s="70"/>
      <c r="AR277" s="70"/>
      <c r="AS277" s="70"/>
      <c r="AT277" s="70"/>
      <c r="AU277" s="70"/>
      <c r="AV277" s="70"/>
      <c r="AW277" s="70"/>
      <c r="AX277" s="83"/>
      <c r="AY277" s="70"/>
      <c r="AZ277" s="70"/>
      <c r="BA277" s="70"/>
      <c r="BB277" s="70">
        <f t="shared" si="19"/>
        <v>1</v>
      </c>
      <c r="BC277" s="70">
        <f t="shared" si="20"/>
        <v>3.3424615830705776E-3</v>
      </c>
      <c r="BD277" s="70" t="e">
        <f t="shared" si="21"/>
        <v>#N/A</v>
      </c>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70"/>
      <c r="DB277" s="70"/>
      <c r="DC277" s="70"/>
      <c r="DD277" s="70"/>
      <c r="DE277" s="70"/>
      <c r="DF277" s="70"/>
      <c r="DG277" s="70"/>
      <c r="DH277" s="70"/>
      <c r="DI277" s="70"/>
      <c r="DJ277" s="70"/>
      <c r="DK277" s="70"/>
      <c r="DL277" s="70"/>
      <c r="DM277" s="70"/>
      <c r="DN277" s="70"/>
      <c r="DO277" s="70"/>
      <c r="DP277" s="70"/>
      <c r="DQ277" s="70"/>
      <c r="DR277" s="70"/>
      <c r="DS277" s="70"/>
      <c r="DT277" s="70"/>
      <c r="DU277" s="70"/>
      <c r="DV277" s="70"/>
      <c r="DW277" s="70"/>
      <c r="DX277" s="70"/>
      <c r="DY277" s="70"/>
      <c r="DZ277" s="70"/>
      <c r="EA277" s="70"/>
      <c r="EB277" s="70"/>
      <c r="EC277" s="70"/>
      <c r="ED277" s="70"/>
      <c r="EE277" s="70"/>
      <c r="EF277" s="70"/>
      <c r="EG277" s="70"/>
      <c r="EH277" s="70"/>
      <c r="EI277" s="70"/>
      <c r="EJ277" s="70"/>
      <c r="EK277" s="70"/>
      <c r="EL277" s="70"/>
      <c r="EM277" s="70"/>
      <c r="EN277" s="70"/>
    </row>
    <row r="278" spans="1:144" outlineLevel="1" x14ac:dyDescent="0.2">
      <c r="A278" s="16">
        <v>72</v>
      </c>
      <c r="B278" s="16">
        <v>0</v>
      </c>
      <c r="C278" s="1">
        <v>1.2307375354660578E-7</v>
      </c>
      <c r="D278" s="1">
        <f t="shared" si="13"/>
        <v>-1.2307375354660578E-7</v>
      </c>
      <c r="E278" s="1">
        <f t="shared" si="14"/>
        <v>2.4614752231661872E-7</v>
      </c>
      <c r="F278" s="1">
        <f t="shared" si="15"/>
        <v>-4.9613256526519071E-4</v>
      </c>
      <c r="G278" s="1">
        <f t="shared" si="16"/>
        <v>-3.5081871200629596E-4</v>
      </c>
      <c r="H278" s="1">
        <v>1.0335284693599953E-6</v>
      </c>
      <c r="I278" s="1">
        <f t="shared" si="17"/>
        <v>1.2720037524163331E-13</v>
      </c>
      <c r="J278" s="1">
        <f t="shared" si="18"/>
        <v>-3.5081889329699971E-4</v>
      </c>
      <c r="AQ278" s="70"/>
      <c r="AR278" s="70"/>
      <c r="AS278" s="70"/>
      <c r="AT278" s="70"/>
      <c r="AU278" s="70"/>
      <c r="AV278" s="70"/>
      <c r="AW278" s="70"/>
      <c r="AX278" s="83"/>
      <c r="AY278" s="70"/>
      <c r="AZ278" s="70"/>
      <c r="BA278" s="70"/>
      <c r="BB278" s="70">
        <f t="shared" si="19"/>
        <v>1</v>
      </c>
      <c r="BC278" s="70">
        <f t="shared" si="20"/>
        <v>1.2307375354660578E-7</v>
      </c>
      <c r="BD278" s="70" t="e">
        <f t="shared" si="21"/>
        <v>#N/A</v>
      </c>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70"/>
      <c r="DB278" s="70"/>
      <c r="DC278" s="70"/>
      <c r="DD278" s="70"/>
      <c r="DE278" s="70"/>
      <c r="DF278" s="70"/>
      <c r="DG278" s="70"/>
      <c r="DH278" s="70"/>
      <c r="DI278" s="70"/>
      <c r="DJ278" s="70"/>
      <c r="DK278" s="70"/>
      <c r="DL278" s="70"/>
      <c r="DM278" s="70"/>
      <c r="DN278" s="70"/>
      <c r="DO278" s="70"/>
      <c r="DP278" s="70"/>
      <c r="DQ278" s="70"/>
      <c r="DR278" s="70"/>
      <c r="DS278" s="70"/>
      <c r="DT278" s="70"/>
      <c r="DU278" s="70"/>
      <c r="DV278" s="70"/>
      <c r="DW278" s="70"/>
      <c r="DX278" s="70"/>
      <c r="DY278" s="70"/>
      <c r="DZ278" s="70"/>
      <c r="EA278" s="70"/>
      <c r="EB278" s="70"/>
      <c r="EC278" s="70"/>
      <c r="ED278" s="70"/>
      <c r="EE278" s="70"/>
      <c r="EF278" s="70"/>
      <c r="EG278" s="70"/>
      <c r="EH278" s="70"/>
      <c r="EI278" s="70"/>
      <c r="EJ278" s="70"/>
      <c r="EK278" s="70"/>
      <c r="EL278" s="70"/>
      <c r="EM278" s="70"/>
      <c r="EN278" s="70"/>
    </row>
    <row r="279" spans="1:144" outlineLevel="1" x14ac:dyDescent="0.2">
      <c r="A279" s="16">
        <v>73</v>
      </c>
      <c r="B279" s="16">
        <v>0</v>
      </c>
      <c r="C279" s="1">
        <v>3.4851201626475544E-7</v>
      </c>
      <c r="D279" s="1">
        <f t="shared" si="13"/>
        <v>-3.4851201626475544E-7</v>
      </c>
      <c r="E279" s="1">
        <f t="shared" si="14"/>
        <v>6.9702415417032658E-7</v>
      </c>
      <c r="F279" s="1">
        <f t="shared" si="15"/>
        <v>-8.3487972437371277E-4</v>
      </c>
      <c r="G279" s="1">
        <f t="shared" si="16"/>
        <v>-5.9034916593946616E-4</v>
      </c>
      <c r="H279" s="1">
        <v>2.501381014657441E-6</v>
      </c>
      <c r="I279" s="1">
        <f t="shared" si="17"/>
        <v>8.7176382529753501E-13</v>
      </c>
      <c r="J279" s="1">
        <f t="shared" si="18"/>
        <v>-5.9034990428494911E-4</v>
      </c>
      <c r="AQ279" s="70"/>
      <c r="AR279" s="70"/>
      <c r="AS279" s="70"/>
      <c r="AT279" s="70"/>
      <c r="AU279" s="70"/>
      <c r="AV279" s="70"/>
      <c r="AW279" s="70"/>
      <c r="AX279" s="83"/>
      <c r="AY279" s="70"/>
      <c r="AZ279" s="70"/>
      <c r="BA279" s="70"/>
      <c r="BB279" s="70">
        <f t="shared" si="19"/>
        <v>1</v>
      </c>
      <c r="BC279" s="70">
        <f t="shared" si="20"/>
        <v>3.4851201626475544E-7</v>
      </c>
      <c r="BD279" s="70" t="e">
        <f t="shared" si="21"/>
        <v>#N/A</v>
      </c>
      <c r="BE279" s="70"/>
      <c r="BF279" s="70"/>
      <c r="BG279" s="70"/>
      <c r="BH279" s="70"/>
      <c r="BI279" s="70"/>
      <c r="BJ279" s="70"/>
      <c r="BK279" s="70"/>
      <c r="BL279" s="70"/>
      <c r="BM279" s="70"/>
      <c r="BN279" s="70"/>
      <c r="BO279" s="70"/>
      <c r="BP279" s="70"/>
      <c r="BQ279" s="70"/>
      <c r="BR279" s="70"/>
      <c r="BS279" s="70"/>
      <c r="BT279" s="70"/>
      <c r="BU279" s="70"/>
      <c r="BV279" s="70"/>
      <c r="BW279" s="70"/>
      <c r="BX279" s="70"/>
      <c r="BY279" s="70"/>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70"/>
      <c r="DB279" s="70"/>
      <c r="DC279" s="70"/>
      <c r="DD279" s="70"/>
      <c r="DE279" s="70"/>
      <c r="DF279" s="70"/>
      <c r="DG279" s="70"/>
      <c r="DH279" s="70"/>
      <c r="DI279" s="70"/>
      <c r="DJ279" s="70"/>
      <c r="DK279" s="70"/>
      <c r="DL279" s="70"/>
      <c r="DM279" s="70"/>
      <c r="DN279" s="70"/>
      <c r="DO279" s="70"/>
      <c r="DP279" s="70"/>
      <c r="DQ279" s="70"/>
      <c r="DR279" s="70"/>
      <c r="DS279" s="70"/>
      <c r="DT279" s="70"/>
      <c r="DU279" s="70"/>
      <c r="DV279" s="70"/>
      <c r="DW279" s="70"/>
      <c r="DX279" s="70"/>
      <c r="DY279" s="70"/>
      <c r="DZ279" s="70"/>
      <c r="EA279" s="70"/>
      <c r="EB279" s="70"/>
      <c r="EC279" s="70"/>
      <c r="ED279" s="70"/>
      <c r="EE279" s="70"/>
      <c r="EF279" s="70"/>
      <c r="EG279" s="70"/>
      <c r="EH279" s="70"/>
      <c r="EI279" s="70"/>
      <c r="EJ279" s="70"/>
      <c r="EK279" s="70"/>
      <c r="EL279" s="70"/>
      <c r="EM279" s="70"/>
      <c r="EN279" s="70"/>
    </row>
    <row r="280" spans="1:144" outlineLevel="1" x14ac:dyDescent="0.2">
      <c r="A280" s="16">
        <v>74</v>
      </c>
      <c r="B280" s="16">
        <v>0</v>
      </c>
      <c r="C280" s="1">
        <v>5.554104470021466E-3</v>
      </c>
      <c r="D280" s="1">
        <f t="shared" si="13"/>
        <v>-5.554104470021466E-3</v>
      </c>
      <c r="E280" s="1">
        <f t="shared" si="14"/>
        <v>1.1139171716725777E-2</v>
      </c>
      <c r="F280" s="1">
        <f t="shared" si="15"/>
        <v>-0.10554227454781225</v>
      </c>
      <c r="G280" s="1">
        <f t="shared" si="16"/>
        <v>-7.4733692782060532E-2</v>
      </c>
      <c r="H280" s="1">
        <v>5.4924657021503554E-3</v>
      </c>
      <c r="I280" s="1">
        <f t="shared" si="17"/>
        <v>3.0845524594490583E-5</v>
      </c>
      <c r="J280" s="1">
        <f t="shared" si="18"/>
        <v>-7.4939778231843571E-2</v>
      </c>
      <c r="AQ280" s="70"/>
      <c r="AR280" s="70"/>
      <c r="AS280" s="70"/>
      <c r="AT280" s="70"/>
      <c r="AU280" s="70"/>
      <c r="AV280" s="70"/>
      <c r="AW280" s="70"/>
      <c r="AX280" s="83"/>
      <c r="AY280" s="70"/>
      <c r="AZ280" s="70"/>
      <c r="BA280" s="70"/>
      <c r="BB280" s="70">
        <f t="shared" si="19"/>
        <v>1</v>
      </c>
      <c r="BC280" s="70">
        <f t="shared" si="20"/>
        <v>5.554104470021466E-3</v>
      </c>
      <c r="BD280" s="70" t="e">
        <f t="shared" si="21"/>
        <v>#N/A</v>
      </c>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70"/>
      <c r="DC280" s="70"/>
      <c r="DD280" s="70"/>
      <c r="DE280" s="70"/>
      <c r="DF280" s="70"/>
      <c r="DG280" s="70"/>
      <c r="DH280" s="70"/>
      <c r="DI280" s="70"/>
      <c r="DJ280" s="70"/>
      <c r="DK280" s="70"/>
      <c r="DL280" s="70"/>
      <c r="DM280" s="70"/>
      <c r="DN280" s="70"/>
      <c r="DO280" s="70"/>
      <c r="DP280" s="70"/>
      <c r="DQ280" s="70"/>
      <c r="DR280" s="70"/>
      <c r="DS280" s="70"/>
      <c r="DT280" s="70"/>
      <c r="DU280" s="70"/>
      <c r="DV280" s="70"/>
      <c r="DW280" s="70"/>
      <c r="DX280" s="70"/>
      <c r="DY280" s="70"/>
      <c r="DZ280" s="70"/>
      <c r="EA280" s="70"/>
      <c r="EB280" s="70"/>
      <c r="EC280" s="70"/>
      <c r="ED280" s="70"/>
      <c r="EE280" s="70"/>
      <c r="EF280" s="70"/>
      <c r="EG280" s="70"/>
      <c r="EH280" s="70"/>
      <c r="EI280" s="70"/>
      <c r="EJ280" s="70"/>
      <c r="EK280" s="70"/>
      <c r="EL280" s="70"/>
      <c r="EM280" s="70"/>
      <c r="EN280" s="70"/>
    </row>
    <row r="281" spans="1:144" outlineLevel="1" x14ac:dyDescent="0.2">
      <c r="A281" s="16">
        <v>75</v>
      </c>
      <c r="B281" s="16">
        <v>0</v>
      </c>
      <c r="C281" s="1">
        <v>1.6302596546174014E-4</v>
      </c>
      <c r="D281" s="1">
        <f t="shared" si="13"/>
        <v>-1.6302596546174014E-4</v>
      </c>
      <c r="E281" s="1">
        <f t="shared" si="14"/>
        <v>3.2607851127779245E-4</v>
      </c>
      <c r="F281" s="1">
        <f t="shared" si="15"/>
        <v>-1.8057644123135014E-2</v>
      </c>
      <c r="G281" s="1">
        <f t="shared" si="16"/>
        <v>-1.2769203078527584E-2</v>
      </c>
      <c r="H281" s="1">
        <v>4.2730001745668305E-4</v>
      </c>
      <c r="I281" s="1">
        <f t="shared" si="17"/>
        <v>6.9702140016490305E-8</v>
      </c>
      <c r="J281" s="1">
        <f t="shared" si="18"/>
        <v>-1.277193209348902E-2</v>
      </c>
      <c r="AQ281" s="70"/>
      <c r="AR281" s="70"/>
      <c r="AS281" s="70"/>
      <c r="AT281" s="70"/>
      <c r="AU281" s="70"/>
      <c r="AV281" s="70"/>
      <c r="AW281" s="70"/>
      <c r="AX281" s="83"/>
      <c r="AY281" s="70"/>
      <c r="AZ281" s="70"/>
      <c r="BA281" s="70"/>
      <c r="BB281" s="70">
        <f t="shared" si="19"/>
        <v>1</v>
      </c>
      <c r="BC281" s="70">
        <f t="shared" si="20"/>
        <v>1.6302596546174014E-4</v>
      </c>
      <c r="BD281" s="70" t="e">
        <f t="shared" si="21"/>
        <v>#N/A</v>
      </c>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70"/>
      <c r="DC281" s="70"/>
      <c r="DD281" s="70"/>
      <c r="DE281" s="70"/>
      <c r="DF281" s="70"/>
      <c r="DG281" s="70"/>
      <c r="DH281" s="70"/>
      <c r="DI281" s="70"/>
      <c r="DJ281" s="70"/>
      <c r="DK281" s="70"/>
      <c r="DL281" s="70"/>
      <c r="DM281" s="70"/>
      <c r="DN281" s="70"/>
      <c r="DO281" s="70"/>
      <c r="DP281" s="70"/>
      <c r="DQ281" s="70"/>
      <c r="DR281" s="70"/>
      <c r="DS281" s="70"/>
      <c r="DT281" s="70"/>
      <c r="DU281" s="70"/>
      <c r="DV281" s="70"/>
      <c r="DW281" s="70"/>
      <c r="DX281" s="70"/>
      <c r="DY281" s="70"/>
      <c r="DZ281" s="70"/>
      <c r="EA281" s="70"/>
      <c r="EB281" s="70"/>
      <c r="EC281" s="70"/>
      <c r="ED281" s="70"/>
      <c r="EE281" s="70"/>
      <c r="EF281" s="70"/>
      <c r="EG281" s="70"/>
      <c r="EH281" s="70"/>
      <c r="EI281" s="70"/>
      <c r="EJ281" s="70"/>
      <c r="EK281" s="70"/>
      <c r="EL281" s="70"/>
      <c r="EM281" s="70"/>
      <c r="EN281" s="70"/>
    </row>
    <row r="282" spans="1:144" outlineLevel="1" x14ac:dyDescent="0.2">
      <c r="A282" s="16">
        <v>76</v>
      </c>
      <c r="B282" s="16">
        <v>0</v>
      </c>
      <c r="C282" s="1">
        <v>6.0013378200877272E-6</v>
      </c>
      <c r="D282" s="1">
        <f t="shared" si="13"/>
        <v>-6.0013378200877272E-6</v>
      </c>
      <c r="E282" s="1">
        <f t="shared" si="14"/>
        <v>1.2002711656313142E-5</v>
      </c>
      <c r="F282" s="1">
        <f t="shared" si="15"/>
        <v>-3.4644929869048864E-3</v>
      </c>
      <c r="G282" s="1">
        <f t="shared" si="16"/>
        <v>-2.449770159904701E-3</v>
      </c>
      <c r="H282" s="1">
        <v>2.759227322686758E-5</v>
      </c>
      <c r="I282" s="1">
        <f t="shared" si="17"/>
        <v>1.6559611580267848E-10</v>
      </c>
      <c r="J282" s="1">
        <f t="shared" si="18"/>
        <v>-2.4498039579679241E-3</v>
      </c>
      <c r="AQ282" s="70"/>
      <c r="AR282" s="70"/>
      <c r="AS282" s="70"/>
      <c r="AT282" s="70"/>
      <c r="AU282" s="70"/>
      <c r="AV282" s="70"/>
      <c r="AW282" s="70"/>
      <c r="AX282" s="83"/>
      <c r="AY282" s="70"/>
      <c r="AZ282" s="70"/>
      <c r="BA282" s="70"/>
      <c r="BB282" s="70">
        <f t="shared" si="19"/>
        <v>1</v>
      </c>
      <c r="BC282" s="70">
        <f t="shared" si="20"/>
        <v>6.0013378200877272E-6</v>
      </c>
      <c r="BD282" s="70" t="e">
        <f t="shared" si="21"/>
        <v>#N/A</v>
      </c>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70"/>
      <c r="DC282" s="70"/>
      <c r="DD282" s="70"/>
      <c r="DE282" s="70"/>
      <c r="DF282" s="70"/>
      <c r="DG282" s="70"/>
      <c r="DH282" s="70"/>
      <c r="DI282" s="70"/>
      <c r="DJ282" s="70"/>
      <c r="DK282" s="70"/>
      <c r="DL282" s="70"/>
      <c r="DM282" s="70"/>
      <c r="DN282" s="70"/>
      <c r="DO282" s="70"/>
      <c r="DP282" s="70"/>
      <c r="DQ282" s="70"/>
      <c r="DR282" s="70"/>
      <c r="DS282" s="70"/>
      <c r="DT282" s="70"/>
      <c r="DU282" s="70"/>
      <c r="DV282" s="70"/>
      <c r="DW282" s="70"/>
      <c r="DX282" s="70"/>
      <c r="DY282" s="70"/>
      <c r="DZ282" s="70"/>
      <c r="EA282" s="70"/>
      <c r="EB282" s="70"/>
      <c r="EC282" s="70"/>
      <c r="ED282" s="70"/>
      <c r="EE282" s="70"/>
      <c r="EF282" s="70"/>
      <c r="EG282" s="70"/>
      <c r="EH282" s="70"/>
      <c r="EI282" s="70"/>
      <c r="EJ282" s="70"/>
      <c r="EK282" s="70"/>
      <c r="EL282" s="70"/>
      <c r="EM282" s="70"/>
      <c r="EN282" s="70"/>
    </row>
    <row r="283" spans="1:144" outlineLevel="1" x14ac:dyDescent="0.2">
      <c r="A283" s="16">
        <v>77</v>
      </c>
      <c r="B283" s="16">
        <v>0</v>
      </c>
      <c r="C283" s="1">
        <v>1.1537166411717643E-3</v>
      </c>
      <c r="D283" s="1">
        <f t="shared" si="13"/>
        <v>-1.1537166411717643E-3</v>
      </c>
      <c r="E283" s="1">
        <f t="shared" si="14"/>
        <v>2.3087653690974431E-3</v>
      </c>
      <c r="F283" s="1">
        <f t="shared" si="15"/>
        <v>-4.8049613620688388E-2</v>
      </c>
      <c r="G283" s="1">
        <f t="shared" si="16"/>
        <v>-3.3986015369591879E-2</v>
      </c>
      <c r="H283" s="1">
        <v>3.6172499688331013E-3</v>
      </c>
      <c r="I283" s="1">
        <f t="shared" si="17"/>
        <v>4.1932699354738989E-6</v>
      </c>
      <c r="J283" s="1">
        <f t="shared" si="18"/>
        <v>-3.404765058910246E-2</v>
      </c>
      <c r="AQ283" s="70"/>
      <c r="AR283" s="70"/>
      <c r="AS283" s="70"/>
      <c r="AT283" s="70"/>
      <c r="AU283" s="70"/>
      <c r="AV283" s="70"/>
      <c r="AW283" s="70"/>
      <c r="AX283" s="83"/>
      <c r="AY283" s="70"/>
      <c r="AZ283" s="70"/>
      <c r="BA283" s="70"/>
      <c r="BB283" s="70">
        <f t="shared" si="19"/>
        <v>1</v>
      </c>
      <c r="BC283" s="70">
        <f t="shared" si="20"/>
        <v>1.1537166411717643E-3</v>
      </c>
      <c r="BD283" s="70" t="e">
        <f t="shared" si="21"/>
        <v>#N/A</v>
      </c>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70"/>
      <c r="DC283" s="70"/>
      <c r="DD283" s="70"/>
      <c r="DE283" s="70"/>
      <c r="DF283" s="70"/>
      <c r="DG283" s="70"/>
      <c r="DH283" s="70"/>
      <c r="DI283" s="70"/>
      <c r="DJ283" s="70"/>
      <c r="DK283" s="70"/>
      <c r="DL283" s="70"/>
      <c r="DM283" s="70"/>
      <c r="DN283" s="70"/>
      <c r="DO283" s="70"/>
      <c r="DP283" s="70"/>
      <c r="DQ283" s="70"/>
      <c r="DR283" s="70"/>
      <c r="DS283" s="70"/>
      <c r="DT283" s="70"/>
      <c r="DU283" s="70"/>
      <c r="DV283" s="70"/>
      <c r="DW283" s="70"/>
      <c r="DX283" s="70"/>
      <c r="DY283" s="70"/>
      <c r="DZ283" s="70"/>
      <c r="EA283" s="70"/>
      <c r="EB283" s="70"/>
      <c r="EC283" s="70"/>
      <c r="ED283" s="70"/>
      <c r="EE283" s="70"/>
      <c r="EF283" s="70"/>
      <c r="EG283" s="70"/>
      <c r="EH283" s="70"/>
      <c r="EI283" s="70"/>
      <c r="EJ283" s="70"/>
      <c r="EK283" s="70"/>
      <c r="EL283" s="70"/>
      <c r="EM283" s="70"/>
      <c r="EN283" s="70"/>
    </row>
    <row r="284" spans="1:144" outlineLevel="1" x14ac:dyDescent="0.2">
      <c r="A284" s="16">
        <v>78</v>
      </c>
      <c r="B284" s="16">
        <v>0</v>
      </c>
      <c r="C284" s="1">
        <v>1.1297683674858186E-2</v>
      </c>
      <c r="D284" s="1">
        <f t="shared" si="13"/>
        <v>-1.1297683674858186E-2</v>
      </c>
      <c r="E284" s="1">
        <f t="shared" si="14"/>
        <v>2.2723974566052484E-2</v>
      </c>
      <c r="F284" s="1">
        <f t="shared" si="15"/>
        <v>-0.15074473312873152</v>
      </c>
      <c r="G284" s="1">
        <f t="shared" si="16"/>
        <v>-0.10689611694852059</v>
      </c>
      <c r="H284" s="1">
        <v>2.9512913188288324E-2</v>
      </c>
      <c r="I284" s="1">
        <f t="shared" si="17"/>
        <v>3.4749309433683841E-4</v>
      </c>
      <c r="J284" s="1">
        <f t="shared" si="18"/>
        <v>-0.10850932177932286</v>
      </c>
      <c r="AQ284" s="70"/>
      <c r="AR284" s="70"/>
      <c r="AS284" s="70"/>
      <c r="AT284" s="70"/>
      <c r="AU284" s="70"/>
      <c r="AV284" s="70"/>
      <c r="AW284" s="70"/>
      <c r="AX284" s="83"/>
      <c r="AY284" s="70"/>
      <c r="AZ284" s="70"/>
      <c r="BA284" s="70"/>
      <c r="BB284" s="70">
        <f t="shared" si="19"/>
        <v>1</v>
      </c>
      <c r="BC284" s="70">
        <f t="shared" si="20"/>
        <v>1.1297683674858186E-2</v>
      </c>
      <c r="BD284" s="70" t="e">
        <f t="shared" si="21"/>
        <v>#N/A</v>
      </c>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70"/>
      <c r="DC284" s="70"/>
      <c r="DD284" s="70"/>
      <c r="DE284" s="70"/>
      <c r="DF284" s="70"/>
      <c r="DG284" s="70"/>
      <c r="DH284" s="70"/>
      <c r="DI284" s="70"/>
      <c r="DJ284" s="70"/>
      <c r="DK284" s="70"/>
      <c r="DL284" s="70"/>
      <c r="DM284" s="70"/>
      <c r="DN284" s="70"/>
      <c r="DO284" s="70"/>
      <c r="DP284" s="70"/>
      <c r="DQ284" s="70"/>
      <c r="DR284" s="70"/>
      <c r="DS284" s="70"/>
      <c r="DT284" s="70"/>
      <c r="DU284" s="70"/>
      <c r="DV284" s="70"/>
      <c r="DW284" s="70"/>
      <c r="DX284" s="70"/>
      <c r="DY284" s="70"/>
      <c r="DZ284" s="70"/>
      <c r="EA284" s="70"/>
      <c r="EB284" s="70"/>
      <c r="EC284" s="70"/>
      <c r="ED284" s="70"/>
      <c r="EE284" s="70"/>
      <c r="EF284" s="70"/>
      <c r="EG284" s="70"/>
      <c r="EH284" s="70"/>
      <c r="EI284" s="70"/>
      <c r="EJ284" s="70"/>
      <c r="EK284" s="70"/>
      <c r="EL284" s="70"/>
      <c r="EM284" s="70"/>
      <c r="EN284" s="70"/>
    </row>
    <row r="285" spans="1:144" outlineLevel="1" x14ac:dyDescent="0.2">
      <c r="A285" s="16">
        <v>79</v>
      </c>
      <c r="B285" s="16">
        <v>0</v>
      </c>
      <c r="C285" s="1">
        <v>2.0306746221985137E-3</v>
      </c>
      <c r="D285" s="1">
        <f t="shared" si="13"/>
        <v>-2.0306746221985137E-3</v>
      </c>
      <c r="E285" s="1">
        <f t="shared" si="14"/>
        <v>4.065478474847669E-3</v>
      </c>
      <c r="F285" s="1">
        <f t="shared" si="15"/>
        <v>-6.3761104717905165E-2</v>
      </c>
      <c r="G285" s="1">
        <f t="shared" si="16"/>
        <v>-4.5108831202201209E-2</v>
      </c>
      <c r="H285" s="1">
        <v>5.4127957928240432E-3</v>
      </c>
      <c r="I285" s="1">
        <f t="shared" si="17"/>
        <v>1.107393382992095E-5</v>
      </c>
      <c r="J285" s="1">
        <f t="shared" si="18"/>
        <v>-4.5231411499737688E-2</v>
      </c>
      <c r="AQ285" s="70"/>
      <c r="AR285" s="70"/>
      <c r="AS285" s="70"/>
      <c r="AT285" s="70"/>
      <c r="AU285" s="70"/>
      <c r="AV285" s="70"/>
      <c r="AW285" s="70"/>
      <c r="AX285" s="83"/>
      <c r="AY285" s="70"/>
      <c r="AZ285" s="70"/>
      <c r="BA285" s="70"/>
      <c r="BB285" s="70">
        <f t="shared" si="19"/>
        <v>1</v>
      </c>
      <c r="BC285" s="70">
        <f t="shared" si="20"/>
        <v>2.0306746221985137E-3</v>
      </c>
      <c r="BD285" s="70" t="e">
        <f t="shared" si="21"/>
        <v>#N/A</v>
      </c>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70"/>
      <c r="DC285" s="70"/>
      <c r="DD285" s="70"/>
      <c r="DE285" s="70"/>
      <c r="DF285" s="70"/>
      <c r="DG285" s="70"/>
      <c r="DH285" s="70"/>
      <c r="DI285" s="70"/>
      <c r="DJ285" s="70"/>
      <c r="DK285" s="70"/>
      <c r="DL285" s="70"/>
      <c r="DM285" s="70"/>
      <c r="DN285" s="70"/>
      <c r="DO285" s="70"/>
      <c r="DP285" s="70"/>
      <c r="DQ285" s="70"/>
      <c r="DR285" s="70"/>
      <c r="DS285" s="70"/>
      <c r="DT285" s="70"/>
      <c r="DU285" s="70"/>
      <c r="DV285" s="70"/>
      <c r="DW285" s="70"/>
      <c r="DX285" s="70"/>
      <c r="DY285" s="70"/>
      <c r="DZ285" s="70"/>
      <c r="EA285" s="70"/>
      <c r="EB285" s="70"/>
      <c r="EC285" s="70"/>
      <c r="ED285" s="70"/>
      <c r="EE285" s="70"/>
      <c r="EF285" s="70"/>
      <c r="EG285" s="70"/>
      <c r="EH285" s="70"/>
      <c r="EI285" s="70"/>
      <c r="EJ285" s="70"/>
      <c r="EK285" s="70"/>
      <c r="EL285" s="70"/>
      <c r="EM285" s="70"/>
      <c r="EN285" s="70"/>
    </row>
    <row r="286" spans="1:144" outlineLevel="1" x14ac:dyDescent="0.2">
      <c r="A286" s="16">
        <v>80</v>
      </c>
      <c r="B286" s="16">
        <v>0</v>
      </c>
      <c r="C286" s="1">
        <v>0.39503901389840668</v>
      </c>
      <c r="D286" s="1">
        <f t="shared" si="13"/>
        <v>-0.39503901389840668</v>
      </c>
      <c r="E286" s="1">
        <f t="shared" si="14"/>
        <v>1.0051826176261669</v>
      </c>
      <c r="F286" s="1">
        <f t="shared" si="15"/>
        <v>-1.0025879600444876</v>
      </c>
      <c r="G286" s="1">
        <f t="shared" si="16"/>
        <v>-0.80808363238439707</v>
      </c>
      <c r="H286" s="1">
        <v>0.22908390441493551</v>
      </c>
      <c r="I286" s="1">
        <f t="shared" si="17"/>
        <v>0.19404393980787069</v>
      </c>
      <c r="J286" s="1">
        <f t="shared" si="18"/>
        <v>-0.9203494427310922</v>
      </c>
      <c r="AQ286" s="70"/>
      <c r="AR286" s="70"/>
      <c r="AS286" s="70"/>
      <c r="AT286" s="70"/>
      <c r="AU286" s="70"/>
      <c r="AV286" s="70"/>
      <c r="AW286" s="70"/>
      <c r="AX286" s="83"/>
      <c r="AY286" s="70"/>
      <c r="AZ286" s="70"/>
      <c r="BA286" s="70"/>
      <c r="BB286" s="70">
        <f t="shared" si="19"/>
        <v>1</v>
      </c>
      <c r="BC286" s="70">
        <f t="shared" si="20"/>
        <v>0.39503901389840668</v>
      </c>
      <c r="BD286" s="70" t="e">
        <f t="shared" si="21"/>
        <v>#N/A</v>
      </c>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70"/>
      <c r="DC286" s="70"/>
      <c r="DD286" s="70"/>
      <c r="DE286" s="70"/>
      <c r="DF286" s="70"/>
      <c r="DG286" s="70"/>
      <c r="DH286" s="70"/>
      <c r="DI286" s="70"/>
      <c r="DJ286" s="70"/>
      <c r="DK286" s="70"/>
      <c r="DL286" s="70"/>
      <c r="DM286" s="70"/>
      <c r="DN286" s="70"/>
      <c r="DO286" s="70"/>
      <c r="DP286" s="70"/>
      <c r="DQ286" s="70"/>
      <c r="DR286" s="70"/>
      <c r="DS286" s="70"/>
      <c r="DT286" s="70"/>
      <c r="DU286" s="70"/>
      <c r="DV286" s="70"/>
      <c r="DW286" s="70"/>
      <c r="DX286" s="70"/>
      <c r="DY286" s="70"/>
      <c r="DZ286" s="70"/>
      <c r="EA286" s="70"/>
      <c r="EB286" s="70"/>
      <c r="EC286" s="70"/>
      <c r="ED286" s="70"/>
      <c r="EE286" s="70"/>
      <c r="EF286" s="70"/>
      <c r="EG286" s="70"/>
      <c r="EH286" s="70"/>
      <c r="EI286" s="70"/>
      <c r="EJ286" s="70"/>
      <c r="EK286" s="70"/>
      <c r="EL286" s="70"/>
      <c r="EM286" s="70"/>
      <c r="EN286" s="70"/>
    </row>
    <row r="287" spans="1:144" outlineLevel="1" x14ac:dyDescent="0.2">
      <c r="A287" s="16">
        <v>81</v>
      </c>
      <c r="B287" s="16">
        <v>0</v>
      </c>
      <c r="C287" s="1">
        <v>3.3920498601332188E-3</v>
      </c>
      <c r="D287" s="1">
        <f t="shared" si="13"/>
        <v>-3.3920498601332188E-3</v>
      </c>
      <c r="E287" s="1">
        <f t="shared" si="14"/>
        <v>6.7956318081831609E-3</v>
      </c>
      <c r="F287" s="1">
        <f t="shared" si="15"/>
        <v>-8.2435622204136735E-2</v>
      </c>
      <c r="G287" s="1">
        <f t="shared" si="16"/>
        <v>-5.8340337881768109E-2</v>
      </c>
      <c r="H287" s="1">
        <v>5.9233090620184597E-3</v>
      </c>
      <c r="I287" s="1">
        <f t="shared" si="17"/>
        <v>2.0280673949832037E-5</v>
      </c>
      <c r="J287" s="1">
        <f t="shared" si="18"/>
        <v>-5.851389320587632E-2</v>
      </c>
      <c r="AQ287" s="70"/>
      <c r="AR287" s="70"/>
      <c r="AS287" s="70"/>
      <c r="AT287" s="70"/>
      <c r="AU287" s="70"/>
      <c r="AV287" s="70"/>
      <c r="AW287" s="70"/>
      <c r="AX287" s="83"/>
      <c r="AY287" s="70"/>
      <c r="AZ287" s="70"/>
      <c r="BA287" s="70"/>
      <c r="BB287" s="70">
        <f t="shared" si="19"/>
        <v>1</v>
      </c>
      <c r="BC287" s="70">
        <f t="shared" si="20"/>
        <v>3.3920498601332188E-3</v>
      </c>
      <c r="BD287" s="70" t="e">
        <f t="shared" si="21"/>
        <v>#N/A</v>
      </c>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70"/>
      <c r="DC287" s="70"/>
      <c r="DD287" s="70"/>
      <c r="DE287" s="70"/>
      <c r="DF287" s="70"/>
      <c r="DG287" s="70"/>
      <c r="DH287" s="70"/>
      <c r="DI287" s="70"/>
      <c r="DJ287" s="70"/>
      <c r="DK287" s="70"/>
      <c r="DL287" s="70"/>
      <c r="DM287" s="70"/>
      <c r="DN287" s="70"/>
      <c r="DO287" s="70"/>
      <c r="DP287" s="70"/>
      <c r="DQ287" s="70"/>
      <c r="DR287" s="70"/>
      <c r="DS287" s="70"/>
      <c r="DT287" s="70"/>
      <c r="DU287" s="70"/>
      <c r="DV287" s="70"/>
      <c r="DW287" s="70"/>
      <c r="DX287" s="70"/>
      <c r="DY287" s="70"/>
      <c r="DZ287" s="70"/>
      <c r="EA287" s="70"/>
      <c r="EB287" s="70"/>
      <c r="EC287" s="70"/>
      <c r="ED287" s="70"/>
      <c r="EE287" s="70"/>
      <c r="EF287" s="70"/>
      <c r="EG287" s="70"/>
      <c r="EH287" s="70"/>
      <c r="EI287" s="70"/>
      <c r="EJ287" s="70"/>
      <c r="EK287" s="70"/>
      <c r="EL287" s="70"/>
      <c r="EM287" s="70"/>
      <c r="EN287" s="70"/>
    </row>
    <row r="288" spans="1:144" outlineLevel="1" x14ac:dyDescent="0.2">
      <c r="A288" s="16">
        <v>82</v>
      </c>
      <c r="B288" s="16">
        <v>0</v>
      </c>
      <c r="C288" s="1">
        <v>2.1837414521711611E-2</v>
      </c>
      <c r="D288" s="1">
        <f t="shared" si="13"/>
        <v>-2.1837414521711611E-2</v>
      </c>
      <c r="E288" s="1">
        <f t="shared" si="14"/>
        <v>4.4158759887580661E-2</v>
      </c>
      <c r="F288" s="1">
        <f t="shared" si="15"/>
        <v>-0.21013985792224343</v>
      </c>
      <c r="G288" s="1">
        <f t="shared" si="16"/>
        <v>-0.14941530492336941</v>
      </c>
      <c r="H288" s="1">
        <v>4.0421580596062046E-2</v>
      </c>
      <c r="I288" s="1">
        <f t="shared" si="17"/>
        <v>9.404224545619353E-4</v>
      </c>
      <c r="J288" s="1">
        <f t="shared" si="18"/>
        <v>-0.15252985215984902</v>
      </c>
      <c r="AQ288" s="70"/>
      <c r="AR288" s="70"/>
      <c r="AS288" s="70"/>
      <c r="AT288" s="70"/>
      <c r="AU288" s="70"/>
      <c r="AV288" s="70"/>
      <c r="AW288" s="70"/>
      <c r="AX288" s="83"/>
      <c r="AY288" s="70"/>
      <c r="AZ288" s="70"/>
      <c r="BA288" s="70"/>
      <c r="BB288" s="70">
        <f t="shared" si="19"/>
        <v>1</v>
      </c>
      <c r="BC288" s="70">
        <f t="shared" si="20"/>
        <v>2.1837414521711611E-2</v>
      </c>
      <c r="BD288" s="70" t="e">
        <f t="shared" si="21"/>
        <v>#N/A</v>
      </c>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70"/>
      <c r="DC288" s="70"/>
      <c r="DD288" s="70"/>
      <c r="DE288" s="70"/>
      <c r="DF288" s="70"/>
      <c r="DG288" s="70"/>
      <c r="DH288" s="70"/>
      <c r="DI288" s="70"/>
      <c r="DJ288" s="70"/>
      <c r="DK288" s="70"/>
      <c r="DL288" s="70"/>
      <c r="DM288" s="70"/>
      <c r="DN288" s="70"/>
      <c r="DO288" s="70"/>
      <c r="DP288" s="70"/>
      <c r="DQ288" s="70"/>
      <c r="DR288" s="70"/>
      <c r="DS288" s="70"/>
      <c r="DT288" s="70"/>
      <c r="DU288" s="70"/>
      <c r="DV288" s="70"/>
      <c r="DW288" s="70"/>
      <c r="DX288" s="70"/>
      <c r="DY288" s="70"/>
      <c r="DZ288" s="70"/>
      <c r="EA288" s="70"/>
      <c r="EB288" s="70"/>
      <c r="EC288" s="70"/>
      <c r="ED288" s="70"/>
      <c r="EE288" s="70"/>
      <c r="EF288" s="70"/>
      <c r="EG288" s="70"/>
      <c r="EH288" s="70"/>
      <c r="EI288" s="70"/>
      <c r="EJ288" s="70"/>
      <c r="EK288" s="70"/>
      <c r="EL288" s="70"/>
      <c r="EM288" s="70"/>
      <c r="EN288" s="70"/>
    </row>
    <row r="289" spans="1:144" outlineLevel="1" x14ac:dyDescent="0.2">
      <c r="A289" s="16">
        <v>83</v>
      </c>
      <c r="B289" s="16">
        <v>0</v>
      </c>
      <c r="C289" s="1">
        <v>1.6705281928706596E-6</v>
      </c>
      <c r="D289" s="1">
        <f t="shared" si="13"/>
        <v>-1.6705281928706596E-6</v>
      </c>
      <c r="E289" s="1">
        <f t="shared" si="14"/>
        <v>3.3410591764175066E-6</v>
      </c>
      <c r="F289" s="1">
        <f t="shared" si="15"/>
        <v>-1.8278564430549535E-3</v>
      </c>
      <c r="G289" s="1">
        <f t="shared" si="16"/>
        <v>-1.2924902257037631E-3</v>
      </c>
      <c r="H289" s="1">
        <v>9.434473221224713E-6</v>
      </c>
      <c r="I289" s="1">
        <f t="shared" si="17"/>
        <v>1.5760728523603291E-11</v>
      </c>
      <c r="J289" s="1">
        <f t="shared" si="18"/>
        <v>-1.2924963227291164E-3</v>
      </c>
      <c r="AQ289" s="70"/>
      <c r="AR289" s="70"/>
      <c r="AS289" s="70"/>
      <c r="AT289" s="70"/>
      <c r="AU289" s="70"/>
      <c r="AV289" s="70"/>
      <c r="AW289" s="70"/>
      <c r="AX289" s="83"/>
      <c r="AY289" s="70"/>
      <c r="AZ289" s="70"/>
      <c r="BA289" s="70"/>
      <c r="BB289" s="70">
        <f t="shared" si="19"/>
        <v>1</v>
      </c>
      <c r="BC289" s="70">
        <f t="shared" si="20"/>
        <v>1.6705281928706596E-6</v>
      </c>
      <c r="BD289" s="70" t="e">
        <f t="shared" si="21"/>
        <v>#N/A</v>
      </c>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70"/>
      <c r="DC289" s="70"/>
      <c r="DD289" s="70"/>
      <c r="DE289" s="70"/>
      <c r="DF289" s="70"/>
      <c r="DG289" s="70"/>
      <c r="DH289" s="70"/>
      <c r="DI289" s="70"/>
      <c r="DJ289" s="70"/>
      <c r="DK289" s="70"/>
      <c r="DL289" s="70"/>
      <c r="DM289" s="70"/>
      <c r="DN289" s="70"/>
      <c r="DO289" s="70"/>
      <c r="DP289" s="70"/>
      <c r="DQ289" s="70"/>
      <c r="DR289" s="70"/>
      <c r="DS289" s="70"/>
      <c r="DT289" s="70"/>
      <c r="DU289" s="70"/>
      <c r="DV289" s="70"/>
      <c r="DW289" s="70"/>
      <c r="DX289" s="70"/>
      <c r="DY289" s="70"/>
      <c r="DZ289" s="70"/>
      <c r="EA289" s="70"/>
      <c r="EB289" s="70"/>
      <c r="EC289" s="70"/>
      <c r="ED289" s="70"/>
      <c r="EE289" s="70"/>
      <c r="EF289" s="70"/>
      <c r="EG289" s="70"/>
      <c r="EH289" s="70"/>
      <c r="EI289" s="70"/>
      <c r="EJ289" s="70"/>
      <c r="EK289" s="70"/>
      <c r="EL289" s="70"/>
      <c r="EM289" s="70"/>
      <c r="EN289" s="70"/>
    </row>
    <row r="290" spans="1:144" outlineLevel="1" x14ac:dyDescent="0.2">
      <c r="A290" s="16">
        <v>84</v>
      </c>
      <c r="B290" s="16">
        <v>0</v>
      </c>
      <c r="C290" s="1">
        <v>5.4024280340422468E-4</v>
      </c>
      <c r="D290" s="1">
        <f t="shared" si="13"/>
        <v>-5.4024280340422468E-4</v>
      </c>
      <c r="E290" s="1">
        <f t="shared" si="14"/>
        <v>1.0807775742554292E-3</v>
      </c>
      <c r="F290" s="1">
        <f t="shared" si="15"/>
        <v>-3.2875181737222828E-2</v>
      </c>
      <c r="G290" s="1">
        <f t="shared" si="16"/>
        <v>-2.3249404797813303E-2</v>
      </c>
      <c r="H290" s="1">
        <v>1.0309988143221481E-3</v>
      </c>
      <c r="I290" s="1">
        <f t="shared" si="17"/>
        <v>5.5786592118273606E-7</v>
      </c>
      <c r="J290" s="1">
        <f t="shared" si="18"/>
        <v>-2.3261399127605522E-2</v>
      </c>
      <c r="AQ290" s="70"/>
      <c r="AR290" s="70"/>
      <c r="AS290" s="70"/>
      <c r="AT290" s="70"/>
      <c r="AU290" s="70"/>
      <c r="AV290" s="70"/>
      <c r="AW290" s="70"/>
      <c r="AX290" s="83"/>
      <c r="AY290" s="70"/>
      <c r="AZ290" s="70"/>
      <c r="BA290" s="70"/>
      <c r="BB290" s="70">
        <f t="shared" si="19"/>
        <v>1</v>
      </c>
      <c r="BC290" s="70">
        <f t="shared" si="20"/>
        <v>5.4024280340422468E-4</v>
      </c>
      <c r="BD290" s="70" t="e">
        <f t="shared" si="21"/>
        <v>#N/A</v>
      </c>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70"/>
      <c r="DC290" s="70"/>
      <c r="DD290" s="70"/>
      <c r="DE290" s="70"/>
      <c r="DF290" s="70"/>
      <c r="DG290" s="70"/>
      <c r="DH290" s="70"/>
      <c r="DI290" s="70"/>
      <c r="DJ290" s="70"/>
      <c r="DK290" s="70"/>
      <c r="DL290" s="70"/>
      <c r="DM290" s="70"/>
      <c r="DN290" s="70"/>
      <c r="DO290" s="70"/>
      <c r="DP290" s="70"/>
      <c r="DQ290" s="70"/>
      <c r="DR290" s="70"/>
      <c r="DS290" s="70"/>
      <c r="DT290" s="70"/>
      <c r="DU290" s="70"/>
      <c r="DV290" s="70"/>
      <c r="DW290" s="70"/>
      <c r="DX290" s="70"/>
      <c r="DY290" s="70"/>
      <c r="DZ290" s="70"/>
      <c r="EA290" s="70"/>
      <c r="EB290" s="70"/>
      <c r="EC290" s="70"/>
      <c r="ED290" s="70"/>
      <c r="EE290" s="70"/>
      <c r="EF290" s="70"/>
      <c r="EG290" s="70"/>
      <c r="EH290" s="70"/>
      <c r="EI290" s="70"/>
      <c r="EJ290" s="70"/>
      <c r="EK290" s="70"/>
      <c r="EL290" s="70"/>
      <c r="EM290" s="70"/>
      <c r="EN290" s="70"/>
    </row>
    <row r="291" spans="1:144" outlineLevel="1" x14ac:dyDescent="0.2">
      <c r="A291" s="16">
        <v>85</v>
      </c>
      <c r="B291" s="16">
        <v>0</v>
      </c>
      <c r="C291" s="1">
        <v>2.2691258892875302E-3</v>
      </c>
      <c r="D291" s="1">
        <f t="shared" si="13"/>
        <v>-2.2691258892875302E-3</v>
      </c>
      <c r="E291" s="1">
        <f t="shared" si="14"/>
        <v>4.5434085132069384E-3</v>
      </c>
      <c r="F291" s="1">
        <f t="shared" si="15"/>
        <v>-6.740481075714802E-2</v>
      </c>
      <c r="G291" s="1">
        <f t="shared" si="16"/>
        <v>-4.7689480304741745E-2</v>
      </c>
      <c r="H291" s="1">
        <v>2.9721073503229073E-3</v>
      </c>
      <c r="I291" s="1">
        <f t="shared" si="17"/>
        <v>6.7795733374623246E-6</v>
      </c>
      <c r="J291" s="1">
        <f t="shared" si="18"/>
        <v>-4.7760507797486966E-2</v>
      </c>
      <c r="AQ291" s="70"/>
      <c r="AR291" s="70"/>
      <c r="AS291" s="70"/>
      <c r="AT291" s="70"/>
      <c r="AU291" s="70"/>
      <c r="AV291" s="70"/>
      <c r="AW291" s="70"/>
      <c r="AX291" s="83"/>
      <c r="AY291" s="70"/>
      <c r="AZ291" s="70"/>
      <c r="BA291" s="70"/>
      <c r="BB291" s="70">
        <f t="shared" si="19"/>
        <v>1</v>
      </c>
      <c r="BC291" s="70">
        <f t="shared" si="20"/>
        <v>2.2691258892875302E-3</v>
      </c>
      <c r="BD291" s="70" t="e">
        <f t="shared" si="21"/>
        <v>#N/A</v>
      </c>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70"/>
      <c r="DC291" s="70"/>
      <c r="DD291" s="70"/>
      <c r="DE291" s="70"/>
      <c r="DF291" s="70"/>
      <c r="DG291" s="70"/>
      <c r="DH291" s="70"/>
      <c r="DI291" s="70"/>
      <c r="DJ291" s="70"/>
      <c r="DK291" s="70"/>
      <c r="DL291" s="70"/>
      <c r="DM291" s="70"/>
      <c r="DN291" s="70"/>
      <c r="DO291" s="70"/>
      <c r="DP291" s="70"/>
      <c r="DQ291" s="70"/>
      <c r="DR291" s="70"/>
      <c r="DS291" s="70"/>
      <c r="DT291" s="70"/>
      <c r="DU291" s="70"/>
      <c r="DV291" s="70"/>
      <c r="DW291" s="70"/>
      <c r="DX291" s="70"/>
      <c r="DY291" s="70"/>
      <c r="DZ291" s="70"/>
      <c r="EA291" s="70"/>
      <c r="EB291" s="70"/>
      <c r="EC291" s="70"/>
      <c r="ED291" s="70"/>
      <c r="EE291" s="70"/>
      <c r="EF291" s="70"/>
      <c r="EG291" s="70"/>
      <c r="EH291" s="70"/>
      <c r="EI291" s="70"/>
      <c r="EJ291" s="70"/>
      <c r="EK291" s="70"/>
      <c r="EL291" s="70"/>
      <c r="EM291" s="70"/>
      <c r="EN291" s="70"/>
    </row>
    <row r="292" spans="1:144" outlineLevel="1" x14ac:dyDescent="0.2">
      <c r="A292" s="16">
        <v>86</v>
      </c>
      <c r="B292" s="16">
        <v>0</v>
      </c>
      <c r="C292" s="1">
        <v>5.3945088162732338E-6</v>
      </c>
      <c r="D292" s="1">
        <f t="shared" si="13"/>
        <v>-5.3945088162732338E-6</v>
      </c>
      <c r="E292" s="1">
        <f t="shared" si="14"/>
        <v>1.0789046733581699E-5</v>
      </c>
      <c r="F292" s="1">
        <f t="shared" si="15"/>
        <v>-3.2846684358671116E-3</v>
      </c>
      <c r="G292" s="1">
        <f t="shared" si="16"/>
        <v>-2.3226144572777441E-3</v>
      </c>
      <c r="H292" s="1">
        <v>3.6488888001889598E-5</v>
      </c>
      <c r="I292" s="1">
        <f t="shared" si="17"/>
        <v>1.968478726410153E-10</v>
      </c>
      <c r="J292" s="1">
        <f t="shared" si="18"/>
        <v>-2.322656833246838E-3</v>
      </c>
      <c r="AQ292" s="70"/>
      <c r="AR292" s="70"/>
      <c r="AS292" s="70"/>
      <c r="AT292" s="70"/>
      <c r="AU292" s="70"/>
      <c r="AV292" s="70"/>
      <c r="AW292" s="70"/>
      <c r="AX292" s="83"/>
      <c r="AY292" s="70"/>
      <c r="AZ292" s="70"/>
      <c r="BA292" s="70"/>
      <c r="BB292" s="70">
        <f t="shared" si="19"/>
        <v>1</v>
      </c>
      <c r="BC292" s="70">
        <f t="shared" si="20"/>
        <v>5.3945088162732338E-6</v>
      </c>
      <c r="BD292" s="70" t="e">
        <f t="shared" si="21"/>
        <v>#N/A</v>
      </c>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70"/>
      <c r="DC292" s="70"/>
      <c r="DD292" s="70"/>
      <c r="DE292" s="70"/>
      <c r="DF292" s="70"/>
      <c r="DG292" s="70"/>
      <c r="DH292" s="70"/>
      <c r="DI292" s="70"/>
      <c r="DJ292" s="70"/>
      <c r="DK292" s="70"/>
      <c r="DL292" s="70"/>
      <c r="DM292" s="70"/>
      <c r="DN292" s="70"/>
      <c r="DO292" s="70"/>
      <c r="DP292" s="70"/>
      <c r="DQ292" s="70"/>
      <c r="DR292" s="70"/>
      <c r="DS292" s="70"/>
      <c r="DT292" s="70"/>
      <c r="DU292" s="70"/>
      <c r="DV292" s="70"/>
      <c r="DW292" s="70"/>
      <c r="DX292" s="70"/>
      <c r="DY292" s="70"/>
      <c r="DZ292" s="70"/>
      <c r="EA292" s="70"/>
      <c r="EB292" s="70"/>
      <c r="EC292" s="70"/>
      <c r="ED292" s="70"/>
      <c r="EE292" s="70"/>
      <c r="EF292" s="70"/>
      <c r="EG292" s="70"/>
      <c r="EH292" s="70"/>
      <c r="EI292" s="70"/>
      <c r="EJ292" s="70"/>
      <c r="EK292" s="70"/>
      <c r="EL292" s="70"/>
      <c r="EM292" s="70"/>
      <c r="EN292" s="70"/>
    </row>
    <row r="293" spans="1:144" outlineLevel="1" x14ac:dyDescent="0.2">
      <c r="A293" s="16">
        <v>87</v>
      </c>
      <c r="B293" s="16">
        <v>0</v>
      </c>
      <c r="C293" s="1">
        <v>3.6484054078208146E-6</v>
      </c>
      <c r="D293" s="1">
        <f t="shared" si="13"/>
        <v>-3.6484054078208146E-6</v>
      </c>
      <c r="E293" s="1">
        <f t="shared" si="14"/>
        <v>7.2968241264604113E-6</v>
      </c>
      <c r="F293" s="1">
        <f t="shared" si="15"/>
        <v>-2.7012634315187424E-3</v>
      </c>
      <c r="G293" s="1">
        <f t="shared" si="16"/>
        <v>-1.9100834324006367E-3</v>
      </c>
      <c r="H293" s="1">
        <v>1.8949544162653486E-5</v>
      </c>
      <c r="I293" s="1">
        <f t="shared" si="17"/>
        <v>6.9137181752531169E-11</v>
      </c>
      <c r="J293" s="1">
        <f t="shared" si="18"/>
        <v>-1.9101015302630251E-3</v>
      </c>
      <c r="AQ293" s="70"/>
      <c r="AR293" s="70"/>
      <c r="AS293" s="70"/>
      <c r="AT293" s="70"/>
      <c r="AU293" s="70"/>
      <c r="AV293" s="70"/>
      <c r="AW293" s="70"/>
      <c r="AX293" s="83"/>
      <c r="AY293" s="70"/>
      <c r="AZ293" s="70"/>
      <c r="BA293" s="70"/>
      <c r="BB293" s="70">
        <f t="shared" si="19"/>
        <v>1</v>
      </c>
      <c r="BC293" s="70">
        <f t="shared" si="20"/>
        <v>3.6484054078208146E-6</v>
      </c>
      <c r="BD293" s="70" t="e">
        <f t="shared" si="21"/>
        <v>#N/A</v>
      </c>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70"/>
      <c r="DC293" s="70"/>
      <c r="DD293" s="70"/>
      <c r="DE293" s="70"/>
      <c r="DF293" s="70"/>
      <c r="DG293" s="70"/>
      <c r="DH293" s="70"/>
      <c r="DI293" s="70"/>
      <c r="DJ293" s="70"/>
      <c r="DK293" s="70"/>
      <c r="DL293" s="70"/>
      <c r="DM293" s="70"/>
      <c r="DN293" s="70"/>
      <c r="DO293" s="70"/>
      <c r="DP293" s="70"/>
      <c r="DQ293" s="70"/>
      <c r="DR293" s="70"/>
      <c r="DS293" s="70"/>
      <c r="DT293" s="70"/>
      <c r="DU293" s="70"/>
      <c r="DV293" s="70"/>
      <c r="DW293" s="70"/>
      <c r="DX293" s="70"/>
      <c r="DY293" s="70"/>
      <c r="DZ293" s="70"/>
      <c r="EA293" s="70"/>
      <c r="EB293" s="70"/>
      <c r="EC293" s="70"/>
      <c r="ED293" s="70"/>
      <c r="EE293" s="70"/>
      <c r="EF293" s="70"/>
      <c r="EG293" s="70"/>
      <c r="EH293" s="70"/>
      <c r="EI293" s="70"/>
      <c r="EJ293" s="70"/>
      <c r="EK293" s="70"/>
      <c r="EL293" s="70"/>
      <c r="EM293" s="70"/>
      <c r="EN293" s="70"/>
    </row>
    <row r="294" spans="1:144" outlineLevel="1" x14ac:dyDescent="0.2">
      <c r="A294" s="16">
        <v>88</v>
      </c>
      <c r="B294" s="16">
        <v>0</v>
      </c>
      <c r="C294" s="1">
        <v>5.3420350583209549E-6</v>
      </c>
      <c r="D294" s="1">
        <f t="shared" si="13"/>
        <v>-5.3420350583209549E-6</v>
      </c>
      <c r="E294" s="1">
        <f t="shared" si="14"/>
        <v>1.0684098653865272E-5</v>
      </c>
      <c r="F294" s="1">
        <f t="shared" si="15"/>
        <v>-3.2686539513789577E-3</v>
      </c>
      <c r="G294" s="1">
        <f t="shared" si="16"/>
        <v>-2.3112904611519445E-3</v>
      </c>
      <c r="H294" s="1">
        <v>2.5655249814510682E-5</v>
      </c>
      <c r="I294" s="1">
        <f t="shared" si="17"/>
        <v>1.3705549226845185E-10</v>
      </c>
      <c r="J294" s="1">
        <f t="shared" si="18"/>
        <v>-2.3113201100895212E-3</v>
      </c>
      <c r="AQ294" s="70"/>
      <c r="AR294" s="70"/>
      <c r="AS294" s="70"/>
      <c r="AT294" s="70"/>
      <c r="AU294" s="70"/>
      <c r="AV294" s="70"/>
      <c r="AW294" s="70"/>
      <c r="AX294" s="83"/>
      <c r="AY294" s="70"/>
      <c r="AZ294" s="70"/>
      <c r="BA294" s="70"/>
      <c r="BB294" s="70">
        <f t="shared" si="19"/>
        <v>1</v>
      </c>
      <c r="BC294" s="70">
        <f t="shared" si="20"/>
        <v>5.3420350583209549E-6</v>
      </c>
      <c r="BD294" s="70" t="e">
        <f t="shared" si="21"/>
        <v>#N/A</v>
      </c>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70"/>
      <c r="DC294" s="70"/>
      <c r="DD294" s="70"/>
      <c r="DE294" s="70"/>
      <c r="DF294" s="70"/>
      <c r="DG294" s="70"/>
      <c r="DH294" s="70"/>
      <c r="DI294" s="70"/>
      <c r="DJ294" s="70"/>
      <c r="DK294" s="70"/>
      <c r="DL294" s="70"/>
      <c r="DM294" s="70"/>
      <c r="DN294" s="70"/>
      <c r="DO294" s="70"/>
      <c r="DP294" s="70"/>
      <c r="DQ294" s="70"/>
      <c r="DR294" s="70"/>
      <c r="DS294" s="70"/>
      <c r="DT294" s="70"/>
      <c r="DU294" s="70"/>
      <c r="DV294" s="70"/>
      <c r="DW294" s="70"/>
      <c r="DX294" s="70"/>
      <c r="DY294" s="70"/>
      <c r="DZ294" s="70"/>
      <c r="EA294" s="70"/>
      <c r="EB294" s="70"/>
      <c r="EC294" s="70"/>
      <c r="ED294" s="70"/>
      <c r="EE294" s="70"/>
      <c r="EF294" s="70"/>
      <c r="EG294" s="70"/>
      <c r="EH294" s="70"/>
      <c r="EI294" s="70"/>
      <c r="EJ294" s="70"/>
      <c r="EK294" s="70"/>
      <c r="EL294" s="70"/>
      <c r="EM294" s="70"/>
      <c r="EN294" s="70"/>
    </row>
    <row r="295" spans="1:144" outlineLevel="1" x14ac:dyDescent="0.2">
      <c r="A295" s="16">
        <v>89</v>
      </c>
      <c r="B295" s="16">
        <v>0</v>
      </c>
      <c r="C295" s="1">
        <v>5.1946344568261976E-3</v>
      </c>
      <c r="D295" s="1">
        <f t="shared" si="13"/>
        <v>-5.1946344568261976E-3</v>
      </c>
      <c r="E295" s="1">
        <f t="shared" si="14"/>
        <v>1.0416346955183692E-2</v>
      </c>
      <c r="F295" s="1">
        <f t="shared" si="15"/>
        <v>-0.10206050634395115</v>
      </c>
      <c r="G295" s="1">
        <f t="shared" si="16"/>
        <v>-7.2261743606925694E-2</v>
      </c>
      <c r="H295" s="1">
        <v>5.0612634596252457E-3</v>
      </c>
      <c r="I295" s="1">
        <f t="shared" si="17"/>
        <v>2.6563144073799179E-5</v>
      </c>
      <c r="J295" s="1">
        <f t="shared" si="18"/>
        <v>-7.2445308565750932E-2</v>
      </c>
      <c r="AQ295" s="70"/>
      <c r="AR295" s="70"/>
      <c r="AS295" s="70"/>
      <c r="AT295" s="70"/>
      <c r="AU295" s="70"/>
      <c r="AV295" s="70"/>
      <c r="AW295" s="70"/>
      <c r="AX295" s="83"/>
      <c r="AY295" s="70"/>
      <c r="AZ295" s="70"/>
      <c r="BA295" s="70"/>
      <c r="BB295" s="70">
        <f t="shared" si="19"/>
        <v>1</v>
      </c>
      <c r="BC295" s="70">
        <f t="shared" si="20"/>
        <v>5.1946344568261976E-3</v>
      </c>
      <c r="BD295" s="70" t="e">
        <f t="shared" si="21"/>
        <v>#N/A</v>
      </c>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70"/>
      <c r="DC295" s="70"/>
      <c r="DD295" s="70"/>
      <c r="DE295" s="70"/>
      <c r="DF295" s="70"/>
      <c r="DG295" s="70"/>
      <c r="DH295" s="70"/>
      <c r="DI295" s="70"/>
      <c r="DJ295" s="70"/>
      <c r="DK295" s="70"/>
      <c r="DL295" s="70"/>
      <c r="DM295" s="70"/>
      <c r="DN295" s="70"/>
      <c r="DO295" s="70"/>
      <c r="DP295" s="70"/>
      <c r="DQ295" s="70"/>
      <c r="DR295" s="70"/>
      <c r="DS295" s="70"/>
      <c r="DT295" s="70"/>
      <c r="DU295" s="70"/>
      <c r="DV295" s="70"/>
      <c r="DW295" s="70"/>
      <c r="DX295" s="70"/>
      <c r="DY295" s="70"/>
      <c r="DZ295" s="70"/>
      <c r="EA295" s="70"/>
      <c r="EB295" s="70"/>
      <c r="EC295" s="70"/>
      <c r="ED295" s="70"/>
      <c r="EE295" s="70"/>
      <c r="EF295" s="70"/>
      <c r="EG295" s="70"/>
      <c r="EH295" s="70"/>
      <c r="EI295" s="70"/>
      <c r="EJ295" s="70"/>
      <c r="EK295" s="70"/>
      <c r="EL295" s="70"/>
      <c r="EM295" s="70"/>
      <c r="EN295" s="70"/>
    </row>
    <row r="296" spans="1:144" outlineLevel="1" x14ac:dyDescent="0.2">
      <c r="A296" s="16">
        <v>90</v>
      </c>
      <c r="B296" s="16">
        <v>0</v>
      </c>
      <c r="C296" s="1">
        <v>8.4073320360414696E-6</v>
      </c>
      <c r="D296" s="1">
        <f t="shared" si="13"/>
        <v>-8.4073320360414696E-6</v>
      </c>
      <c r="E296" s="1">
        <f t="shared" si="14"/>
        <v>1.6814734755555713E-5</v>
      </c>
      <c r="F296" s="1">
        <f t="shared" si="15"/>
        <v>-4.1005773685611289E-3</v>
      </c>
      <c r="G296" s="1">
        <f t="shared" si="16"/>
        <v>-2.8995521585009807E-3</v>
      </c>
      <c r="H296" s="1">
        <v>3.5871252544490321E-5</v>
      </c>
      <c r="I296" s="1">
        <f t="shared" si="17"/>
        <v>3.0159488479388751E-10</v>
      </c>
      <c r="J296" s="1">
        <f t="shared" si="18"/>
        <v>-2.8996041651840154E-3</v>
      </c>
      <c r="AQ296" s="70"/>
      <c r="AR296" s="70"/>
      <c r="AS296" s="70"/>
      <c r="AT296" s="70"/>
      <c r="AU296" s="70"/>
      <c r="AV296" s="70"/>
      <c r="AW296" s="70"/>
      <c r="AX296" s="83"/>
      <c r="AY296" s="70"/>
      <c r="AZ296" s="70"/>
      <c r="BA296" s="70"/>
      <c r="BB296" s="70">
        <f t="shared" si="19"/>
        <v>1</v>
      </c>
      <c r="BC296" s="70">
        <f t="shared" si="20"/>
        <v>8.4073320360414696E-6</v>
      </c>
      <c r="BD296" s="70" t="e">
        <f t="shared" si="21"/>
        <v>#N/A</v>
      </c>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70"/>
      <c r="DC296" s="70"/>
      <c r="DD296" s="70"/>
      <c r="DE296" s="70"/>
      <c r="DF296" s="70"/>
      <c r="DG296" s="70"/>
      <c r="DH296" s="70"/>
      <c r="DI296" s="70"/>
      <c r="DJ296" s="70"/>
      <c r="DK296" s="70"/>
      <c r="DL296" s="70"/>
      <c r="DM296" s="70"/>
      <c r="DN296" s="70"/>
      <c r="DO296" s="70"/>
      <c r="DP296" s="70"/>
      <c r="DQ296" s="70"/>
      <c r="DR296" s="70"/>
      <c r="DS296" s="70"/>
      <c r="DT296" s="70"/>
      <c r="DU296" s="70"/>
      <c r="DV296" s="70"/>
      <c r="DW296" s="70"/>
      <c r="DX296" s="70"/>
      <c r="DY296" s="70"/>
      <c r="DZ296" s="70"/>
      <c r="EA296" s="70"/>
      <c r="EB296" s="70"/>
      <c r="EC296" s="70"/>
      <c r="ED296" s="70"/>
      <c r="EE296" s="70"/>
      <c r="EF296" s="70"/>
      <c r="EG296" s="70"/>
      <c r="EH296" s="70"/>
      <c r="EI296" s="70"/>
      <c r="EJ296" s="70"/>
      <c r="EK296" s="70"/>
      <c r="EL296" s="70"/>
      <c r="EM296" s="70"/>
      <c r="EN296" s="70"/>
    </row>
    <row r="297" spans="1:144" outlineLevel="1" x14ac:dyDescent="0.2">
      <c r="A297" s="16">
        <v>91</v>
      </c>
      <c r="B297" s="16">
        <v>1</v>
      </c>
      <c r="C297" s="1">
        <v>0.84118202419787691</v>
      </c>
      <c r="D297" s="1">
        <f t="shared" si="13"/>
        <v>0.15881797580212309</v>
      </c>
      <c r="E297" s="1">
        <f t="shared" si="14"/>
        <v>0.34589440923773723</v>
      </c>
      <c r="F297" s="1">
        <f t="shared" si="15"/>
        <v>0.58812788510470848</v>
      </c>
      <c r="G297" s="1">
        <f t="shared" si="16"/>
        <v>0.43451506314714256</v>
      </c>
      <c r="H297" s="1">
        <v>0.10642538198398442</v>
      </c>
      <c r="I297" s="1">
        <f t="shared" si="17"/>
        <v>2.2486614083550835E-2</v>
      </c>
      <c r="J297" s="1">
        <f t="shared" si="18"/>
        <v>0.45966287013997126</v>
      </c>
      <c r="AQ297" s="70"/>
      <c r="AR297" s="70"/>
      <c r="AS297" s="70"/>
      <c r="AT297" s="70"/>
      <c r="AU297" s="70"/>
      <c r="AV297" s="70"/>
      <c r="AW297" s="70"/>
      <c r="AX297" s="83"/>
      <c r="AY297" s="70"/>
      <c r="AZ297" s="70"/>
      <c r="BA297" s="70"/>
      <c r="BB297" s="70">
        <f t="shared" si="19"/>
        <v>0</v>
      </c>
      <c r="BC297" s="70" t="e">
        <f t="shared" si="20"/>
        <v>#N/A</v>
      </c>
      <c r="BD297" s="70">
        <f t="shared" si="21"/>
        <v>0.84118202419787691</v>
      </c>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70"/>
      <c r="DC297" s="70"/>
      <c r="DD297" s="70"/>
      <c r="DE297" s="70"/>
      <c r="DF297" s="70"/>
      <c r="DG297" s="70"/>
      <c r="DH297" s="70"/>
      <c r="DI297" s="70"/>
      <c r="DJ297" s="70"/>
      <c r="DK297" s="70"/>
      <c r="DL297" s="70"/>
      <c r="DM297" s="70"/>
      <c r="DN297" s="70"/>
      <c r="DO297" s="70"/>
      <c r="DP297" s="70"/>
      <c r="DQ297" s="70"/>
      <c r="DR297" s="70"/>
      <c r="DS297" s="70"/>
      <c r="DT297" s="70"/>
      <c r="DU297" s="70"/>
      <c r="DV297" s="70"/>
      <c r="DW297" s="70"/>
      <c r="DX297" s="70"/>
      <c r="DY297" s="70"/>
      <c r="DZ297" s="70"/>
      <c r="EA297" s="70"/>
      <c r="EB297" s="70"/>
      <c r="EC297" s="70"/>
      <c r="ED297" s="70"/>
      <c r="EE297" s="70"/>
      <c r="EF297" s="70"/>
      <c r="EG297" s="70"/>
      <c r="EH297" s="70"/>
      <c r="EI297" s="70"/>
      <c r="EJ297" s="70"/>
      <c r="EK297" s="70"/>
      <c r="EL297" s="70"/>
      <c r="EM297" s="70"/>
      <c r="EN297" s="70"/>
    </row>
    <row r="298" spans="1:144" outlineLevel="1" x14ac:dyDescent="0.2">
      <c r="A298" s="16">
        <v>92</v>
      </c>
      <c r="B298" s="16">
        <v>0</v>
      </c>
      <c r="C298" s="1">
        <v>1.2247033194627232E-2</v>
      </c>
      <c r="D298" s="1">
        <f t="shared" si="13"/>
        <v>-1.2247033194627232E-2</v>
      </c>
      <c r="E298" s="1">
        <f t="shared" si="14"/>
        <v>2.464529219136322E-2</v>
      </c>
      <c r="F298" s="1">
        <f t="shared" si="15"/>
        <v>-0.15698819124814203</v>
      </c>
      <c r="G298" s="1">
        <f t="shared" si="16"/>
        <v>-0.11135027042136456</v>
      </c>
      <c r="H298" s="1">
        <v>1.4798795299739802E-2</v>
      </c>
      <c r="I298" s="1">
        <f t="shared" si="17"/>
        <v>1.8624472492161182E-4</v>
      </c>
      <c r="J298" s="1">
        <f t="shared" si="18"/>
        <v>-0.11218345442993198</v>
      </c>
      <c r="AQ298" s="70"/>
      <c r="AR298" s="70"/>
      <c r="AS298" s="70"/>
      <c r="AT298" s="70"/>
      <c r="AU298" s="70"/>
      <c r="AV298" s="70"/>
      <c r="AW298" s="70"/>
      <c r="AX298" s="83"/>
      <c r="AY298" s="70"/>
      <c r="AZ298" s="70"/>
      <c r="BA298" s="70"/>
      <c r="BB298" s="70">
        <f t="shared" si="19"/>
        <v>1</v>
      </c>
      <c r="BC298" s="70">
        <f t="shared" si="20"/>
        <v>1.2247033194627232E-2</v>
      </c>
      <c r="BD298" s="70" t="e">
        <f t="shared" si="21"/>
        <v>#N/A</v>
      </c>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70"/>
      <c r="DC298" s="70"/>
      <c r="DD298" s="70"/>
      <c r="DE298" s="70"/>
      <c r="DF298" s="70"/>
      <c r="DG298" s="70"/>
      <c r="DH298" s="70"/>
      <c r="DI298" s="70"/>
      <c r="DJ298" s="70"/>
      <c r="DK298" s="70"/>
      <c r="DL298" s="70"/>
      <c r="DM298" s="70"/>
      <c r="DN298" s="70"/>
      <c r="DO298" s="70"/>
      <c r="DP298" s="70"/>
      <c r="DQ298" s="70"/>
      <c r="DR298" s="70"/>
      <c r="DS298" s="70"/>
      <c r="DT298" s="70"/>
      <c r="DU298" s="70"/>
      <c r="DV298" s="70"/>
      <c r="DW298" s="70"/>
      <c r="DX298" s="70"/>
      <c r="DY298" s="70"/>
      <c r="DZ298" s="70"/>
      <c r="EA298" s="70"/>
      <c r="EB298" s="70"/>
      <c r="EC298" s="70"/>
      <c r="ED298" s="70"/>
      <c r="EE298" s="70"/>
      <c r="EF298" s="70"/>
      <c r="EG298" s="70"/>
      <c r="EH298" s="70"/>
      <c r="EI298" s="70"/>
      <c r="EJ298" s="70"/>
      <c r="EK298" s="70"/>
      <c r="EL298" s="70"/>
      <c r="EM298" s="70"/>
      <c r="EN298" s="70"/>
    </row>
    <row r="299" spans="1:144" outlineLevel="1" x14ac:dyDescent="0.2">
      <c r="A299" s="16">
        <v>93</v>
      </c>
      <c r="B299" s="16">
        <v>0</v>
      </c>
      <c r="C299" s="1">
        <v>4.4565263820526971E-7</v>
      </c>
      <c r="D299" s="1">
        <f t="shared" si="13"/>
        <v>-4.4565263820526971E-7</v>
      </c>
      <c r="E299" s="1">
        <f t="shared" si="14"/>
        <v>8.9130547510503685E-7</v>
      </c>
      <c r="F299" s="1">
        <f t="shared" si="15"/>
        <v>-9.4408976008906955E-4</v>
      </c>
      <c r="G299" s="1">
        <f t="shared" si="16"/>
        <v>-6.6757234575110446E-4</v>
      </c>
      <c r="H299" s="1">
        <v>3.5781777385109847E-6</v>
      </c>
      <c r="I299" s="1">
        <f t="shared" si="17"/>
        <v>1.5946307656559577E-12</v>
      </c>
      <c r="J299" s="1">
        <f t="shared" si="18"/>
        <v>-6.6757354010056288E-4</v>
      </c>
      <c r="AQ299" s="70"/>
      <c r="AR299" s="70"/>
      <c r="AS299" s="70"/>
      <c r="AT299" s="70"/>
      <c r="AU299" s="70"/>
      <c r="AV299" s="70"/>
      <c r="AW299" s="70"/>
      <c r="AX299" s="83"/>
      <c r="AY299" s="70"/>
      <c r="AZ299" s="70"/>
      <c r="BA299" s="70"/>
      <c r="BB299" s="70">
        <f t="shared" si="19"/>
        <v>1</v>
      </c>
      <c r="BC299" s="70">
        <f t="shared" si="20"/>
        <v>4.4565263820526971E-7</v>
      </c>
      <c r="BD299" s="70" t="e">
        <f t="shared" si="21"/>
        <v>#N/A</v>
      </c>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0"/>
      <c r="DD299" s="70"/>
      <c r="DE299" s="70"/>
      <c r="DF299" s="70"/>
      <c r="DG299" s="70"/>
      <c r="DH299" s="70"/>
      <c r="DI299" s="70"/>
      <c r="DJ299" s="70"/>
      <c r="DK299" s="70"/>
      <c r="DL299" s="70"/>
      <c r="DM299" s="70"/>
      <c r="DN299" s="70"/>
      <c r="DO299" s="70"/>
      <c r="DP299" s="70"/>
      <c r="DQ299" s="70"/>
      <c r="DR299" s="70"/>
      <c r="DS299" s="70"/>
      <c r="DT299" s="70"/>
      <c r="DU299" s="70"/>
      <c r="DV299" s="70"/>
      <c r="DW299" s="70"/>
      <c r="DX299" s="70"/>
      <c r="DY299" s="70"/>
      <c r="DZ299" s="70"/>
      <c r="EA299" s="70"/>
      <c r="EB299" s="70"/>
      <c r="EC299" s="70"/>
      <c r="ED299" s="70"/>
      <c r="EE299" s="70"/>
      <c r="EF299" s="70"/>
      <c r="EG299" s="70"/>
      <c r="EH299" s="70"/>
      <c r="EI299" s="70"/>
      <c r="EJ299" s="70"/>
      <c r="EK299" s="70"/>
      <c r="EL299" s="70"/>
      <c r="EM299" s="70"/>
      <c r="EN299" s="70"/>
    </row>
    <row r="300" spans="1:144" outlineLevel="1" x14ac:dyDescent="0.2">
      <c r="A300" s="16">
        <v>94</v>
      </c>
      <c r="B300" s="16">
        <v>1</v>
      </c>
      <c r="C300" s="1">
        <v>0.91261543128938238</v>
      </c>
      <c r="D300" s="1">
        <f t="shared" si="13"/>
        <v>8.7384568710617616E-2</v>
      </c>
      <c r="E300" s="1">
        <f t="shared" si="14"/>
        <v>0.18288140296557498</v>
      </c>
      <c r="F300" s="1">
        <f t="shared" si="15"/>
        <v>0.42764635268592549</v>
      </c>
      <c r="G300" s="1">
        <f t="shared" si="16"/>
        <v>0.30943787471660072</v>
      </c>
      <c r="H300" s="1">
        <v>6.1356670741237546E-2</v>
      </c>
      <c r="I300" s="1">
        <f t="shared" si="17"/>
        <v>6.2590457723424205E-3</v>
      </c>
      <c r="J300" s="1">
        <f t="shared" si="18"/>
        <v>0.31939136507029914</v>
      </c>
      <c r="AQ300" s="70"/>
      <c r="AR300" s="70"/>
      <c r="AS300" s="70"/>
      <c r="AT300" s="70"/>
      <c r="AU300" s="70"/>
      <c r="AV300" s="70"/>
      <c r="AW300" s="70"/>
      <c r="AX300" s="83"/>
      <c r="AY300" s="70"/>
      <c r="AZ300" s="70"/>
      <c r="BA300" s="70"/>
      <c r="BB300" s="70">
        <f t="shared" si="19"/>
        <v>0</v>
      </c>
      <c r="BC300" s="70" t="e">
        <f t="shared" si="20"/>
        <v>#N/A</v>
      </c>
      <c r="BD300" s="70">
        <f t="shared" si="21"/>
        <v>0.91261543128938238</v>
      </c>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70"/>
      <c r="DC300" s="70"/>
      <c r="DD300" s="70"/>
      <c r="DE300" s="70"/>
      <c r="DF300" s="70"/>
      <c r="DG300" s="70"/>
      <c r="DH300" s="70"/>
      <c r="DI300" s="70"/>
      <c r="DJ300" s="70"/>
      <c r="DK300" s="70"/>
      <c r="DL300" s="70"/>
      <c r="DM300" s="70"/>
      <c r="DN300" s="70"/>
      <c r="DO300" s="70"/>
      <c r="DP300" s="70"/>
      <c r="DQ300" s="70"/>
      <c r="DR300" s="70"/>
      <c r="DS300" s="70"/>
      <c r="DT300" s="70"/>
      <c r="DU300" s="70"/>
      <c r="DV300" s="70"/>
      <c r="DW300" s="70"/>
      <c r="DX300" s="70"/>
      <c r="DY300" s="70"/>
      <c r="DZ300" s="70"/>
      <c r="EA300" s="70"/>
      <c r="EB300" s="70"/>
      <c r="EC300" s="70"/>
      <c r="ED300" s="70"/>
      <c r="EE300" s="70"/>
      <c r="EF300" s="70"/>
      <c r="EG300" s="70"/>
      <c r="EH300" s="70"/>
      <c r="EI300" s="70"/>
      <c r="EJ300" s="70"/>
      <c r="EK300" s="70"/>
      <c r="EL300" s="70"/>
      <c r="EM300" s="70"/>
      <c r="EN300" s="70"/>
    </row>
    <row r="301" spans="1:144" outlineLevel="1" x14ac:dyDescent="0.2">
      <c r="A301" s="16">
        <v>95</v>
      </c>
      <c r="B301" s="16">
        <v>0</v>
      </c>
      <c r="C301" s="1">
        <v>1.963650444194148E-3</v>
      </c>
      <c r="D301" s="1">
        <f t="shared" si="13"/>
        <v>-1.963650444194148E-3</v>
      </c>
      <c r="E301" s="1">
        <f t="shared" si="14"/>
        <v>3.9311618666910079E-3</v>
      </c>
      <c r="F301" s="1">
        <f t="shared" si="15"/>
        <v>-6.269897819495153E-2</v>
      </c>
      <c r="G301" s="1">
        <f t="shared" si="16"/>
        <v>-4.4356667524100266E-2</v>
      </c>
      <c r="H301" s="1">
        <v>3.2703020265441771E-3</v>
      </c>
      <c r="I301" s="1">
        <f t="shared" si="17"/>
        <v>6.4554762274976705E-6</v>
      </c>
      <c r="J301" s="1">
        <f t="shared" si="18"/>
        <v>-4.4429375756036331E-2</v>
      </c>
      <c r="AQ301" s="70"/>
      <c r="AR301" s="70"/>
      <c r="AS301" s="70"/>
      <c r="AT301" s="70"/>
      <c r="AU301" s="70"/>
      <c r="AV301" s="70"/>
      <c r="AW301" s="70"/>
      <c r="AX301" s="83"/>
      <c r="AY301" s="70"/>
      <c r="AZ301" s="70"/>
      <c r="BA301" s="70"/>
      <c r="BB301" s="70">
        <f t="shared" si="19"/>
        <v>1</v>
      </c>
      <c r="BC301" s="70">
        <f t="shared" si="20"/>
        <v>1.963650444194148E-3</v>
      </c>
      <c r="BD301" s="70" t="e">
        <f t="shared" si="21"/>
        <v>#N/A</v>
      </c>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70"/>
      <c r="DB301" s="70"/>
      <c r="DC301" s="70"/>
      <c r="DD301" s="70"/>
      <c r="DE301" s="70"/>
      <c r="DF301" s="70"/>
      <c r="DG301" s="70"/>
      <c r="DH301" s="70"/>
      <c r="DI301" s="70"/>
      <c r="DJ301" s="70"/>
      <c r="DK301" s="70"/>
      <c r="DL301" s="70"/>
      <c r="DM301" s="70"/>
      <c r="DN301" s="70"/>
      <c r="DO301" s="70"/>
      <c r="DP301" s="70"/>
      <c r="DQ301" s="70"/>
      <c r="DR301" s="70"/>
      <c r="DS301" s="70"/>
      <c r="DT301" s="70"/>
      <c r="DU301" s="70"/>
      <c r="DV301" s="70"/>
      <c r="DW301" s="70"/>
      <c r="DX301" s="70"/>
      <c r="DY301" s="70"/>
      <c r="DZ301" s="70"/>
      <c r="EA301" s="70"/>
      <c r="EB301" s="70"/>
      <c r="EC301" s="70"/>
      <c r="ED301" s="70"/>
      <c r="EE301" s="70"/>
      <c r="EF301" s="70"/>
      <c r="EG301" s="70"/>
      <c r="EH301" s="70"/>
      <c r="EI301" s="70"/>
      <c r="EJ301" s="70"/>
      <c r="EK301" s="70"/>
      <c r="EL301" s="70"/>
      <c r="EM301" s="70"/>
      <c r="EN301" s="70"/>
    </row>
    <row r="302" spans="1:144" outlineLevel="1" x14ac:dyDescent="0.2">
      <c r="A302" s="16">
        <v>96</v>
      </c>
      <c r="B302" s="16">
        <v>0</v>
      </c>
      <c r="C302" s="1">
        <v>5.0059256825439912E-5</v>
      </c>
      <c r="D302" s="1">
        <f t="shared" si="13"/>
        <v>-5.0059256825439912E-5</v>
      </c>
      <c r="E302" s="1">
        <f t="shared" si="14"/>
        <v>1.0012101966359085E-4</v>
      </c>
      <c r="F302" s="1">
        <f t="shared" si="15"/>
        <v>-1.0006049153566598E-2</v>
      </c>
      <c r="G302" s="1">
        <f t="shared" si="16"/>
        <v>-7.0754337591475659E-3</v>
      </c>
      <c r="H302" s="1">
        <v>1.7786007419477024E-4</v>
      </c>
      <c r="I302" s="1">
        <f t="shared" si="17"/>
        <v>8.9055728060129462E-9</v>
      </c>
      <c r="J302" s="1">
        <f t="shared" si="18"/>
        <v>-7.0760630616813376E-3</v>
      </c>
      <c r="AQ302" s="70"/>
      <c r="AR302" s="70"/>
      <c r="AS302" s="70"/>
      <c r="AT302" s="70"/>
      <c r="AU302" s="70"/>
      <c r="AV302" s="70"/>
      <c r="AW302" s="70"/>
      <c r="AX302" s="83"/>
      <c r="AY302" s="70"/>
      <c r="AZ302" s="70"/>
      <c r="BA302" s="70"/>
      <c r="BB302" s="70">
        <f t="shared" si="19"/>
        <v>1</v>
      </c>
      <c r="BC302" s="70">
        <f t="shared" si="20"/>
        <v>5.0059256825439912E-5</v>
      </c>
      <c r="BD302" s="70" t="e">
        <f t="shared" si="21"/>
        <v>#N/A</v>
      </c>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70"/>
      <c r="DB302" s="70"/>
      <c r="DC302" s="70"/>
      <c r="DD302" s="70"/>
      <c r="DE302" s="70"/>
      <c r="DF302" s="70"/>
      <c r="DG302" s="70"/>
      <c r="DH302" s="70"/>
      <c r="DI302" s="70"/>
      <c r="DJ302" s="70"/>
      <c r="DK302" s="70"/>
      <c r="DL302" s="70"/>
      <c r="DM302" s="70"/>
      <c r="DN302" s="70"/>
      <c r="DO302" s="70"/>
      <c r="DP302" s="70"/>
      <c r="DQ302" s="70"/>
      <c r="DR302" s="70"/>
      <c r="DS302" s="70"/>
      <c r="DT302" s="70"/>
      <c r="DU302" s="70"/>
      <c r="DV302" s="70"/>
      <c r="DW302" s="70"/>
      <c r="DX302" s="70"/>
      <c r="DY302" s="70"/>
      <c r="DZ302" s="70"/>
      <c r="EA302" s="70"/>
      <c r="EB302" s="70"/>
      <c r="EC302" s="70"/>
      <c r="ED302" s="70"/>
      <c r="EE302" s="70"/>
      <c r="EF302" s="70"/>
      <c r="EG302" s="70"/>
      <c r="EH302" s="70"/>
      <c r="EI302" s="70"/>
      <c r="EJ302" s="70"/>
      <c r="EK302" s="70"/>
      <c r="EL302" s="70"/>
      <c r="EM302" s="70"/>
      <c r="EN302" s="70"/>
    </row>
    <row r="303" spans="1:144" outlineLevel="1" x14ac:dyDescent="0.2">
      <c r="A303" s="16">
        <v>97</v>
      </c>
      <c r="B303" s="16">
        <v>0</v>
      </c>
      <c r="C303" s="1">
        <v>1.1024689973716004E-5</v>
      </c>
      <c r="D303" s="1">
        <f t="shared" si="13"/>
        <v>-1.1024689973716004E-5</v>
      </c>
      <c r="E303" s="1">
        <f t="shared" si="14"/>
        <v>2.204950149206978E-5</v>
      </c>
      <c r="F303" s="1">
        <f t="shared" si="15"/>
        <v>-4.695689671610527E-3</v>
      </c>
      <c r="G303" s="1">
        <f t="shared" si="16"/>
        <v>-3.3203631606866465E-3</v>
      </c>
      <c r="H303" s="1">
        <v>4.766212892162692E-5</v>
      </c>
      <c r="I303" s="1">
        <f t="shared" si="17"/>
        <v>5.2549103396923687E-10</v>
      </c>
      <c r="J303" s="1">
        <f t="shared" si="18"/>
        <v>-3.3204422913038238E-3</v>
      </c>
      <c r="AQ303" s="70"/>
      <c r="AR303" s="70"/>
      <c r="AS303" s="70"/>
      <c r="AT303" s="70"/>
      <c r="AU303" s="70"/>
      <c r="AV303" s="70"/>
      <c r="AW303" s="70"/>
      <c r="AX303" s="83"/>
      <c r="AY303" s="70"/>
      <c r="AZ303" s="70"/>
      <c r="BA303" s="70"/>
      <c r="BB303" s="70">
        <f t="shared" si="19"/>
        <v>1</v>
      </c>
      <c r="BC303" s="70">
        <f t="shared" si="20"/>
        <v>1.1024689973716004E-5</v>
      </c>
      <c r="BD303" s="70" t="e">
        <f t="shared" si="21"/>
        <v>#N/A</v>
      </c>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70"/>
      <c r="DB303" s="70"/>
      <c r="DC303" s="70"/>
      <c r="DD303" s="70"/>
      <c r="DE303" s="70"/>
      <c r="DF303" s="70"/>
      <c r="DG303" s="70"/>
      <c r="DH303" s="70"/>
      <c r="DI303" s="70"/>
      <c r="DJ303" s="70"/>
      <c r="DK303" s="70"/>
      <c r="DL303" s="70"/>
      <c r="DM303" s="70"/>
      <c r="DN303" s="70"/>
      <c r="DO303" s="70"/>
      <c r="DP303" s="70"/>
      <c r="DQ303" s="70"/>
      <c r="DR303" s="70"/>
      <c r="DS303" s="70"/>
      <c r="DT303" s="70"/>
      <c r="DU303" s="70"/>
      <c r="DV303" s="70"/>
      <c r="DW303" s="70"/>
      <c r="DX303" s="70"/>
      <c r="DY303" s="70"/>
      <c r="DZ303" s="70"/>
      <c r="EA303" s="70"/>
      <c r="EB303" s="70"/>
      <c r="EC303" s="70"/>
      <c r="ED303" s="70"/>
      <c r="EE303" s="70"/>
      <c r="EF303" s="70"/>
      <c r="EG303" s="70"/>
      <c r="EH303" s="70"/>
      <c r="EI303" s="70"/>
      <c r="EJ303" s="70"/>
      <c r="EK303" s="70"/>
      <c r="EL303" s="70"/>
      <c r="EM303" s="70"/>
      <c r="EN303" s="70"/>
    </row>
    <row r="304" spans="1:144" outlineLevel="1" x14ac:dyDescent="0.2">
      <c r="A304" s="16">
        <v>98</v>
      </c>
      <c r="B304" s="16">
        <v>0</v>
      </c>
      <c r="C304" s="1">
        <v>4.0137233206754859E-7</v>
      </c>
      <c r="D304" s="1">
        <f t="shared" si="13"/>
        <v>-4.0137233206754859E-7</v>
      </c>
      <c r="E304" s="1">
        <f t="shared" si="14"/>
        <v>8.0274482538352607E-7</v>
      </c>
      <c r="F304" s="1">
        <f t="shared" si="15"/>
        <v>-8.9596028114170671E-4</v>
      </c>
      <c r="G304" s="1">
        <f t="shared" si="16"/>
        <v>-6.3353965398178682E-4</v>
      </c>
      <c r="H304" s="1">
        <v>2.9128081647760663E-6</v>
      </c>
      <c r="I304" s="1">
        <f t="shared" si="17"/>
        <v>1.1691244806497512E-12</v>
      </c>
      <c r="J304" s="1">
        <f t="shared" si="18"/>
        <v>-6.3354057667354099E-4</v>
      </c>
      <c r="AQ304" s="70"/>
      <c r="AR304" s="70"/>
      <c r="AS304" s="70"/>
      <c r="AT304" s="70"/>
      <c r="AU304" s="70"/>
      <c r="AV304" s="70"/>
      <c r="AW304" s="70"/>
      <c r="AX304" s="83"/>
      <c r="AY304" s="70"/>
      <c r="AZ304" s="70"/>
      <c r="BA304" s="70"/>
      <c r="BB304" s="70">
        <f t="shared" si="19"/>
        <v>1</v>
      </c>
      <c r="BC304" s="70">
        <f t="shared" si="20"/>
        <v>4.0137233206754859E-7</v>
      </c>
      <c r="BD304" s="70" t="e">
        <f t="shared" si="21"/>
        <v>#N/A</v>
      </c>
      <c r="BE304" s="70"/>
      <c r="BF304" s="70"/>
      <c r="BG304" s="70"/>
      <c r="BH304" s="70"/>
      <c r="BI304" s="70"/>
      <c r="BJ304" s="70"/>
      <c r="BK304" s="70"/>
      <c r="BL304" s="70"/>
      <c r="BM304" s="70"/>
      <c r="BN304" s="70"/>
      <c r="BO304" s="70"/>
      <c r="BP304" s="70"/>
      <c r="BQ304" s="70"/>
      <c r="BR304" s="70"/>
      <c r="BS304" s="70"/>
      <c r="BT304" s="70"/>
      <c r="BU304" s="70"/>
      <c r="BV304" s="70"/>
      <c r="BW304" s="70"/>
      <c r="BX304" s="70"/>
      <c r="BY304" s="70"/>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70"/>
      <c r="DB304" s="70"/>
      <c r="DC304" s="70"/>
      <c r="DD304" s="70"/>
      <c r="DE304" s="70"/>
      <c r="DF304" s="70"/>
      <c r="DG304" s="70"/>
      <c r="DH304" s="70"/>
      <c r="DI304" s="70"/>
      <c r="DJ304" s="70"/>
      <c r="DK304" s="70"/>
      <c r="DL304" s="70"/>
      <c r="DM304" s="70"/>
      <c r="DN304" s="70"/>
      <c r="DO304" s="70"/>
      <c r="DP304" s="70"/>
      <c r="DQ304" s="70"/>
      <c r="DR304" s="70"/>
      <c r="DS304" s="70"/>
      <c r="DT304" s="70"/>
      <c r="DU304" s="70"/>
      <c r="DV304" s="70"/>
      <c r="DW304" s="70"/>
      <c r="DX304" s="70"/>
      <c r="DY304" s="70"/>
      <c r="DZ304" s="70"/>
      <c r="EA304" s="70"/>
      <c r="EB304" s="70"/>
      <c r="EC304" s="70"/>
      <c r="ED304" s="70"/>
      <c r="EE304" s="70"/>
      <c r="EF304" s="70"/>
      <c r="EG304" s="70"/>
      <c r="EH304" s="70"/>
      <c r="EI304" s="70"/>
      <c r="EJ304" s="70"/>
      <c r="EK304" s="70"/>
      <c r="EL304" s="70"/>
      <c r="EM304" s="70"/>
      <c r="EN304" s="70"/>
    </row>
    <row r="305" spans="1:144" outlineLevel="1" x14ac:dyDescent="0.2">
      <c r="A305" s="16">
        <v>99</v>
      </c>
      <c r="B305" s="16">
        <v>0</v>
      </c>
      <c r="C305" s="1">
        <v>3.0783692446212016E-4</v>
      </c>
      <c r="D305" s="1">
        <f t="shared" si="13"/>
        <v>-3.0783692446212016E-4</v>
      </c>
      <c r="E305" s="1">
        <f t="shared" si="14"/>
        <v>6.1576863194881385E-4</v>
      </c>
      <c r="F305" s="1">
        <f t="shared" si="15"/>
        <v>-2.4814685812010875E-2</v>
      </c>
      <c r="G305" s="1">
        <f t="shared" si="16"/>
        <v>-1.754798328056224E-2</v>
      </c>
      <c r="H305" s="1">
        <v>1.0672004670245364E-3</v>
      </c>
      <c r="I305" s="1">
        <f t="shared" si="17"/>
        <v>3.2897595571698117E-7</v>
      </c>
      <c r="J305" s="1">
        <f t="shared" si="18"/>
        <v>-1.7557354389844983E-2</v>
      </c>
      <c r="AQ305" s="70"/>
      <c r="AR305" s="70"/>
      <c r="AS305" s="70"/>
      <c r="AT305" s="70"/>
      <c r="AU305" s="70"/>
      <c r="AV305" s="70"/>
      <c r="AW305" s="70"/>
      <c r="AX305" s="83"/>
      <c r="AY305" s="70"/>
      <c r="AZ305" s="70"/>
      <c r="BA305" s="70"/>
      <c r="BB305" s="70">
        <f t="shared" si="19"/>
        <v>1</v>
      </c>
      <c r="BC305" s="70">
        <f t="shared" si="20"/>
        <v>3.0783692446212016E-4</v>
      </c>
      <c r="BD305" s="70" t="e">
        <f t="shared" si="21"/>
        <v>#N/A</v>
      </c>
      <c r="BE305" s="70"/>
      <c r="BF305" s="70"/>
      <c r="BG305" s="70"/>
      <c r="BH305" s="70"/>
      <c r="BI305" s="70"/>
      <c r="BJ305" s="70"/>
      <c r="BK305" s="70"/>
      <c r="BL305" s="70"/>
      <c r="BM305" s="70"/>
      <c r="BN305" s="70"/>
      <c r="BO305" s="70"/>
      <c r="BP305" s="70"/>
      <c r="BQ305" s="70"/>
      <c r="BR305" s="70"/>
      <c r="BS305" s="70"/>
      <c r="BT305" s="70"/>
      <c r="BU305" s="70"/>
      <c r="BV305" s="70"/>
      <c r="BW305" s="70"/>
      <c r="BX305" s="70"/>
      <c r="BY305" s="70"/>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70"/>
      <c r="DB305" s="70"/>
      <c r="DC305" s="70"/>
      <c r="DD305" s="70"/>
      <c r="DE305" s="70"/>
      <c r="DF305" s="70"/>
      <c r="DG305" s="70"/>
      <c r="DH305" s="70"/>
      <c r="DI305" s="70"/>
      <c r="DJ305" s="70"/>
      <c r="DK305" s="70"/>
      <c r="DL305" s="70"/>
      <c r="DM305" s="70"/>
      <c r="DN305" s="70"/>
      <c r="DO305" s="70"/>
      <c r="DP305" s="70"/>
      <c r="DQ305" s="70"/>
      <c r="DR305" s="70"/>
      <c r="DS305" s="70"/>
      <c r="DT305" s="70"/>
      <c r="DU305" s="70"/>
      <c r="DV305" s="70"/>
      <c r="DW305" s="70"/>
      <c r="DX305" s="70"/>
      <c r="DY305" s="70"/>
      <c r="DZ305" s="70"/>
      <c r="EA305" s="70"/>
      <c r="EB305" s="70"/>
      <c r="EC305" s="70"/>
      <c r="ED305" s="70"/>
      <c r="EE305" s="70"/>
      <c r="EF305" s="70"/>
      <c r="EG305" s="70"/>
      <c r="EH305" s="70"/>
      <c r="EI305" s="70"/>
      <c r="EJ305" s="70"/>
      <c r="EK305" s="70"/>
      <c r="EL305" s="70"/>
      <c r="EM305" s="70"/>
      <c r="EN305" s="70"/>
    </row>
    <row r="306" spans="1:144" outlineLevel="1" x14ac:dyDescent="0.2">
      <c r="A306" s="16">
        <v>100</v>
      </c>
      <c r="B306" s="16">
        <v>0</v>
      </c>
      <c r="C306" s="1">
        <v>3.5413642595204527E-2</v>
      </c>
      <c r="D306" s="1">
        <f t="shared" si="13"/>
        <v>-3.5413642595204527E-2</v>
      </c>
      <c r="E306" s="1">
        <f t="shared" si="14"/>
        <v>7.2111829428267285E-2</v>
      </c>
      <c r="F306" s="1">
        <f t="shared" si="15"/>
        <v>-0.26853645828502931</v>
      </c>
      <c r="G306" s="1">
        <f t="shared" si="16"/>
        <v>-0.1916084873558434</v>
      </c>
      <c r="H306" s="1">
        <v>5.2224481218932119E-2</v>
      </c>
      <c r="I306" s="1">
        <f t="shared" si="17"/>
        <v>2.0230104803977563E-3</v>
      </c>
      <c r="J306" s="1">
        <f t="shared" si="18"/>
        <v>-0.1968167241552205</v>
      </c>
      <c r="AQ306" s="70"/>
      <c r="AR306" s="70"/>
      <c r="AS306" s="70"/>
      <c r="AT306" s="70"/>
      <c r="AU306" s="70"/>
      <c r="AV306" s="70"/>
      <c r="AW306" s="70"/>
      <c r="AX306" s="83"/>
      <c r="AY306" s="70"/>
      <c r="AZ306" s="70"/>
      <c r="BA306" s="70"/>
      <c r="BB306" s="70">
        <f t="shared" si="19"/>
        <v>1</v>
      </c>
      <c r="BC306" s="70">
        <f t="shared" si="20"/>
        <v>3.5413642595204527E-2</v>
      </c>
      <c r="BD306" s="70" t="e">
        <f t="shared" si="21"/>
        <v>#N/A</v>
      </c>
      <c r="BE306" s="70"/>
      <c r="BF306" s="70"/>
      <c r="BG306" s="70"/>
      <c r="BH306" s="70"/>
      <c r="BI306" s="70"/>
      <c r="BJ306" s="70"/>
      <c r="BK306" s="70"/>
      <c r="BL306" s="70"/>
      <c r="BM306" s="70"/>
      <c r="BN306" s="70"/>
      <c r="BO306" s="70"/>
      <c r="BP306" s="70"/>
      <c r="BQ306" s="70"/>
      <c r="BR306" s="70"/>
      <c r="BS306" s="70"/>
      <c r="BT306" s="70"/>
      <c r="BU306" s="70"/>
      <c r="BV306" s="70"/>
      <c r="BW306" s="70"/>
      <c r="BX306" s="70"/>
      <c r="BY306" s="70"/>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70"/>
      <c r="DB306" s="70"/>
      <c r="DC306" s="70"/>
      <c r="DD306" s="70"/>
      <c r="DE306" s="70"/>
      <c r="DF306" s="70"/>
      <c r="DG306" s="70"/>
      <c r="DH306" s="70"/>
      <c r="DI306" s="70"/>
      <c r="DJ306" s="70"/>
      <c r="DK306" s="70"/>
      <c r="DL306" s="70"/>
      <c r="DM306" s="70"/>
      <c r="DN306" s="70"/>
      <c r="DO306" s="70"/>
      <c r="DP306" s="70"/>
      <c r="DQ306" s="70"/>
      <c r="DR306" s="70"/>
      <c r="DS306" s="70"/>
      <c r="DT306" s="70"/>
      <c r="DU306" s="70"/>
      <c r="DV306" s="70"/>
      <c r="DW306" s="70"/>
      <c r="DX306" s="70"/>
      <c r="DY306" s="70"/>
      <c r="DZ306" s="70"/>
      <c r="EA306" s="70"/>
      <c r="EB306" s="70"/>
      <c r="EC306" s="70"/>
      <c r="ED306" s="70"/>
      <c r="EE306" s="70"/>
      <c r="EF306" s="70"/>
      <c r="EG306" s="70"/>
      <c r="EH306" s="70"/>
      <c r="EI306" s="70"/>
      <c r="EJ306" s="70"/>
      <c r="EK306" s="70"/>
      <c r="EL306" s="70"/>
      <c r="EM306" s="70"/>
      <c r="EN306" s="70"/>
    </row>
    <row r="307" spans="1:144" outlineLevel="1" x14ac:dyDescent="0.2">
      <c r="A307" s="16">
        <v>101</v>
      </c>
      <c r="B307" s="16">
        <v>0</v>
      </c>
      <c r="C307" s="1">
        <v>1.9798859293064743E-6</v>
      </c>
      <c r="D307" s="1">
        <f t="shared" si="13"/>
        <v>-1.9798859293064743E-6</v>
      </c>
      <c r="E307" s="1">
        <f t="shared" si="14"/>
        <v>3.959775778400615E-6</v>
      </c>
      <c r="F307" s="1">
        <f t="shared" si="15"/>
        <v>-1.9899185356191383E-3</v>
      </c>
      <c r="G307" s="1">
        <f t="shared" si="16"/>
        <v>-1.4070855870424261E-3</v>
      </c>
      <c r="H307" s="1">
        <v>1.1461998963623444E-5</v>
      </c>
      <c r="I307" s="1">
        <f t="shared" si="17"/>
        <v>2.2693755516137894E-11</v>
      </c>
      <c r="J307" s="1">
        <f t="shared" si="18"/>
        <v>-1.4070936511185192E-3</v>
      </c>
      <c r="AQ307" s="70"/>
      <c r="AR307" s="70"/>
      <c r="AS307" s="70"/>
      <c r="AT307" s="70"/>
      <c r="AU307" s="70"/>
      <c r="AV307" s="70"/>
      <c r="AW307" s="70"/>
      <c r="AX307" s="83"/>
      <c r="AY307" s="70"/>
      <c r="AZ307" s="70"/>
      <c r="BA307" s="70"/>
      <c r="BB307" s="70">
        <f t="shared" si="19"/>
        <v>1</v>
      </c>
      <c r="BC307" s="70">
        <f t="shared" si="20"/>
        <v>1.9798859293064743E-6</v>
      </c>
      <c r="BD307" s="70" t="e">
        <f t="shared" si="21"/>
        <v>#N/A</v>
      </c>
      <c r="BE307" s="70"/>
      <c r="BF307" s="70"/>
      <c r="BG307" s="70"/>
      <c r="BH307" s="70"/>
      <c r="BI307" s="70"/>
      <c r="BJ307" s="70"/>
      <c r="BK307" s="70"/>
      <c r="BL307" s="70"/>
      <c r="BM307" s="70"/>
      <c r="BN307" s="70"/>
      <c r="BO307" s="70"/>
      <c r="BP307" s="70"/>
      <c r="BQ307" s="70"/>
      <c r="BR307" s="70"/>
      <c r="BS307" s="70"/>
      <c r="BT307" s="70"/>
      <c r="BU307" s="70"/>
      <c r="BV307" s="70"/>
      <c r="BW307" s="70"/>
      <c r="BX307" s="70"/>
      <c r="BY307" s="70"/>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70"/>
      <c r="DB307" s="70"/>
      <c r="DC307" s="70"/>
      <c r="DD307" s="70"/>
      <c r="DE307" s="70"/>
      <c r="DF307" s="70"/>
      <c r="DG307" s="70"/>
      <c r="DH307" s="70"/>
      <c r="DI307" s="70"/>
      <c r="DJ307" s="70"/>
      <c r="DK307" s="70"/>
      <c r="DL307" s="70"/>
      <c r="DM307" s="70"/>
      <c r="DN307" s="70"/>
      <c r="DO307" s="70"/>
      <c r="DP307" s="70"/>
      <c r="DQ307" s="70"/>
      <c r="DR307" s="70"/>
      <c r="DS307" s="70"/>
      <c r="DT307" s="70"/>
      <c r="DU307" s="70"/>
      <c r="DV307" s="70"/>
      <c r="DW307" s="70"/>
      <c r="DX307" s="70"/>
      <c r="DY307" s="70"/>
      <c r="DZ307" s="70"/>
      <c r="EA307" s="70"/>
      <c r="EB307" s="70"/>
      <c r="EC307" s="70"/>
      <c r="ED307" s="70"/>
      <c r="EE307" s="70"/>
      <c r="EF307" s="70"/>
      <c r="EG307" s="70"/>
      <c r="EH307" s="70"/>
      <c r="EI307" s="70"/>
      <c r="EJ307" s="70"/>
      <c r="EK307" s="70"/>
      <c r="EL307" s="70"/>
      <c r="EM307" s="70"/>
      <c r="EN307" s="70"/>
    </row>
    <row r="308" spans="1:144" outlineLevel="1" x14ac:dyDescent="0.2">
      <c r="A308" s="16">
        <v>102</v>
      </c>
      <c r="B308" s="16">
        <v>0</v>
      </c>
      <c r="C308" s="1">
        <v>3.2886372673334319E-6</v>
      </c>
      <c r="D308" s="1">
        <f t="shared" si="13"/>
        <v>-3.2886372673334319E-6</v>
      </c>
      <c r="E308" s="1">
        <f t="shared" si="14"/>
        <v>6.5772853498620447E-6</v>
      </c>
      <c r="F308" s="1">
        <f t="shared" si="15"/>
        <v>-2.5646218726865068E-3</v>
      </c>
      <c r="G308" s="1">
        <f t="shared" si="16"/>
        <v>-1.8134630083087096E-3</v>
      </c>
      <c r="H308" s="1">
        <v>2.3365620970237633E-5</v>
      </c>
      <c r="I308" s="1">
        <f t="shared" si="17"/>
        <v>7.6843100087039804E-11</v>
      </c>
      <c r="J308" s="1">
        <f t="shared" si="18"/>
        <v>-1.8134841950246388E-3</v>
      </c>
      <c r="AQ308" s="70"/>
      <c r="AR308" s="70"/>
      <c r="AS308" s="70"/>
      <c r="AT308" s="70"/>
      <c r="AU308" s="70"/>
      <c r="AV308" s="70"/>
      <c r="AW308" s="70"/>
      <c r="AX308" s="83"/>
      <c r="AY308" s="70"/>
      <c r="AZ308" s="70"/>
      <c r="BA308" s="70"/>
      <c r="BB308" s="70">
        <f t="shared" si="19"/>
        <v>1</v>
      </c>
      <c r="BC308" s="70">
        <f t="shared" si="20"/>
        <v>3.2886372673334319E-6</v>
      </c>
      <c r="BD308" s="70" t="e">
        <f t="shared" si="21"/>
        <v>#N/A</v>
      </c>
      <c r="BE308" s="70"/>
      <c r="BF308" s="70"/>
      <c r="BG308" s="70"/>
      <c r="BH308" s="70"/>
      <c r="BI308" s="70"/>
      <c r="BJ308" s="70"/>
      <c r="BK308" s="70"/>
      <c r="BL308" s="70"/>
      <c r="BM308" s="70"/>
      <c r="BN308" s="70"/>
      <c r="BO308" s="70"/>
      <c r="BP308" s="70"/>
      <c r="BQ308" s="70"/>
      <c r="BR308" s="70"/>
      <c r="BS308" s="70"/>
      <c r="BT308" s="70"/>
      <c r="BU308" s="70"/>
      <c r="BV308" s="70"/>
      <c r="BW308" s="70"/>
      <c r="BX308" s="70"/>
      <c r="BY308" s="70"/>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70"/>
      <c r="DB308" s="70"/>
      <c r="DC308" s="70"/>
      <c r="DD308" s="70"/>
      <c r="DE308" s="70"/>
      <c r="DF308" s="70"/>
      <c r="DG308" s="70"/>
      <c r="DH308" s="70"/>
      <c r="DI308" s="70"/>
      <c r="DJ308" s="70"/>
      <c r="DK308" s="70"/>
      <c r="DL308" s="70"/>
      <c r="DM308" s="70"/>
      <c r="DN308" s="70"/>
      <c r="DO308" s="70"/>
      <c r="DP308" s="70"/>
      <c r="DQ308" s="70"/>
      <c r="DR308" s="70"/>
      <c r="DS308" s="70"/>
      <c r="DT308" s="70"/>
      <c r="DU308" s="70"/>
      <c r="DV308" s="70"/>
      <c r="DW308" s="70"/>
      <c r="DX308" s="70"/>
      <c r="DY308" s="70"/>
      <c r="DZ308" s="70"/>
      <c r="EA308" s="70"/>
      <c r="EB308" s="70"/>
      <c r="EC308" s="70"/>
      <c r="ED308" s="70"/>
      <c r="EE308" s="70"/>
      <c r="EF308" s="70"/>
      <c r="EG308" s="70"/>
      <c r="EH308" s="70"/>
      <c r="EI308" s="70"/>
      <c r="EJ308" s="70"/>
      <c r="EK308" s="70"/>
      <c r="EL308" s="70"/>
      <c r="EM308" s="70"/>
      <c r="EN308" s="70"/>
    </row>
    <row r="309" spans="1:144" outlineLevel="1" x14ac:dyDescent="0.2">
      <c r="A309" s="16">
        <v>103</v>
      </c>
      <c r="B309" s="16">
        <v>0</v>
      </c>
      <c r="C309" s="1">
        <v>1.0329463517687886E-4</v>
      </c>
      <c r="D309" s="1">
        <f t="shared" si="13"/>
        <v>-1.0329463517687886E-4</v>
      </c>
      <c r="E309" s="1">
        <f t="shared" si="14"/>
        <v>2.0659994087034725E-4</v>
      </c>
      <c r="F309" s="1">
        <f t="shared" si="15"/>
        <v>-1.4373584830178839E-2</v>
      </c>
      <c r="G309" s="1">
        <f t="shared" si="16"/>
        <v>-1.0163921785451727E-2</v>
      </c>
      <c r="H309" s="1">
        <v>2.9355373123946156E-4</v>
      </c>
      <c r="I309" s="1">
        <f t="shared" si="17"/>
        <v>3.0334562875094103E-8</v>
      </c>
      <c r="J309" s="1">
        <f t="shared" si="18"/>
        <v>-1.0165413942563054E-2</v>
      </c>
      <c r="AQ309" s="70"/>
      <c r="AR309" s="70"/>
      <c r="AS309" s="70"/>
      <c r="AT309" s="70"/>
      <c r="AU309" s="70"/>
      <c r="AV309" s="70"/>
      <c r="AW309" s="70"/>
      <c r="AX309" s="83"/>
      <c r="AY309" s="70"/>
      <c r="AZ309" s="70"/>
      <c r="BA309" s="70"/>
      <c r="BB309" s="70">
        <f t="shared" si="19"/>
        <v>1</v>
      </c>
      <c r="BC309" s="70">
        <f t="shared" si="20"/>
        <v>1.0329463517687886E-4</v>
      </c>
      <c r="BD309" s="70" t="e">
        <f t="shared" si="21"/>
        <v>#N/A</v>
      </c>
      <c r="BE309" s="70"/>
      <c r="BF309" s="70"/>
      <c r="BG309" s="70"/>
      <c r="BH309" s="70"/>
      <c r="BI309" s="70"/>
      <c r="BJ309" s="70"/>
      <c r="BK309" s="70"/>
      <c r="BL309" s="70"/>
      <c r="BM309" s="70"/>
      <c r="BN309" s="70"/>
      <c r="BO309" s="70"/>
      <c r="BP309" s="70"/>
      <c r="BQ309" s="70"/>
      <c r="BR309" s="70"/>
      <c r="BS309" s="70"/>
      <c r="BT309" s="70"/>
      <c r="BU309" s="70"/>
      <c r="BV309" s="70"/>
      <c r="BW309" s="70"/>
      <c r="BX309" s="70"/>
      <c r="BY309" s="70"/>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70"/>
      <c r="DB309" s="70"/>
      <c r="DC309" s="70"/>
      <c r="DD309" s="70"/>
      <c r="DE309" s="70"/>
      <c r="DF309" s="70"/>
      <c r="DG309" s="70"/>
      <c r="DH309" s="70"/>
      <c r="DI309" s="70"/>
      <c r="DJ309" s="70"/>
      <c r="DK309" s="70"/>
      <c r="DL309" s="70"/>
      <c r="DM309" s="70"/>
      <c r="DN309" s="70"/>
      <c r="DO309" s="70"/>
      <c r="DP309" s="70"/>
      <c r="DQ309" s="70"/>
      <c r="DR309" s="70"/>
      <c r="DS309" s="70"/>
      <c r="DT309" s="70"/>
      <c r="DU309" s="70"/>
      <c r="DV309" s="70"/>
      <c r="DW309" s="70"/>
      <c r="DX309" s="70"/>
      <c r="DY309" s="70"/>
      <c r="DZ309" s="70"/>
      <c r="EA309" s="70"/>
      <c r="EB309" s="70"/>
      <c r="EC309" s="70"/>
      <c r="ED309" s="70"/>
      <c r="EE309" s="70"/>
      <c r="EF309" s="70"/>
      <c r="EG309" s="70"/>
      <c r="EH309" s="70"/>
      <c r="EI309" s="70"/>
      <c r="EJ309" s="70"/>
      <c r="EK309" s="70"/>
      <c r="EL309" s="70"/>
      <c r="EM309" s="70"/>
      <c r="EN309" s="70"/>
    </row>
    <row r="310" spans="1:144" outlineLevel="1" x14ac:dyDescent="0.2">
      <c r="A310" s="16">
        <v>104</v>
      </c>
      <c r="B310" s="16">
        <v>0</v>
      </c>
      <c r="C310" s="1">
        <v>8.1009195259790017E-4</v>
      </c>
      <c r="D310" s="1">
        <f t="shared" si="13"/>
        <v>-8.1009195259790017E-4</v>
      </c>
      <c r="E310" s="1">
        <f t="shared" si="14"/>
        <v>1.6208405087977053E-3</v>
      </c>
      <c r="F310" s="1">
        <f t="shared" si="15"/>
        <v>-4.0259663545510478E-2</v>
      </c>
      <c r="G310" s="1">
        <f t="shared" si="16"/>
        <v>-2.8473649812108506E-2</v>
      </c>
      <c r="H310" s="1">
        <v>2.6258807236265286E-3</v>
      </c>
      <c r="I310" s="1">
        <f t="shared" si="17"/>
        <v>2.1345345043330134E-6</v>
      </c>
      <c r="J310" s="1">
        <f t="shared" si="18"/>
        <v>-2.8511107802520055E-2</v>
      </c>
      <c r="AQ310" s="70"/>
      <c r="AR310" s="70"/>
      <c r="AS310" s="70"/>
      <c r="AT310" s="70"/>
      <c r="AU310" s="70"/>
      <c r="AV310" s="70"/>
      <c r="AW310" s="70"/>
      <c r="AX310" s="83"/>
      <c r="AY310" s="70"/>
      <c r="AZ310" s="70"/>
      <c r="BA310" s="70"/>
      <c r="BB310" s="70">
        <f t="shared" si="19"/>
        <v>1</v>
      </c>
      <c r="BC310" s="70">
        <f t="shared" si="20"/>
        <v>8.1009195259790017E-4</v>
      </c>
      <c r="BD310" s="70" t="e">
        <f t="shared" si="21"/>
        <v>#N/A</v>
      </c>
      <c r="BE310" s="70"/>
      <c r="BF310" s="70"/>
      <c r="BG310" s="70"/>
      <c r="BH310" s="70"/>
      <c r="BI310" s="70"/>
      <c r="BJ310" s="70"/>
      <c r="BK310" s="70"/>
      <c r="BL310" s="70"/>
      <c r="BM310" s="70"/>
      <c r="BN310" s="70"/>
      <c r="BO310" s="70"/>
      <c r="BP310" s="70"/>
      <c r="BQ310" s="70"/>
      <c r="BR310" s="70"/>
      <c r="BS310" s="70"/>
      <c r="BT310" s="70"/>
      <c r="BU310" s="70"/>
      <c r="BV310" s="70"/>
      <c r="BW310" s="70"/>
      <c r="BX310" s="70"/>
      <c r="BY310" s="70"/>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70"/>
      <c r="DB310" s="70"/>
      <c r="DC310" s="70"/>
      <c r="DD310" s="70"/>
      <c r="DE310" s="70"/>
      <c r="DF310" s="70"/>
      <c r="DG310" s="70"/>
      <c r="DH310" s="70"/>
      <c r="DI310" s="70"/>
      <c r="DJ310" s="70"/>
      <c r="DK310" s="70"/>
      <c r="DL310" s="70"/>
      <c r="DM310" s="70"/>
      <c r="DN310" s="70"/>
      <c r="DO310" s="70"/>
      <c r="DP310" s="70"/>
      <c r="DQ310" s="70"/>
      <c r="DR310" s="70"/>
      <c r="DS310" s="70"/>
      <c r="DT310" s="70"/>
      <c r="DU310" s="70"/>
      <c r="DV310" s="70"/>
      <c r="DW310" s="70"/>
      <c r="DX310" s="70"/>
      <c r="DY310" s="70"/>
      <c r="DZ310" s="70"/>
      <c r="EA310" s="70"/>
      <c r="EB310" s="70"/>
      <c r="EC310" s="70"/>
      <c r="ED310" s="70"/>
      <c r="EE310" s="70"/>
      <c r="EF310" s="70"/>
      <c r="EG310" s="70"/>
      <c r="EH310" s="70"/>
      <c r="EI310" s="70"/>
      <c r="EJ310" s="70"/>
      <c r="EK310" s="70"/>
      <c r="EL310" s="70"/>
      <c r="EM310" s="70"/>
      <c r="EN310" s="70"/>
    </row>
    <row r="311" spans="1:144" outlineLevel="1" x14ac:dyDescent="0.2">
      <c r="A311" s="16">
        <v>105</v>
      </c>
      <c r="B311" s="16">
        <v>0</v>
      </c>
      <c r="C311" s="1">
        <v>6.4732614460274122E-3</v>
      </c>
      <c r="D311" s="1">
        <f t="shared" si="13"/>
        <v>-6.4732614460274122E-3</v>
      </c>
      <c r="E311" s="1">
        <f t="shared" si="14"/>
        <v>1.2988607721517062E-2</v>
      </c>
      <c r="F311" s="1">
        <f t="shared" si="15"/>
        <v>-0.11396757311409707</v>
      </c>
      <c r="G311" s="1">
        <f t="shared" si="16"/>
        <v>-8.0718260492269933E-2</v>
      </c>
      <c r="H311" s="1">
        <v>9.5896347493381832E-3</v>
      </c>
      <c r="I311" s="1">
        <f t="shared" si="17"/>
        <v>6.3085634790131806E-5</v>
      </c>
      <c r="J311" s="1">
        <f t="shared" si="18"/>
        <v>-8.1108095845532441E-2</v>
      </c>
      <c r="AQ311" s="70"/>
      <c r="AR311" s="70"/>
      <c r="AS311" s="70"/>
      <c r="AT311" s="70"/>
      <c r="AU311" s="70"/>
      <c r="AV311" s="70"/>
      <c r="AW311" s="70"/>
      <c r="AX311" s="83"/>
      <c r="AY311" s="70"/>
      <c r="AZ311" s="70"/>
      <c r="BA311" s="70"/>
      <c r="BB311" s="70">
        <f t="shared" si="19"/>
        <v>1</v>
      </c>
      <c r="BC311" s="70">
        <f t="shared" si="20"/>
        <v>6.4732614460274122E-3</v>
      </c>
      <c r="BD311" s="70" t="e">
        <f t="shared" si="21"/>
        <v>#N/A</v>
      </c>
      <c r="BE311" s="70"/>
      <c r="BF311" s="70"/>
      <c r="BG311" s="70"/>
      <c r="BH311" s="70"/>
      <c r="BI311" s="70"/>
      <c r="BJ311" s="70"/>
      <c r="BK311" s="70"/>
      <c r="BL311" s="70"/>
      <c r="BM311" s="70"/>
      <c r="BN311" s="70"/>
      <c r="BO311" s="70"/>
      <c r="BP311" s="70"/>
      <c r="BQ311" s="70"/>
      <c r="BR311" s="70"/>
      <c r="BS311" s="70"/>
      <c r="BT311" s="70"/>
      <c r="BU311" s="70"/>
      <c r="BV311" s="70"/>
      <c r="BW311" s="70"/>
      <c r="BX311" s="70"/>
      <c r="BY311" s="70"/>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70"/>
      <c r="DB311" s="70"/>
      <c r="DC311" s="70"/>
      <c r="DD311" s="70"/>
      <c r="DE311" s="70"/>
      <c r="DF311" s="70"/>
      <c r="DG311" s="70"/>
      <c r="DH311" s="70"/>
      <c r="DI311" s="70"/>
      <c r="DJ311" s="70"/>
      <c r="DK311" s="70"/>
      <c r="DL311" s="70"/>
      <c r="DM311" s="70"/>
      <c r="DN311" s="70"/>
      <c r="DO311" s="70"/>
      <c r="DP311" s="70"/>
      <c r="DQ311" s="70"/>
      <c r="DR311" s="70"/>
      <c r="DS311" s="70"/>
      <c r="DT311" s="70"/>
      <c r="DU311" s="70"/>
      <c r="DV311" s="70"/>
      <c r="DW311" s="70"/>
      <c r="DX311" s="70"/>
      <c r="DY311" s="70"/>
      <c r="DZ311" s="70"/>
      <c r="EA311" s="70"/>
      <c r="EB311" s="70"/>
      <c r="EC311" s="70"/>
      <c r="ED311" s="70"/>
      <c r="EE311" s="70"/>
      <c r="EF311" s="70"/>
      <c r="EG311" s="70"/>
      <c r="EH311" s="70"/>
      <c r="EI311" s="70"/>
      <c r="EJ311" s="70"/>
      <c r="EK311" s="70"/>
      <c r="EL311" s="70"/>
      <c r="EM311" s="70"/>
      <c r="EN311" s="70"/>
    </row>
    <row r="312" spans="1:144" outlineLevel="1" x14ac:dyDescent="0.2">
      <c r="A312" s="16">
        <v>106</v>
      </c>
      <c r="B312" s="16">
        <v>0</v>
      </c>
      <c r="C312" s="1">
        <v>5.2397523654886344E-3</v>
      </c>
      <c r="D312" s="1">
        <f t="shared" si="13"/>
        <v>-5.2397523654886344E-3</v>
      </c>
      <c r="E312" s="1">
        <f t="shared" si="14"/>
        <v>1.0507056019255506E-2</v>
      </c>
      <c r="F312" s="1">
        <f t="shared" si="15"/>
        <v>-0.10250393172583921</v>
      </c>
      <c r="G312" s="1">
        <f t="shared" si="16"/>
        <v>-7.2576525030581318E-2</v>
      </c>
      <c r="H312" s="1">
        <v>5.6598023660901975E-3</v>
      </c>
      <c r="I312" s="1">
        <f t="shared" si="17"/>
        <v>2.9981862647799219E-5</v>
      </c>
      <c r="J312" s="1">
        <f t="shared" si="18"/>
        <v>-7.2782785383374793E-2</v>
      </c>
      <c r="AQ312" s="70"/>
      <c r="AR312" s="70"/>
      <c r="AS312" s="70"/>
      <c r="AT312" s="70"/>
      <c r="AU312" s="70"/>
      <c r="AV312" s="70"/>
      <c r="AW312" s="70"/>
      <c r="AX312" s="83"/>
      <c r="AY312" s="70"/>
      <c r="AZ312" s="70"/>
      <c r="BA312" s="70"/>
      <c r="BB312" s="70">
        <f t="shared" si="19"/>
        <v>1</v>
      </c>
      <c r="BC312" s="70">
        <f t="shared" si="20"/>
        <v>5.2397523654886344E-3</v>
      </c>
      <c r="BD312" s="70" t="e">
        <f t="shared" si="21"/>
        <v>#N/A</v>
      </c>
      <c r="BE312" s="70"/>
      <c r="BF312" s="70"/>
      <c r="BG312" s="70"/>
      <c r="BH312" s="70"/>
      <c r="BI312" s="70"/>
      <c r="BJ312" s="70"/>
      <c r="BK312" s="70"/>
      <c r="BL312" s="70"/>
      <c r="BM312" s="70"/>
      <c r="BN312" s="70"/>
      <c r="BO312" s="70"/>
      <c r="BP312" s="70"/>
      <c r="BQ312" s="70"/>
      <c r="BR312" s="70"/>
      <c r="BS312" s="70"/>
      <c r="BT312" s="70"/>
      <c r="BU312" s="70"/>
      <c r="BV312" s="70"/>
      <c r="BW312" s="70"/>
      <c r="BX312" s="70"/>
      <c r="BY312" s="70"/>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70"/>
      <c r="DB312" s="70"/>
      <c r="DC312" s="70"/>
      <c r="DD312" s="70"/>
      <c r="DE312" s="70"/>
      <c r="DF312" s="70"/>
      <c r="DG312" s="70"/>
      <c r="DH312" s="70"/>
      <c r="DI312" s="70"/>
      <c r="DJ312" s="70"/>
      <c r="DK312" s="70"/>
      <c r="DL312" s="70"/>
      <c r="DM312" s="70"/>
      <c r="DN312" s="70"/>
      <c r="DO312" s="70"/>
      <c r="DP312" s="70"/>
      <c r="DQ312" s="70"/>
      <c r="DR312" s="70"/>
      <c r="DS312" s="70"/>
      <c r="DT312" s="70"/>
      <c r="DU312" s="70"/>
      <c r="DV312" s="70"/>
      <c r="DW312" s="70"/>
      <c r="DX312" s="70"/>
      <c r="DY312" s="70"/>
      <c r="DZ312" s="70"/>
      <c r="EA312" s="70"/>
      <c r="EB312" s="70"/>
      <c r="EC312" s="70"/>
      <c r="ED312" s="70"/>
      <c r="EE312" s="70"/>
      <c r="EF312" s="70"/>
      <c r="EG312" s="70"/>
      <c r="EH312" s="70"/>
      <c r="EI312" s="70"/>
      <c r="EJ312" s="70"/>
      <c r="EK312" s="70"/>
      <c r="EL312" s="70"/>
      <c r="EM312" s="70"/>
      <c r="EN312" s="70"/>
    </row>
    <row r="313" spans="1:144" outlineLevel="1" x14ac:dyDescent="0.2">
      <c r="A313" s="16">
        <v>107</v>
      </c>
      <c r="B313" s="16">
        <v>0</v>
      </c>
      <c r="C313" s="1">
        <v>0.41626032419390918</v>
      </c>
      <c r="D313" s="1">
        <f t="shared" si="13"/>
        <v>-0.41626032419390918</v>
      </c>
      <c r="E313" s="1">
        <f t="shared" si="14"/>
        <v>1.0766003122814245</v>
      </c>
      <c r="F313" s="1">
        <f t="shared" si="15"/>
        <v>-1.037593519776133</v>
      </c>
      <c r="G313" s="1">
        <f t="shared" si="16"/>
        <v>-0.84444798313926916</v>
      </c>
      <c r="H313" s="1">
        <v>0.22214020918141369</v>
      </c>
      <c r="I313" s="1">
        <f t="shared" si="17"/>
        <v>0.20364401905523188</v>
      </c>
      <c r="J313" s="1">
        <f t="shared" si="18"/>
        <v>-0.95746353209049773</v>
      </c>
      <c r="AQ313" s="70"/>
      <c r="AR313" s="70"/>
      <c r="AS313" s="70"/>
      <c r="AT313" s="70"/>
      <c r="AU313" s="70"/>
      <c r="AV313" s="70"/>
      <c r="AW313" s="70"/>
      <c r="AX313" s="83"/>
      <c r="AY313" s="70"/>
      <c r="AZ313" s="70"/>
      <c r="BA313" s="70"/>
      <c r="BB313" s="70">
        <f t="shared" si="19"/>
        <v>1</v>
      </c>
      <c r="BC313" s="70">
        <f t="shared" si="20"/>
        <v>0.41626032419390918</v>
      </c>
      <c r="BD313" s="70" t="e">
        <f t="shared" si="21"/>
        <v>#N/A</v>
      </c>
      <c r="BE313" s="70"/>
      <c r="BF313" s="70"/>
      <c r="BG313" s="70"/>
      <c r="BH313" s="70"/>
      <c r="BI313" s="70"/>
      <c r="BJ313" s="70"/>
      <c r="BK313" s="70"/>
      <c r="BL313" s="70"/>
      <c r="BM313" s="70"/>
      <c r="BN313" s="70"/>
      <c r="BO313" s="70"/>
      <c r="BP313" s="70"/>
      <c r="BQ313" s="70"/>
      <c r="BR313" s="70"/>
      <c r="BS313" s="70"/>
      <c r="BT313" s="70"/>
      <c r="BU313" s="70"/>
      <c r="BV313" s="70"/>
      <c r="BW313" s="70"/>
      <c r="BX313" s="70"/>
      <c r="BY313" s="70"/>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70"/>
      <c r="DB313" s="70"/>
      <c r="DC313" s="70"/>
      <c r="DD313" s="70"/>
      <c r="DE313" s="70"/>
      <c r="DF313" s="70"/>
      <c r="DG313" s="70"/>
      <c r="DH313" s="70"/>
      <c r="DI313" s="70"/>
      <c r="DJ313" s="70"/>
      <c r="DK313" s="70"/>
      <c r="DL313" s="70"/>
      <c r="DM313" s="70"/>
      <c r="DN313" s="70"/>
      <c r="DO313" s="70"/>
      <c r="DP313" s="70"/>
      <c r="DQ313" s="70"/>
      <c r="DR313" s="70"/>
      <c r="DS313" s="70"/>
      <c r="DT313" s="70"/>
      <c r="DU313" s="70"/>
      <c r="DV313" s="70"/>
      <c r="DW313" s="70"/>
      <c r="DX313" s="70"/>
      <c r="DY313" s="70"/>
      <c r="DZ313" s="70"/>
      <c r="EA313" s="70"/>
      <c r="EB313" s="70"/>
      <c r="EC313" s="70"/>
      <c r="ED313" s="70"/>
      <c r="EE313" s="70"/>
      <c r="EF313" s="70"/>
      <c r="EG313" s="70"/>
      <c r="EH313" s="70"/>
      <c r="EI313" s="70"/>
      <c r="EJ313" s="70"/>
      <c r="EK313" s="70"/>
      <c r="EL313" s="70"/>
      <c r="EM313" s="70"/>
      <c r="EN313" s="70"/>
    </row>
    <row r="314" spans="1:144" outlineLevel="1" x14ac:dyDescent="0.2">
      <c r="A314" s="16">
        <v>108</v>
      </c>
      <c r="B314" s="16">
        <v>0</v>
      </c>
      <c r="C314" s="1">
        <v>3.3186985431283149E-6</v>
      </c>
      <c r="D314" s="1">
        <f t="shared" si="13"/>
        <v>-3.3186985431283149E-6</v>
      </c>
      <c r="E314" s="1">
        <f t="shared" si="14"/>
        <v>6.6374081000775115E-6</v>
      </c>
      <c r="F314" s="1">
        <f t="shared" si="15"/>
        <v>-2.5763167701347424E-3</v>
      </c>
      <c r="G314" s="1">
        <f t="shared" si="16"/>
        <v>-1.8217325700894977E-3</v>
      </c>
      <c r="H314" s="1">
        <v>1.776821395520397E-5</v>
      </c>
      <c r="I314" s="1">
        <f t="shared" si="17"/>
        <v>5.8968589229131612E-11</v>
      </c>
      <c r="J314" s="1">
        <f t="shared" si="18"/>
        <v>-1.821748754772215E-3</v>
      </c>
      <c r="AQ314" s="70"/>
      <c r="AR314" s="70"/>
      <c r="AS314" s="70"/>
      <c r="AT314" s="70"/>
      <c r="AU314" s="70"/>
      <c r="AV314" s="70"/>
      <c r="AW314" s="70"/>
      <c r="AX314" s="83"/>
      <c r="AY314" s="70"/>
      <c r="AZ314" s="70"/>
      <c r="BA314" s="70"/>
      <c r="BB314" s="70">
        <f t="shared" si="19"/>
        <v>1</v>
      </c>
      <c r="BC314" s="70">
        <f t="shared" si="20"/>
        <v>3.3186985431283149E-6</v>
      </c>
      <c r="BD314" s="70" t="e">
        <f t="shared" si="21"/>
        <v>#N/A</v>
      </c>
      <c r="BE314" s="70"/>
      <c r="BF314" s="70"/>
      <c r="BG314" s="70"/>
      <c r="BH314" s="70"/>
      <c r="BI314" s="70"/>
      <c r="BJ314" s="70"/>
      <c r="BK314" s="70"/>
      <c r="BL314" s="70"/>
      <c r="BM314" s="70"/>
      <c r="BN314" s="70"/>
      <c r="BO314" s="70"/>
      <c r="BP314" s="70"/>
      <c r="BQ314" s="70"/>
      <c r="BR314" s="70"/>
      <c r="BS314" s="70"/>
      <c r="BT314" s="70"/>
      <c r="BU314" s="70"/>
      <c r="BV314" s="70"/>
      <c r="BW314" s="70"/>
      <c r="BX314" s="70"/>
      <c r="BY314" s="70"/>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70"/>
      <c r="DB314" s="70"/>
      <c r="DC314" s="70"/>
      <c r="DD314" s="70"/>
      <c r="DE314" s="70"/>
      <c r="DF314" s="70"/>
      <c r="DG314" s="70"/>
      <c r="DH314" s="70"/>
      <c r="DI314" s="70"/>
      <c r="DJ314" s="70"/>
      <c r="DK314" s="70"/>
      <c r="DL314" s="70"/>
      <c r="DM314" s="70"/>
      <c r="DN314" s="70"/>
      <c r="DO314" s="70"/>
      <c r="DP314" s="70"/>
      <c r="DQ314" s="70"/>
      <c r="DR314" s="70"/>
      <c r="DS314" s="70"/>
      <c r="DT314" s="70"/>
      <c r="DU314" s="70"/>
      <c r="DV314" s="70"/>
      <c r="DW314" s="70"/>
      <c r="DX314" s="70"/>
      <c r="DY314" s="70"/>
      <c r="DZ314" s="70"/>
      <c r="EA314" s="70"/>
      <c r="EB314" s="70"/>
      <c r="EC314" s="70"/>
      <c r="ED314" s="70"/>
      <c r="EE314" s="70"/>
      <c r="EF314" s="70"/>
      <c r="EG314" s="70"/>
      <c r="EH314" s="70"/>
      <c r="EI314" s="70"/>
      <c r="EJ314" s="70"/>
      <c r="EK314" s="70"/>
      <c r="EL314" s="70"/>
      <c r="EM314" s="70"/>
      <c r="EN314" s="70"/>
    </row>
    <row r="315" spans="1:144" outlineLevel="1" x14ac:dyDescent="0.2">
      <c r="A315" s="16">
        <v>109</v>
      </c>
      <c r="B315" s="16">
        <v>0</v>
      </c>
      <c r="C315" s="1">
        <v>1.0639987091943789E-4</v>
      </c>
      <c r="D315" s="1">
        <f t="shared" si="13"/>
        <v>-1.0639987091943789E-4</v>
      </c>
      <c r="E315" s="1">
        <f t="shared" si="14"/>
        <v>2.1281106357452445E-4</v>
      </c>
      <c r="F315" s="1">
        <f t="shared" si="15"/>
        <v>-1.4588045228012027E-2</v>
      </c>
      <c r="G315" s="1">
        <f t="shared" si="16"/>
        <v>-1.0315580112463064E-2</v>
      </c>
      <c r="H315" s="1">
        <v>2.9698433813635808E-4</v>
      </c>
      <c r="I315" s="1">
        <f t="shared" si="17"/>
        <v>3.1611845963378196E-8</v>
      </c>
      <c r="J315" s="1">
        <f t="shared" si="18"/>
        <v>-1.0317112236600262E-2</v>
      </c>
      <c r="AQ315" s="70"/>
      <c r="AR315" s="70"/>
      <c r="AS315" s="70"/>
      <c r="AT315" s="70"/>
      <c r="AU315" s="70"/>
      <c r="AV315" s="70"/>
      <c r="AW315" s="70"/>
      <c r="AX315" s="83"/>
      <c r="AY315" s="70"/>
      <c r="AZ315" s="70"/>
      <c r="BA315" s="70"/>
      <c r="BB315" s="70">
        <f t="shared" si="19"/>
        <v>1</v>
      </c>
      <c r="BC315" s="70">
        <f t="shared" si="20"/>
        <v>1.0639987091943789E-4</v>
      </c>
      <c r="BD315" s="70" t="e">
        <f t="shared" si="21"/>
        <v>#N/A</v>
      </c>
      <c r="BE315" s="70"/>
      <c r="BF315" s="70"/>
      <c r="BG315" s="70"/>
      <c r="BH315" s="70"/>
      <c r="BI315" s="70"/>
      <c r="BJ315" s="70"/>
      <c r="BK315" s="70"/>
      <c r="BL315" s="70"/>
      <c r="BM315" s="70"/>
      <c r="BN315" s="70"/>
      <c r="BO315" s="70"/>
      <c r="BP315" s="70"/>
      <c r="BQ315" s="70"/>
      <c r="BR315" s="70"/>
      <c r="BS315" s="70"/>
      <c r="BT315" s="70"/>
      <c r="BU315" s="70"/>
      <c r="BV315" s="70"/>
      <c r="BW315" s="70"/>
      <c r="BX315" s="70"/>
      <c r="BY315" s="70"/>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70"/>
      <c r="DB315" s="70"/>
      <c r="DC315" s="70"/>
      <c r="DD315" s="70"/>
      <c r="DE315" s="70"/>
      <c r="DF315" s="70"/>
      <c r="DG315" s="70"/>
      <c r="DH315" s="70"/>
      <c r="DI315" s="70"/>
      <c r="DJ315" s="70"/>
      <c r="DK315" s="70"/>
      <c r="DL315" s="70"/>
      <c r="DM315" s="70"/>
      <c r="DN315" s="70"/>
      <c r="DO315" s="70"/>
      <c r="DP315" s="70"/>
      <c r="DQ315" s="70"/>
      <c r="DR315" s="70"/>
      <c r="DS315" s="70"/>
      <c r="DT315" s="70"/>
      <c r="DU315" s="70"/>
      <c r="DV315" s="70"/>
      <c r="DW315" s="70"/>
      <c r="DX315" s="70"/>
      <c r="DY315" s="70"/>
      <c r="DZ315" s="70"/>
      <c r="EA315" s="70"/>
      <c r="EB315" s="70"/>
      <c r="EC315" s="70"/>
      <c r="ED315" s="70"/>
      <c r="EE315" s="70"/>
      <c r="EF315" s="70"/>
      <c r="EG315" s="70"/>
      <c r="EH315" s="70"/>
      <c r="EI315" s="70"/>
      <c r="EJ315" s="70"/>
      <c r="EK315" s="70"/>
      <c r="EL315" s="70"/>
      <c r="EM315" s="70"/>
      <c r="EN315" s="70"/>
    </row>
    <row r="316" spans="1:144" outlineLevel="1" x14ac:dyDescent="0.2">
      <c r="A316" s="16">
        <v>110</v>
      </c>
      <c r="B316" s="16">
        <v>0</v>
      </c>
      <c r="C316" s="1">
        <v>8.6775486994459985E-5</v>
      </c>
      <c r="D316" s="1">
        <f t="shared" si="13"/>
        <v>-8.6775486994459985E-5</v>
      </c>
      <c r="E316" s="1">
        <f t="shared" si="14"/>
        <v>1.7355850440951837E-4</v>
      </c>
      <c r="F316" s="1">
        <f t="shared" si="15"/>
        <v>-1.317416048215287E-2</v>
      </c>
      <c r="G316" s="1">
        <f t="shared" si="16"/>
        <v>-9.3157403158889065E-3</v>
      </c>
      <c r="H316" s="1">
        <v>3.2015816266116732E-4</v>
      </c>
      <c r="I316" s="1">
        <f t="shared" si="17"/>
        <v>2.7793189692144248E-8</v>
      </c>
      <c r="J316" s="1">
        <f t="shared" si="18"/>
        <v>-9.3172319292142824E-3</v>
      </c>
      <c r="AQ316" s="70"/>
      <c r="AR316" s="70"/>
      <c r="AS316" s="70"/>
      <c r="AT316" s="70"/>
      <c r="AU316" s="70"/>
      <c r="AV316" s="70"/>
      <c r="AW316" s="70"/>
      <c r="AX316" s="83"/>
      <c r="AY316" s="70"/>
      <c r="AZ316" s="70"/>
      <c r="BA316" s="70"/>
      <c r="BB316" s="70">
        <f t="shared" si="19"/>
        <v>1</v>
      </c>
      <c r="BC316" s="70">
        <f t="shared" si="20"/>
        <v>8.6775486994459985E-5</v>
      </c>
      <c r="BD316" s="70" t="e">
        <f t="shared" si="21"/>
        <v>#N/A</v>
      </c>
      <c r="BE316" s="70"/>
      <c r="BF316" s="70"/>
      <c r="BG316" s="70"/>
      <c r="BH316" s="70"/>
      <c r="BI316" s="70"/>
      <c r="BJ316" s="70"/>
      <c r="BK316" s="70"/>
      <c r="BL316" s="70"/>
      <c r="BM316" s="70"/>
      <c r="BN316" s="70"/>
      <c r="BO316" s="70"/>
      <c r="BP316" s="70"/>
      <c r="BQ316" s="70"/>
      <c r="BR316" s="70"/>
      <c r="BS316" s="70"/>
      <c r="BT316" s="70"/>
      <c r="BU316" s="70"/>
      <c r="BV316" s="70"/>
      <c r="BW316" s="70"/>
      <c r="BX316" s="70"/>
      <c r="BY316" s="70"/>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70"/>
      <c r="DB316" s="70"/>
      <c r="DC316" s="70"/>
      <c r="DD316" s="70"/>
      <c r="DE316" s="70"/>
      <c r="DF316" s="70"/>
      <c r="DG316" s="70"/>
      <c r="DH316" s="70"/>
      <c r="DI316" s="70"/>
      <c r="DJ316" s="70"/>
      <c r="DK316" s="70"/>
      <c r="DL316" s="70"/>
      <c r="DM316" s="70"/>
      <c r="DN316" s="70"/>
      <c r="DO316" s="70"/>
      <c r="DP316" s="70"/>
      <c r="DQ316" s="70"/>
      <c r="DR316" s="70"/>
      <c r="DS316" s="70"/>
      <c r="DT316" s="70"/>
      <c r="DU316" s="70"/>
      <c r="DV316" s="70"/>
      <c r="DW316" s="70"/>
      <c r="DX316" s="70"/>
      <c r="DY316" s="70"/>
      <c r="DZ316" s="70"/>
      <c r="EA316" s="70"/>
      <c r="EB316" s="70"/>
      <c r="EC316" s="70"/>
      <c r="ED316" s="70"/>
      <c r="EE316" s="70"/>
      <c r="EF316" s="70"/>
      <c r="EG316" s="70"/>
      <c r="EH316" s="70"/>
      <c r="EI316" s="70"/>
      <c r="EJ316" s="70"/>
      <c r="EK316" s="70"/>
      <c r="EL316" s="70"/>
      <c r="EM316" s="70"/>
      <c r="EN316" s="70"/>
    </row>
    <row r="317" spans="1:144" outlineLevel="1" x14ac:dyDescent="0.2">
      <c r="A317" s="16">
        <v>111</v>
      </c>
      <c r="B317" s="16">
        <v>0</v>
      </c>
      <c r="C317" s="1">
        <v>8.087036299008096E-7</v>
      </c>
      <c r="D317" s="1">
        <f t="shared" si="13"/>
        <v>-8.087036299008096E-7</v>
      </c>
      <c r="E317" s="1">
        <f t="shared" si="14"/>
        <v>1.6174079139642832E-6</v>
      </c>
      <c r="F317" s="1">
        <f t="shared" si="15"/>
        <v>-1.271773530926117E-3</v>
      </c>
      <c r="G317" s="1">
        <f t="shared" si="16"/>
        <v>-8.992798696195192E-4</v>
      </c>
      <c r="H317" s="1">
        <v>5.1264102276307699E-6</v>
      </c>
      <c r="I317" s="1">
        <f t="shared" si="17"/>
        <v>4.1457711650523444E-12</v>
      </c>
      <c r="J317" s="1">
        <f t="shared" si="18"/>
        <v>-8.9928217466714224E-4</v>
      </c>
      <c r="AQ317" s="70"/>
      <c r="AR317" s="70"/>
      <c r="AS317" s="70"/>
      <c r="AT317" s="70"/>
      <c r="AU317" s="70"/>
      <c r="AV317" s="70"/>
      <c r="AW317" s="70"/>
      <c r="AX317" s="83"/>
      <c r="AY317" s="70"/>
      <c r="AZ317" s="70"/>
      <c r="BA317" s="70"/>
      <c r="BB317" s="70">
        <f t="shared" si="19"/>
        <v>1</v>
      </c>
      <c r="BC317" s="70">
        <f t="shared" si="20"/>
        <v>8.087036299008096E-7</v>
      </c>
      <c r="BD317" s="70" t="e">
        <f t="shared" si="21"/>
        <v>#N/A</v>
      </c>
      <c r="BE317" s="70"/>
      <c r="BF317" s="70"/>
      <c r="BG317" s="70"/>
      <c r="BH317" s="70"/>
      <c r="BI317" s="70"/>
      <c r="BJ317" s="70"/>
      <c r="BK317" s="70"/>
      <c r="BL317" s="70"/>
      <c r="BM317" s="70"/>
      <c r="BN317" s="70"/>
      <c r="BO317" s="70"/>
      <c r="BP317" s="70"/>
      <c r="BQ317" s="70"/>
      <c r="BR317" s="70"/>
      <c r="BS317" s="70"/>
      <c r="BT317" s="70"/>
      <c r="BU317" s="70"/>
      <c r="BV317" s="70"/>
      <c r="BW317" s="70"/>
      <c r="BX317" s="70"/>
      <c r="BY317" s="70"/>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70"/>
      <c r="DB317" s="70"/>
      <c r="DC317" s="70"/>
      <c r="DD317" s="70"/>
      <c r="DE317" s="70"/>
      <c r="DF317" s="70"/>
      <c r="DG317" s="70"/>
      <c r="DH317" s="70"/>
      <c r="DI317" s="70"/>
      <c r="DJ317" s="70"/>
      <c r="DK317" s="70"/>
      <c r="DL317" s="70"/>
      <c r="DM317" s="70"/>
      <c r="DN317" s="70"/>
      <c r="DO317" s="70"/>
      <c r="DP317" s="70"/>
      <c r="DQ317" s="70"/>
      <c r="DR317" s="70"/>
      <c r="DS317" s="70"/>
      <c r="DT317" s="70"/>
      <c r="DU317" s="70"/>
      <c r="DV317" s="70"/>
      <c r="DW317" s="70"/>
      <c r="DX317" s="70"/>
      <c r="DY317" s="70"/>
      <c r="DZ317" s="70"/>
      <c r="EA317" s="70"/>
      <c r="EB317" s="70"/>
      <c r="EC317" s="70"/>
      <c r="ED317" s="70"/>
      <c r="EE317" s="70"/>
      <c r="EF317" s="70"/>
      <c r="EG317" s="70"/>
      <c r="EH317" s="70"/>
      <c r="EI317" s="70"/>
      <c r="EJ317" s="70"/>
      <c r="EK317" s="70"/>
      <c r="EL317" s="70"/>
      <c r="EM317" s="70"/>
      <c r="EN317" s="70"/>
    </row>
    <row r="318" spans="1:144" outlineLevel="1" x14ac:dyDescent="0.2">
      <c r="A318" s="16">
        <v>112</v>
      </c>
      <c r="B318" s="16">
        <v>0</v>
      </c>
      <c r="C318" s="1">
        <v>1.1260238184458758E-3</v>
      </c>
      <c r="D318" s="1">
        <f t="shared" si="13"/>
        <v>-1.1260238184458758E-3</v>
      </c>
      <c r="E318" s="1">
        <f t="shared" si="14"/>
        <v>2.2533165191486286E-3</v>
      </c>
      <c r="F318" s="1">
        <f t="shared" si="15"/>
        <v>-4.7469111210856146E-2</v>
      </c>
      <c r="G318" s="1">
        <f t="shared" si="16"/>
        <v>-3.3575186930440391E-2</v>
      </c>
      <c r="H318" s="1">
        <v>2.705894177228425E-3</v>
      </c>
      <c r="I318" s="1">
        <f t="shared" si="17"/>
        <v>3.0586123260774458E-6</v>
      </c>
      <c r="J318" s="1">
        <f t="shared" si="18"/>
        <v>-3.3620704777563667E-2</v>
      </c>
      <c r="AQ318" s="70"/>
      <c r="AR318" s="70"/>
      <c r="AS318" s="70"/>
      <c r="AT318" s="70"/>
      <c r="AU318" s="70"/>
      <c r="AV318" s="70"/>
      <c r="AW318" s="70"/>
      <c r="AX318" s="83"/>
      <c r="AY318" s="70"/>
      <c r="AZ318" s="70"/>
      <c r="BA318" s="70"/>
      <c r="BB318" s="70">
        <f t="shared" si="19"/>
        <v>1</v>
      </c>
      <c r="BC318" s="70">
        <f t="shared" si="20"/>
        <v>1.1260238184458758E-3</v>
      </c>
      <c r="BD318" s="70" t="e">
        <f t="shared" si="21"/>
        <v>#N/A</v>
      </c>
      <c r="BE318" s="70"/>
      <c r="BF318" s="70"/>
      <c r="BG318" s="70"/>
      <c r="BH318" s="70"/>
      <c r="BI318" s="70"/>
      <c r="BJ318" s="70"/>
      <c r="BK318" s="70"/>
      <c r="BL318" s="70"/>
      <c r="BM318" s="70"/>
      <c r="BN318" s="70"/>
      <c r="BO318" s="70"/>
      <c r="BP318" s="70"/>
      <c r="BQ318" s="70"/>
      <c r="BR318" s="70"/>
      <c r="BS318" s="70"/>
      <c r="BT318" s="70"/>
      <c r="BU318" s="70"/>
      <c r="BV318" s="70"/>
      <c r="BW318" s="70"/>
      <c r="BX318" s="70"/>
      <c r="BY318" s="70"/>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70"/>
      <c r="DB318" s="70"/>
      <c r="DC318" s="70"/>
      <c r="DD318" s="70"/>
      <c r="DE318" s="70"/>
      <c r="DF318" s="70"/>
      <c r="DG318" s="70"/>
      <c r="DH318" s="70"/>
      <c r="DI318" s="70"/>
      <c r="DJ318" s="70"/>
      <c r="DK318" s="70"/>
      <c r="DL318" s="70"/>
      <c r="DM318" s="70"/>
      <c r="DN318" s="70"/>
      <c r="DO318" s="70"/>
      <c r="DP318" s="70"/>
      <c r="DQ318" s="70"/>
      <c r="DR318" s="70"/>
      <c r="DS318" s="70"/>
      <c r="DT318" s="70"/>
      <c r="DU318" s="70"/>
      <c r="DV318" s="70"/>
      <c r="DW318" s="70"/>
      <c r="DX318" s="70"/>
      <c r="DY318" s="70"/>
      <c r="DZ318" s="70"/>
      <c r="EA318" s="70"/>
      <c r="EB318" s="70"/>
      <c r="EC318" s="70"/>
      <c r="ED318" s="70"/>
      <c r="EE318" s="70"/>
      <c r="EF318" s="70"/>
      <c r="EG318" s="70"/>
      <c r="EH318" s="70"/>
      <c r="EI318" s="70"/>
      <c r="EJ318" s="70"/>
      <c r="EK318" s="70"/>
      <c r="EL318" s="70"/>
      <c r="EM318" s="70"/>
      <c r="EN318" s="70"/>
    </row>
    <row r="319" spans="1:144" outlineLevel="1" x14ac:dyDescent="0.2">
      <c r="A319" s="16">
        <v>113</v>
      </c>
      <c r="B319" s="16">
        <v>0</v>
      </c>
      <c r="C319" s="1">
        <v>1.4328859679148935E-3</v>
      </c>
      <c r="D319" s="1">
        <f t="shared" si="13"/>
        <v>-1.4328859679148935E-3</v>
      </c>
      <c r="E319" s="1">
        <f t="shared" si="14"/>
        <v>2.8678270614350557E-3</v>
      </c>
      <c r="F319" s="1">
        <f t="shared" si="15"/>
        <v>-5.3552096704378022E-2</v>
      </c>
      <c r="G319" s="1">
        <f t="shared" si="16"/>
        <v>-3.7880629301540999E-2</v>
      </c>
      <c r="H319" s="1">
        <v>2.7215574712410747E-3</v>
      </c>
      <c r="I319" s="1">
        <f t="shared" si="17"/>
        <v>3.9159347700303684E-6</v>
      </c>
      <c r="J319" s="1">
        <f t="shared" si="18"/>
        <v>-3.7932281911991494E-2</v>
      </c>
      <c r="AQ319" s="70"/>
      <c r="AR319" s="70"/>
      <c r="AS319" s="70"/>
      <c r="AT319" s="70"/>
      <c r="AU319" s="70"/>
      <c r="AV319" s="70"/>
      <c r="AW319" s="70"/>
      <c r="AX319" s="83"/>
      <c r="AY319" s="70"/>
      <c r="AZ319" s="70"/>
      <c r="BA319" s="70"/>
      <c r="BB319" s="70">
        <f t="shared" si="19"/>
        <v>1</v>
      </c>
      <c r="BC319" s="70">
        <f t="shared" si="20"/>
        <v>1.4328859679148935E-3</v>
      </c>
      <c r="BD319" s="70" t="e">
        <f t="shared" si="21"/>
        <v>#N/A</v>
      </c>
      <c r="BE319" s="70"/>
      <c r="BF319" s="70"/>
      <c r="BG319" s="70"/>
      <c r="BH319" s="70"/>
      <c r="BI319" s="70"/>
      <c r="BJ319" s="70"/>
      <c r="BK319" s="70"/>
      <c r="BL319" s="70"/>
      <c r="BM319" s="70"/>
      <c r="BN319" s="70"/>
      <c r="BO319" s="70"/>
      <c r="BP319" s="70"/>
      <c r="BQ319" s="70"/>
      <c r="BR319" s="70"/>
      <c r="BS319" s="70"/>
      <c r="BT319" s="70"/>
      <c r="BU319" s="70"/>
      <c r="BV319" s="70"/>
      <c r="BW319" s="70"/>
      <c r="BX319" s="70"/>
      <c r="BY319" s="70"/>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70"/>
      <c r="DB319" s="70"/>
      <c r="DC319" s="70"/>
      <c r="DD319" s="70"/>
      <c r="DE319" s="70"/>
      <c r="DF319" s="70"/>
      <c r="DG319" s="70"/>
      <c r="DH319" s="70"/>
      <c r="DI319" s="70"/>
      <c r="DJ319" s="70"/>
      <c r="DK319" s="70"/>
      <c r="DL319" s="70"/>
      <c r="DM319" s="70"/>
      <c r="DN319" s="70"/>
      <c r="DO319" s="70"/>
      <c r="DP319" s="70"/>
      <c r="DQ319" s="70"/>
      <c r="DR319" s="70"/>
      <c r="DS319" s="70"/>
      <c r="DT319" s="70"/>
      <c r="DU319" s="70"/>
      <c r="DV319" s="70"/>
      <c r="DW319" s="70"/>
      <c r="DX319" s="70"/>
      <c r="DY319" s="70"/>
      <c r="DZ319" s="70"/>
      <c r="EA319" s="70"/>
      <c r="EB319" s="70"/>
      <c r="EC319" s="70"/>
      <c r="ED319" s="70"/>
      <c r="EE319" s="70"/>
      <c r="EF319" s="70"/>
      <c r="EG319" s="70"/>
      <c r="EH319" s="70"/>
      <c r="EI319" s="70"/>
      <c r="EJ319" s="70"/>
      <c r="EK319" s="70"/>
      <c r="EL319" s="70"/>
      <c r="EM319" s="70"/>
      <c r="EN319" s="70"/>
    </row>
    <row r="320" spans="1:144" outlineLevel="1" x14ac:dyDescent="0.2">
      <c r="A320" s="16">
        <v>114</v>
      </c>
      <c r="B320" s="16">
        <v>1</v>
      </c>
      <c r="C320" s="1">
        <v>0.7358680293087595</v>
      </c>
      <c r="D320" s="1">
        <f t="shared" si="13"/>
        <v>0.2641319706912405</v>
      </c>
      <c r="E320" s="1">
        <f t="shared" si="14"/>
        <v>0.61340896867053174</v>
      </c>
      <c r="F320" s="1">
        <f t="shared" si="15"/>
        <v>0.78320429561547455</v>
      </c>
      <c r="G320" s="1">
        <f t="shared" si="16"/>
        <v>0.59911544870053479</v>
      </c>
      <c r="H320" s="1">
        <v>0.26107755480120393</v>
      </c>
      <c r="I320" s="1">
        <f t="shared" si="17"/>
        <v>0.12682115805801755</v>
      </c>
      <c r="J320" s="1">
        <f t="shared" si="18"/>
        <v>0.69696519205026342</v>
      </c>
      <c r="AQ320" s="70"/>
      <c r="AR320" s="70"/>
      <c r="AS320" s="70"/>
      <c r="AT320" s="70"/>
      <c r="AU320" s="70"/>
      <c r="AV320" s="70"/>
      <c r="AW320" s="70"/>
      <c r="AX320" s="83"/>
      <c r="AY320" s="70"/>
      <c r="AZ320" s="70"/>
      <c r="BA320" s="70"/>
      <c r="BB320" s="70">
        <f t="shared" si="19"/>
        <v>0</v>
      </c>
      <c r="BC320" s="70" t="e">
        <f t="shared" si="20"/>
        <v>#N/A</v>
      </c>
      <c r="BD320" s="70">
        <f t="shared" si="21"/>
        <v>0.7358680293087595</v>
      </c>
      <c r="BE320" s="70"/>
      <c r="BF320" s="70"/>
      <c r="BG320" s="70"/>
      <c r="BH320" s="70"/>
      <c r="BI320" s="70"/>
      <c r="BJ320" s="70"/>
      <c r="BK320" s="70"/>
      <c r="BL320" s="70"/>
      <c r="BM320" s="70"/>
      <c r="BN320" s="70"/>
      <c r="BO320" s="70"/>
      <c r="BP320" s="70"/>
      <c r="BQ320" s="70"/>
      <c r="BR320" s="70"/>
      <c r="BS320" s="70"/>
      <c r="BT320" s="70"/>
      <c r="BU320" s="70"/>
      <c r="BV320" s="70"/>
      <c r="BW320" s="70"/>
      <c r="BX320" s="70"/>
      <c r="BY320" s="70"/>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70"/>
      <c r="DB320" s="70"/>
      <c r="DC320" s="70"/>
      <c r="DD320" s="70"/>
      <c r="DE320" s="70"/>
      <c r="DF320" s="70"/>
      <c r="DG320" s="70"/>
      <c r="DH320" s="70"/>
      <c r="DI320" s="70"/>
      <c r="DJ320" s="70"/>
      <c r="DK320" s="70"/>
      <c r="DL320" s="70"/>
      <c r="DM320" s="70"/>
      <c r="DN320" s="70"/>
      <c r="DO320" s="70"/>
      <c r="DP320" s="70"/>
      <c r="DQ320" s="70"/>
      <c r="DR320" s="70"/>
      <c r="DS320" s="70"/>
      <c r="DT320" s="70"/>
      <c r="DU320" s="70"/>
      <c r="DV320" s="70"/>
      <c r="DW320" s="70"/>
      <c r="DX320" s="70"/>
      <c r="DY320" s="70"/>
      <c r="DZ320" s="70"/>
      <c r="EA320" s="70"/>
      <c r="EB320" s="70"/>
      <c r="EC320" s="70"/>
      <c r="ED320" s="70"/>
      <c r="EE320" s="70"/>
      <c r="EF320" s="70"/>
      <c r="EG320" s="70"/>
      <c r="EH320" s="70"/>
      <c r="EI320" s="70"/>
      <c r="EJ320" s="70"/>
      <c r="EK320" s="70"/>
      <c r="EL320" s="70"/>
      <c r="EM320" s="70"/>
      <c r="EN320" s="70"/>
    </row>
    <row r="321" spans="1:144" outlineLevel="1" x14ac:dyDescent="0.2">
      <c r="A321" s="16">
        <v>115</v>
      </c>
      <c r="B321" s="16">
        <v>0</v>
      </c>
      <c r="C321" s="1">
        <v>8.6614136645656291E-7</v>
      </c>
      <c r="D321" s="1">
        <f t="shared" si="13"/>
        <v>-8.6614136645656291E-7</v>
      </c>
      <c r="E321" s="1">
        <f t="shared" si="14"/>
        <v>1.7322834831893794E-6</v>
      </c>
      <c r="F321" s="1">
        <f t="shared" si="15"/>
        <v>-1.3161624076037802E-3</v>
      </c>
      <c r="G321" s="1">
        <f t="shared" si="16"/>
        <v>-9.3066756506181053E-4</v>
      </c>
      <c r="H321" s="1">
        <v>6.4128726139141541E-6</v>
      </c>
      <c r="I321" s="1">
        <f t="shared" si="17"/>
        <v>5.5544946799410523E-12</v>
      </c>
      <c r="J321" s="1">
        <f t="shared" si="18"/>
        <v>-9.3067054920243351E-4</v>
      </c>
      <c r="AQ321" s="70"/>
      <c r="AR321" s="70"/>
      <c r="AS321" s="70"/>
      <c r="AT321" s="70"/>
      <c r="AU321" s="70"/>
      <c r="AV321" s="70"/>
      <c r="AW321" s="70"/>
      <c r="AX321" s="83"/>
      <c r="AY321" s="70"/>
      <c r="AZ321" s="70"/>
      <c r="BA321" s="70"/>
      <c r="BB321" s="70">
        <f t="shared" si="19"/>
        <v>1</v>
      </c>
      <c r="BC321" s="70">
        <f t="shared" si="20"/>
        <v>8.6614136645656291E-7</v>
      </c>
      <c r="BD321" s="70" t="e">
        <f t="shared" si="21"/>
        <v>#N/A</v>
      </c>
      <c r="BE321" s="70"/>
      <c r="BF321" s="70"/>
      <c r="BG321" s="70"/>
      <c r="BH321" s="70"/>
      <c r="BI321" s="70"/>
      <c r="BJ321" s="70"/>
      <c r="BK321" s="70"/>
      <c r="BL321" s="70"/>
      <c r="BM321" s="70"/>
      <c r="BN321" s="70"/>
      <c r="BO321" s="70"/>
      <c r="BP321" s="70"/>
      <c r="BQ321" s="70"/>
      <c r="BR321" s="70"/>
      <c r="BS321" s="70"/>
      <c r="BT321" s="70"/>
      <c r="BU321" s="70"/>
      <c r="BV321" s="70"/>
      <c r="BW321" s="70"/>
      <c r="BX321" s="70"/>
      <c r="BY321" s="70"/>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0"/>
      <c r="DD321" s="70"/>
      <c r="DE321" s="70"/>
      <c r="DF321" s="70"/>
      <c r="DG321" s="70"/>
      <c r="DH321" s="70"/>
      <c r="DI321" s="70"/>
      <c r="DJ321" s="70"/>
      <c r="DK321" s="70"/>
      <c r="DL321" s="70"/>
      <c r="DM321" s="70"/>
      <c r="DN321" s="70"/>
      <c r="DO321" s="70"/>
      <c r="DP321" s="70"/>
      <c r="DQ321" s="70"/>
      <c r="DR321" s="70"/>
      <c r="DS321" s="70"/>
      <c r="DT321" s="70"/>
      <c r="DU321" s="70"/>
      <c r="DV321" s="70"/>
      <c r="DW321" s="70"/>
      <c r="DX321" s="70"/>
      <c r="DY321" s="70"/>
      <c r="DZ321" s="70"/>
      <c r="EA321" s="70"/>
      <c r="EB321" s="70"/>
      <c r="EC321" s="70"/>
      <c r="ED321" s="70"/>
      <c r="EE321" s="70"/>
      <c r="EF321" s="70"/>
      <c r="EG321" s="70"/>
      <c r="EH321" s="70"/>
      <c r="EI321" s="70"/>
      <c r="EJ321" s="70"/>
      <c r="EK321" s="70"/>
      <c r="EL321" s="70"/>
      <c r="EM321" s="70"/>
      <c r="EN321" s="70"/>
    </row>
    <row r="322" spans="1:144" outlineLevel="1" x14ac:dyDescent="0.2">
      <c r="A322" s="16">
        <v>116</v>
      </c>
      <c r="B322" s="16">
        <v>0</v>
      </c>
      <c r="C322" s="1">
        <v>1.2007699324944584E-5</v>
      </c>
      <c r="D322" s="1">
        <f t="shared" si="13"/>
        <v>-1.2007699324944584E-5</v>
      </c>
      <c r="E322" s="1">
        <f t="shared" si="14"/>
        <v>2.4015542835886365E-5</v>
      </c>
      <c r="F322" s="1">
        <f t="shared" si="15"/>
        <v>-4.9005655628596954E-3</v>
      </c>
      <c r="G322" s="1">
        <f t="shared" si="16"/>
        <v>-3.4652335435752398E-3</v>
      </c>
      <c r="H322" s="1">
        <v>5.2978509265468222E-5</v>
      </c>
      <c r="I322" s="1">
        <f t="shared" si="17"/>
        <v>6.3619135320280277E-10</v>
      </c>
      <c r="J322" s="1">
        <f t="shared" si="18"/>
        <v>-3.4653253386763292E-3</v>
      </c>
      <c r="AQ322" s="70"/>
      <c r="AR322" s="70"/>
      <c r="AS322" s="70"/>
      <c r="AT322" s="70"/>
      <c r="AU322" s="70"/>
      <c r="AV322" s="70"/>
      <c r="AW322" s="70"/>
      <c r="AX322" s="83"/>
      <c r="AY322" s="70"/>
      <c r="AZ322" s="70"/>
      <c r="BA322" s="70"/>
      <c r="BB322" s="70">
        <f t="shared" si="19"/>
        <v>1</v>
      </c>
      <c r="BC322" s="70">
        <f t="shared" si="20"/>
        <v>1.2007699324944584E-5</v>
      </c>
      <c r="BD322" s="70" t="e">
        <f t="shared" si="21"/>
        <v>#N/A</v>
      </c>
      <c r="BE322" s="70"/>
      <c r="BF322" s="70"/>
      <c r="BG322" s="70"/>
      <c r="BH322" s="70"/>
      <c r="BI322" s="70"/>
      <c r="BJ322" s="70"/>
      <c r="BK322" s="70"/>
      <c r="BL322" s="70"/>
      <c r="BM322" s="70"/>
      <c r="BN322" s="70"/>
      <c r="BO322" s="70"/>
      <c r="BP322" s="70"/>
      <c r="BQ322" s="70"/>
      <c r="BR322" s="70"/>
      <c r="BS322" s="70"/>
      <c r="BT322" s="70"/>
      <c r="BU322" s="70"/>
      <c r="BV322" s="70"/>
      <c r="BW322" s="70"/>
      <c r="BX322" s="70"/>
      <c r="BY322" s="70"/>
      <c r="BZ322" s="70"/>
      <c r="CA322" s="70"/>
      <c r="CB322" s="70"/>
      <c r="CC322" s="70"/>
      <c r="CD322" s="70"/>
      <c r="CE322" s="70"/>
      <c r="CF322" s="70"/>
      <c r="CG322" s="70"/>
      <c r="CH322" s="70"/>
      <c r="CI322" s="70"/>
      <c r="CJ322" s="70"/>
      <c r="CK322" s="70"/>
      <c r="CL322" s="70"/>
      <c r="CM322" s="70"/>
      <c r="CN322" s="70"/>
      <c r="CO322" s="70"/>
      <c r="CP322" s="70"/>
      <c r="CQ322" s="70"/>
      <c r="CR322" s="70"/>
      <c r="CS322" s="70"/>
      <c r="CT322" s="70"/>
      <c r="CU322" s="70"/>
      <c r="CV322" s="70"/>
      <c r="CW322" s="70"/>
      <c r="CX322" s="70"/>
      <c r="CY322" s="70"/>
      <c r="CZ322" s="70"/>
      <c r="DA322" s="70"/>
      <c r="DB322" s="70"/>
      <c r="DC322" s="70"/>
      <c r="DD322" s="70"/>
      <c r="DE322" s="70"/>
      <c r="DF322" s="70"/>
      <c r="DG322" s="70"/>
      <c r="DH322" s="70"/>
      <c r="DI322" s="70"/>
      <c r="DJ322" s="70"/>
      <c r="DK322" s="70"/>
      <c r="DL322" s="70"/>
      <c r="DM322" s="70"/>
      <c r="DN322" s="70"/>
      <c r="DO322" s="70"/>
      <c r="DP322" s="70"/>
      <c r="DQ322" s="70"/>
      <c r="DR322" s="70"/>
      <c r="DS322" s="70"/>
      <c r="DT322" s="70"/>
      <c r="DU322" s="70"/>
      <c r="DV322" s="70"/>
      <c r="DW322" s="70"/>
      <c r="DX322" s="70"/>
      <c r="DY322" s="70"/>
      <c r="DZ322" s="70"/>
      <c r="EA322" s="70"/>
      <c r="EB322" s="70"/>
      <c r="EC322" s="70"/>
      <c r="ED322" s="70"/>
      <c r="EE322" s="70"/>
      <c r="EF322" s="70"/>
      <c r="EG322" s="70"/>
      <c r="EH322" s="70"/>
      <c r="EI322" s="70"/>
      <c r="EJ322" s="70"/>
      <c r="EK322" s="70"/>
      <c r="EL322" s="70"/>
      <c r="EM322" s="70"/>
      <c r="EN322" s="70"/>
    </row>
    <row r="323" spans="1:144" outlineLevel="1" x14ac:dyDescent="0.2">
      <c r="A323" s="16">
        <v>117</v>
      </c>
      <c r="B323" s="16">
        <v>0</v>
      </c>
      <c r="C323" s="1">
        <v>4.4356626249158474E-5</v>
      </c>
      <c r="D323" s="1">
        <f t="shared" si="13"/>
        <v>-4.4356626249158474E-5</v>
      </c>
      <c r="E323" s="1">
        <f t="shared" si="14"/>
        <v>8.8715220066882462E-5</v>
      </c>
      <c r="F323" s="1">
        <f t="shared" si="15"/>
        <v>-9.4188757326382887E-3</v>
      </c>
      <c r="G323" s="1">
        <f t="shared" si="16"/>
        <v>-6.6602247594752138E-3</v>
      </c>
      <c r="H323" s="1">
        <v>1.4260464207207902E-4</v>
      </c>
      <c r="I323" s="1">
        <f t="shared" si="17"/>
        <v>6.3266436070802887E-9</v>
      </c>
      <c r="J323" s="1">
        <f t="shared" si="18"/>
        <v>-6.6606996997563067E-3</v>
      </c>
      <c r="AQ323" s="70"/>
      <c r="AR323" s="70"/>
      <c r="AS323" s="70"/>
      <c r="AT323" s="70"/>
      <c r="AU323" s="70"/>
      <c r="AV323" s="70"/>
      <c r="AW323" s="70"/>
      <c r="AX323" s="83"/>
      <c r="AY323" s="70"/>
      <c r="AZ323" s="70"/>
      <c r="BA323" s="70"/>
      <c r="BB323" s="70">
        <f t="shared" si="19"/>
        <v>1</v>
      </c>
      <c r="BC323" s="70">
        <f t="shared" si="20"/>
        <v>4.4356626249158474E-5</v>
      </c>
      <c r="BD323" s="70" t="e">
        <f t="shared" si="21"/>
        <v>#N/A</v>
      </c>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70"/>
      <c r="DB323" s="70"/>
      <c r="DC323" s="70"/>
      <c r="DD323" s="70"/>
      <c r="DE323" s="70"/>
      <c r="DF323" s="70"/>
      <c r="DG323" s="70"/>
      <c r="DH323" s="70"/>
      <c r="DI323" s="70"/>
      <c r="DJ323" s="70"/>
      <c r="DK323" s="70"/>
      <c r="DL323" s="70"/>
      <c r="DM323" s="70"/>
      <c r="DN323" s="70"/>
      <c r="DO323" s="70"/>
      <c r="DP323" s="70"/>
      <c r="DQ323" s="70"/>
      <c r="DR323" s="70"/>
      <c r="DS323" s="70"/>
      <c r="DT323" s="70"/>
      <c r="DU323" s="70"/>
      <c r="DV323" s="70"/>
      <c r="DW323" s="70"/>
      <c r="DX323" s="70"/>
      <c r="DY323" s="70"/>
      <c r="DZ323" s="70"/>
      <c r="EA323" s="70"/>
      <c r="EB323" s="70"/>
      <c r="EC323" s="70"/>
      <c r="ED323" s="70"/>
      <c r="EE323" s="70"/>
      <c r="EF323" s="70"/>
      <c r="EG323" s="70"/>
      <c r="EH323" s="70"/>
      <c r="EI323" s="70"/>
      <c r="EJ323" s="70"/>
      <c r="EK323" s="70"/>
      <c r="EL323" s="70"/>
      <c r="EM323" s="70"/>
      <c r="EN323" s="70"/>
    </row>
    <row r="324" spans="1:144" outlineLevel="1" x14ac:dyDescent="0.2">
      <c r="A324" s="16">
        <v>118</v>
      </c>
      <c r="B324" s="16">
        <v>0</v>
      </c>
      <c r="C324" s="1">
        <v>1.7229185363331064E-4</v>
      </c>
      <c r="D324" s="1">
        <f t="shared" si="13"/>
        <v>-1.7229185363331064E-4</v>
      </c>
      <c r="E324" s="1">
        <f t="shared" si="14"/>
        <v>3.4461339515952708E-4</v>
      </c>
      <c r="F324" s="1">
        <f t="shared" si="15"/>
        <v>-1.8563765651384609E-2</v>
      </c>
      <c r="G324" s="1">
        <f t="shared" si="16"/>
        <v>-1.3127130045497946E-2</v>
      </c>
      <c r="H324" s="1">
        <v>5.9569187870514605E-4</v>
      </c>
      <c r="I324" s="1">
        <f t="shared" si="17"/>
        <v>1.0271172837133017E-7</v>
      </c>
      <c r="J324" s="1">
        <f t="shared" si="18"/>
        <v>-1.3131041655549885E-2</v>
      </c>
      <c r="AQ324" s="70"/>
      <c r="AR324" s="70"/>
      <c r="AS324" s="70"/>
      <c r="AT324" s="70"/>
      <c r="AU324" s="70"/>
      <c r="AV324" s="70"/>
      <c r="AW324" s="70"/>
      <c r="AX324" s="83"/>
      <c r="AY324" s="70"/>
      <c r="AZ324" s="70"/>
      <c r="BA324" s="70"/>
      <c r="BB324" s="70">
        <f t="shared" si="19"/>
        <v>1</v>
      </c>
      <c r="BC324" s="70">
        <f t="shared" si="20"/>
        <v>1.7229185363331064E-4</v>
      </c>
      <c r="BD324" s="70" t="e">
        <f t="shared" si="21"/>
        <v>#N/A</v>
      </c>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70"/>
      <c r="DB324" s="70"/>
      <c r="DC324" s="70"/>
      <c r="DD324" s="70"/>
      <c r="DE324" s="70"/>
      <c r="DF324" s="70"/>
      <c r="DG324" s="70"/>
      <c r="DH324" s="70"/>
      <c r="DI324" s="70"/>
      <c r="DJ324" s="70"/>
      <c r="DK324" s="70"/>
      <c r="DL324" s="70"/>
      <c r="DM324" s="70"/>
      <c r="DN324" s="70"/>
      <c r="DO324" s="70"/>
      <c r="DP324" s="70"/>
      <c r="DQ324" s="70"/>
      <c r="DR324" s="70"/>
      <c r="DS324" s="70"/>
      <c r="DT324" s="70"/>
      <c r="DU324" s="70"/>
      <c r="DV324" s="70"/>
      <c r="DW324" s="70"/>
      <c r="DX324" s="70"/>
      <c r="DY324" s="70"/>
      <c r="DZ324" s="70"/>
      <c r="EA324" s="70"/>
      <c r="EB324" s="70"/>
      <c r="EC324" s="70"/>
      <c r="ED324" s="70"/>
      <c r="EE324" s="70"/>
      <c r="EF324" s="70"/>
      <c r="EG324" s="70"/>
      <c r="EH324" s="70"/>
      <c r="EI324" s="70"/>
      <c r="EJ324" s="70"/>
      <c r="EK324" s="70"/>
      <c r="EL324" s="70"/>
      <c r="EM324" s="70"/>
      <c r="EN324" s="70"/>
    </row>
    <row r="325" spans="1:144" outlineLevel="1" x14ac:dyDescent="0.2">
      <c r="A325" s="16">
        <v>119</v>
      </c>
      <c r="B325" s="16">
        <v>1</v>
      </c>
      <c r="C325" s="1">
        <v>5.2891106546424059E-2</v>
      </c>
      <c r="D325" s="1">
        <f t="shared" si="13"/>
        <v>0.94710889345357596</v>
      </c>
      <c r="E325" s="1">
        <f t="shared" si="14"/>
        <v>5.8790401449327616</v>
      </c>
      <c r="F325" s="1">
        <f t="shared" si="15"/>
        <v>2.4246732037395806</v>
      </c>
      <c r="G325" s="1">
        <f t="shared" si="16"/>
        <v>4.2316391924273509</v>
      </c>
      <c r="H325" s="1">
        <v>7.8819463043344695E-2</v>
      </c>
      <c r="I325" s="1">
        <f t="shared" si="17"/>
        <v>1.5321665620440235</v>
      </c>
      <c r="J325" s="1">
        <f t="shared" si="18"/>
        <v>4.408960967952793</v>
      </c>
      <c r="AQ325" s="70"/>
      <c r="AR325" s="70"/>
      <c r="AS325" s="70"/>
      <c r="AT325" s="70"/>
      <c r="AU325" s="70"/>
      <c r="AV325" s="70"/>
      <c r="AW325" s="70"/>
      <c r="AX325" s="83"/>
      <c r="AY325" s="70"/>
      <c r="AZ325" s="70"/>
      <c r="BA325" s="70"/>
      <c r="BB325" s="70">
        <f t="shared" si="19"/>
        <v>0</v>
      </c>
      <c r="BC325" s="70" t="e">
        <f t="shared" si="20"/>
        <v>#N/A</v>
      </c>
      <c r="BD325" s="70">
        <f t="shared" si="21"/>
        <v>5.2891106546424059E-2</v>
      </c>
      <c r="BE325" s="70"/>
      <c r="BF325" s="70"/>
      <c r="BG325" s="70"/>
      <c r="BH325" s="70"/>
      <c r="BI325" s="70"/>
      <c r="BJ325" s="70"/>
      <c r="BK325" s="70"/>
      <c r="BL325" s="70"/>
      <c r="BM325" s="70"/>
      <c r="BN325" s="70"/>
      <c r="BO325" s="70"/>
      <c r="BP325" s="70"/>
      <c r="BQ325" s="70"/>
      <c r="BR325" s="70"/>
      <c r="BS325" s="70"/>
      <c r="BT325" s="70"/>
      <c r="BU325" s="70"/>
      <c r="BV325" s="70"/>
      <c r="BW325" s="70"/>
      <c r="BX325" s="70"/>
      <c r="BY325" s="70"/>
      <c r="BZ325" s="70"/>
      <c r="CA325" s="70"/>
      <c r="CB325" s="70"/>
      <c r="CC325" s="70"/>
      <c r="CD325" s="70"/>
      <c r="CE325" s="70"/>
      <c r="CF325" s="70"/>
      <c r="CG325" s="70"/>
      <c r="CH325" s="70"/>
      <c r="CI325" s="70"/>
      <c r="CJ325" s="70"/>
      <c r="CK325" s="70"/>
      <c r="CL325" s="70"/>
      <c r="CM325" s="70"/>
      <c r="CN325" s="70"/>
      <c r="CO325" s="70"/>
      <c r="CP325" s="70"/>
      <c r="CQ325" s="70"/>
      <c r="CR325" s="70"/>
      <c r="CS325" s="70"/>
      <c r="CT325" s="70"/>
      <c r="CU325" s="70"/>
      <c r="CV325" s="70"/>
      <c r="CW325" s="70"/>
      <c r="CX325" s="70"/>
      <c r="CY325" s="70"/>
      <c r="CZ325" s="70"/>
      <c r="DA325" s="70"/>
      <c r="DB325" s="70"/>
      <c r="DC325" s="70"/>
      <c r="DD325" s="70"/>
      <c r="DE325" s="70"/>
      <c r="DF325" s="70"/>
      <c r="DG325" s="70"/>
      <c r="DH325" s="70"/>
      <c r="DI325" s="70"/>
      <c r="DJ325" s="70"/>
      <c r="DK325" s="70"/>
      <c r="DL325" s="70"/>
      <c r="DM325" s="70"/>
      <c r="DN325" s="70"/>
      <c r="DO325" s="70"/>
      <c r="DP325" s="70"/>
      <c r="DQ325" s="70"/>
      <c r="DR325" s="70"/>
      <c r="DS325" s="70"/>
      <c r="DT325" s="70"/>
      <c r="DU325" s="70"/>
      <c r="DV325" s="70"/>
      <c r="DW325" s="70"/>
      <c r="DX325" s="70"/>
      <c r="DY325" s="70"/>
      <c r="DZ325" s="70"/>
      <c r="EA325" s="70"/>
      <c r="EB325" s="70"/>
      <c r="EC325" s="70"/>
      <c r="ED325" s="70"/>
      <c r="EE325" s="70"/>
      <c r="EF325" s="70"/>
      <c r="EG325" s="70"/>
      <c r="EH325" s="70"/>
      <c r="EI325" s="70"/>
      <c r="EJ325" s="70"/>
      <c r="EK325" s="70"/>
      <c r="EL325" s="70"/>
      <c r="EM325" s="70"/>
      <c r="EN325" s="70"/>
    </row>
    <row r="326" spans="1:144" outlineLevel="1" x14ac:dyDescent="0.2">
      <c r="A326" s="16">
        <v>120</v>
      </c>
      <c r="B326" s="16">
        <v>0</v>
      </c>
      <c r="C326" s="1">
        <v>6.1279101486677319E-4</v>
      </c>
      <c r="D326" s="1">
        <f t="shared" si="13"/>
        <v>-6.1279101486677319E-4</v>
      </c>
      <c r="E326" s="1">
        <f t="shared" si="14"/>
        <v>1.2259576960394478E-3</v>
      </c>
      <c r="F326" s="1">
        <f t="shared" si="15"/>
        <v>-3.5013678699037723E-2</v>
      </c>
      <c r="G326" s="1">
        <f t="shared" si="16"/>
        <v>-2.4762204222295275E-2</v>
      </c>
      <c r="H326" s="1">
        <v>1.844428833435397E-3</v>
      </c>
      <c r="I326" s="1">
        <f t="shared" si="17"/>
        <v>1.1330322454035534E-6</v>
      </c>
      <c r="J326" s="1">
        <f t="shared" si="18"/>
        <v>-2.4785071922269291E-2</v>
      </c>
      <c r="AQ326" s="70"/>
      <c r="AR326" s="70"/>
      <c r="AS326" s="70"/>
      <c r="AT326" s="70"/>
      <c r="AU326" s="70"/>
      <c r="AV326" s="70"/>
      <c r="AW326" s="70"/>
      <c r="AX326" s="83"/>
      <c r="AY326" s="70"/>
      <c r="AZ326" s="70"/>
      <c r="BA326" s="70"/>
      <c r="BB326" s="70">
        <f t="shared" si="19"/>
        <v>1</v>
      </c>
      <c r="BC326" s="70">
        <f t="shared" si="20"/>
        <v>6.1279101486677319E-4</v>
      </c>
      <c r="BD326" s="70" t="e">
        <f t="shared" si="21"/>
        <v>#N/A</v>
      </c>
      <c r="BE326" s="70"/>
      <c r="BF326" s="70"/>
      <c r="BG326" s="70"/>
      <c r="BH326" s="70"/>
      <c r="BI326" s="70"/>
      <c r="BJ326" s="70"/>
      <c r="BK326" s="70"/>
      <c r="BL326" s="70"/>
      <c r="BM326" s="70"/>
      <c r="BN326" s="70"/>
      <c r="BO326" s="70"/>
      <c r="BP326" s="70"/>
      <c r="BQ326" s="70"/>
      <c r="BR326" s="70"/>
      <c r="BS326" s="70"/>
      <c r="BT326" s="70"/>
      <c r="BU326" s="70"/>
      <c r="BV326" s="70"/>
      <c r="BW326" s="70"/>
      <c r="BX326" s="70"/>
      <c r="BY326" s="70"/>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0"/>
      <c r="DO326" s="70"/>
      <c r="DP326" s="70"/>
      <c r="DQ326" s="70"/>
      <c r="DR326" s="70"/>
      <c r="DS326" s="70"/>
      <c r="DT326" s="70"/>
      <c r="DU326" s="70"/>
      <c r="DV326" s="70"/>
      <c r="DW326" s="70"/>
      <c r="DX326" s="70"/>
      <c r="DY326" s="70"/>
      <c r="DZ326" s="70"/>
      <c r="EA326" s="70"/>
      <c r="EB326" s="70"/>
      <c r="EC326" s="70"/>
      <c r="ED326" s="70"/>
      <c r="EE326" s="70"/>
      <c r="EF326" s="70"/>
      <c r="EG326" s="70"/>
      <c r="EH326" s="70"/>
      <c r="EI326" s="70"/>
      <c r="EJ326" s="70"/>
      <c r="EK326" s="70"/>
      <c r="EL326" s="70"/>
      <c r="EM326" s="70"/>
      <c r="EN326" s="70"/>
    </row>
    <row r="327" spans="1:144" outlineLevel="1" x14ac:dyDescent="0.2">
      <c r="A327" s="16">
        <v>121</v>
      </c>
      <c r="B327" s="16">
        <v>0</v>
      </c>
      <c r="C327" s="1">
        <v>3.0735724191724597E-5</v>
      </c>
      <c r="D327" s="1">
        <f t="shared" si="13"/>
        <v>-3.0735724191724597E-5</v>
      </c>
      <c r="E327" s="1">
        <f t="shared" si="14"/>
        <v>6.1472393087800493E-5</v>
      </c>
      <c r="F327" s="1">
        <f t="shared" si="15"/>
        <v>-7.8404332206709407E-3</v>
      </c>
      <c r="G327" s="1">
        <f t="shared" si="16"/>
        <v>-5.5440660985870876E-3</v>
      </c>
      <c r="H327" s="1">
        <v>1.8841968686239967E-4</v>
      </c>
      <c r="I327" s="1">
        <f t="shared" si="17"/>
        <v>5.7924849485682304E-9</v>
      </c>
      <c r="J327" s="1">
        <f t="shared" si="18"/>
        <v>-5.5445884780072922E-3</v>
      </c>
      <c r="AQ327" s="70"/>
      <c r="AR327" s="70"/>
      <c r="AS327" s="70"/>
      <c r="AT327" s="70"/>
      <c r="AU327" s="70"/>
      <c r="AV327" s="70"/>
      <c r="AW327" s="70"/>
      <c r="AX327" s="83"/>
      <c r="AY327" s="70"/>
      <c r="AZ327" s="70"/>
      <c r="BA327" s="70"/>
      <c r="BB327" s="70">
        <f t="shared" si="19"/>
        <v>1</v>
      </c>
      <c r="BC327" s="70">
        <f t="shared" si="20"/>
        <v>3.0735724191724597E-5</v>
      </c>
      <c r="BD327" s="70" t="e">
        <f t="shared" si="21"/>
        <v>#N/A</v>
      </c>
      <c r="BE327" s="70"/>
      <c r="BF327" s="70"/>
      <c r="BG327" s="70"/>
      <c r="BH327" s="70"/>
      <c r="BI327" s="70"/>
      <c r="BJ327" s="70"/>
      <c r="BK327" s="70"/>
      <c r="BL327" s="70"/>
      <c r="BM327" s="70"/>
      <c r="BN327" s="70"/>
      <c r="BO327" s="70"/>
      <c r="BP327" s="70"/>
      <c r="BQ327" s="70"/>
      <c r="BR327" s="70"/>
      <c r="BS327" s="70"/>
      <c r="BT327" s="70"/>
      <c r="BU327" s="70"/>
      <c r="BV327" s="70"/>
      <c r="BW327" s="70"/>
      <c r="BX327" s="70"/>
      <c r="BY327" s="70"/>
      <c r="BZ327" s="70"/>
      <c r="CA327" s="70"/>
      <c r="CB327" s="70"/>
      <c r="CC327" s="70"/>
      <c r="CD327" s="70"/>
      <c r="CE327" s="70"/>
      <c r="CF327" s="70"/>
      <c r="CG327" s="70"/>
      <c r="CH327" s="70"/>
      <c r="CI327" s="70"/>
      <c r="CJ327" s="70"/>
      <c r="CK327" s="70"/>
      <c r="CL327" s="70"/>
      <c r="CM327" s="70"/>
      <c r="CN327" s="70"/>
      <c r="CO327" s="70"/>
      <c r="CP327" s="70"/>
      <c r="CQ327" s="70"/>
      <c r="CR327" s="70"/>
      <c r="CS327" s="70"/>
      <c r="CT327" s="70"/>
      <c r="CU327" s="70"/>
      <c r="CV327" s="70"/>
      <c r="CW327" s="70"/>
      <c r="CX327" s="70"/>
      <c r="CY327" s="70"/>
      <c r="CZ327" s="70"/>
      <c r="DA327" s="70"/>
      <c r="DB327" s="70"/>
      <c r="DC327" s="70"/>
      <c r="DD327" s="70"/>
      <c r="DE327" s="70"/>
      <c r="DF327" s="70"/>
      <c r="DG327" s="70"/>
      <c r="DH327" s="70"/>
      <c r="DI327" s="70"/>
      <c r="DJ327" s="70"/>
      <c r="DK327" s="70"/>
      <c r="DL327" s="70"/>
      <c r="DM327" s="70"/>
      <c r="DN327" s="70"/>
      <c r="DO327" s="70"/>
      <c r="DP327" s="70"/>
      <c r="DQ327" s="70"/>
      <c r="DR327" s="70"/>
      <c r="DS327" s="70"/>
      <c r="DT327" s="70"/>
      <c r="DU327" s="70"/>
      <c r="DV327" s="70"/>
      <c r="DW327" s="70"/>
      <c r="DX327" s="70"/>
      <c r="DY327" s="70"/>
      <c r="DZ327" s="70"/>
      <c r="EA327" s="70"/>
      <c r="EB327" s="70"/>
      <c r="EC327" s="70"/>
      <c r="ED327" s="70"/>
      <c r="EE327" s="70"/>
      <c r="EF327" s="70"/>
      <c r="EG327" s="70"/>
      <c r="EH327" s="70"/>
      <c r="EI327" s="70"/>
      <c r="EJ327" s="70"/>
      <c r="EK327" s="70"/>
      <c r="EL327" s="70"/>
      <c r="EM327" s="70"/>
      <c r="EN327" s="70"/>
    </row>
    <row r="328" spans="1:144" outlineLevel="1" x14ac:dyDescent="0.2">
      <c r="A328" s="16">
        <v>122</v>
      </c>
      <c r="B328" s="16">
        <v>0</v>
      </c>
      <c r="C328" s="1">
        <v>9.6667638929443021E-4</v>
      </c>
      <c r="D328" s="1">
        <f t="shared" si="13"/>
        <v>-9.6667638929443021E-4</v>
      </c>
      <c r="E328" s="1">
        <f t="shared" si="14"/>
        <v>1.9342878444831035E-3</v>
      </c>
      <c r="F328" s="1">
        <f t="shared" si="15"/>
        <v>-4.398053938372179E-2</v>
      </c>
      <c r="G328" s="1">
        <f t="shared" si="16"/>
        <v>-3.1106458440871544E-2</v>
      </c>
      <c r="H328" s="1">
        <v>3.1077799943589985E-3</v>
      </c>
      <c r="I328" s="1">
        <f t="shared" si="17"/>
        <v>3.0164990753628761E-6</v>
      </c>
      <c r="J328" s="1">
        <f t="shared" si="18"/>
        <v>-3.1154907411337807E-2</v>
      </c>
      <c r="AQ328" s="70"/>
      <c r="AR328" s="70"/>
      <c r="AS328" s="70"/>
      <c r="AT328" s="70"/>
      <c r="AU328" s="70"/>
      <c r="AV328" s="70"/>
      <c r="AW328" s="70"/>
      <c r="AX328" s="83"/>
      <c r="AY328" s="70"/>
      <c r="AZ328" s="70"/>
      <c r="BA328" s="70"/>
      <c r="BB328" s="70">
        <f t="shared" si="19"/>
        <v>1</v>
      </c>
      <c r="BC328" s="70">
        <f t="shared" si="20"/>
        <v>9.6667638929443021E-4</v>
      </c>
      <c r="BD328" s="70" t="e">
        <f t="shared" si="21"/>
        <v>#N/A</v>
      </c>
      <c r="BE328" s="70"/>
      <c r="BF328" s="70"/>
      <c r="BG328" s="70"/>
      <c r="BH328" s="70"/>
      <c r="BI328" s="70"/>
      <c r="BJ328" s="70"/>
      <c r="BK328" s="70"/>
      <c r="BL328" s="70"/>
      <c r="BM328" s="70"/>
      <c r="BN328" s="70"/>
      <c r="BO328" s="70"/>
      <c r="BP328" s="70"/>
      <c r="BQ328" s="70"/>
      <c r="BR328" s="70"/>
      <c r="BS328" s="70"/>
      <c r="BT328" s="70"/>
      <c r="BU328" s="70"/>
      <c r="BV328" s="70"/>
      <c r="BW328" s="70"/>
      <c r="BX328" s="70"/>
      <c r="BY328" s="70"/>
      <c r="BZ328" s="70"/>
      <c r="CA328" s="70"/>
      <c r="CB328" s="70"/>
      <c r="CC328" s="70"/>
      <c r="CD328" s="70"/>
      <c r="CE328" s="70"/>
      <c r="CF328" s="70"/>
      <c r="CG328" s="70"/>
      <c r="CH328" s="70"/>
      <c r="CI328" s="70"/>
      <c r="CJ328" s="70"/>
      <c r="CK328" s="70"/>
      <c r="CL328" s="70"/>
      <c r="CM328" s="70"/>
      <c r="CN328" s="70"/>
      <c r="CO328" s="70"/>
      <c r="CP328" s="70"/>
      <c r="CQ328" s="70"/>
      <c r="CR328" s="70"/>
      <c r="CS328" s="70"/>
      <c r="CT328" s="70"/>
      <c r="CU328" s="70"/>
      <c r="CV328" s="70"/>
      <c r="CW328" s="70"/>
      <c r="CX328" s="70"/>
      <c r="CY328" s="70"/>
      <c r="CZ328" s="70"/>
      <c r="DA328" s="70"/>
      <c r="DB328" s="70"/>
      <c r="DC328" s="70"/>
      <c r="DD328" s="70"/>
      <c r="DE328" s="70"/>
      <c r="DF328" s="70"/>
      <c r="DG328" s="70"/>
      <c r="DH328" s="70"/>
      <c r="DI328" s="70"/>
      <c r="DJ328" s="70"/>
      <c r="DK328" s="70"/>
      <c r="DL328" s="70"/>
      <c r="DM328" s="70"/>
      <c r="DN328" s="70"/>
      <c r="DO328" s="70"/>
      <c r="DP328" s="70"/>
      <c r="DQ328" s="70"/>
      <c r="DR328" s="70"/>
      <c r="DS328" s="70"/>
      <c r="DT328" s="70"/>
      <c r="DU328" s="70"/>
      <c r="DV328" s="70"/>
      <c r="DW328" s="70"/>
      <c r="DX328" s="70"/>
      <c r="DY328" s="70"/>
      <c r="DZ328" s="70"/>
      <c r="EA328" s="70"/>
      <c r="EB328" s="70"/>
      <c r="EC328" s="70"/>
      <c r="ED328" s="70"/>
      <c r="EE328" s="70"/>
      <c r="EF328" s="70"/>
      <c r="EG328" s="70"/>
      <c r="EH328" s="70"/>
      <c r="EI328" s="70"/>
      <c r="EJ328" s="70"/>
      <c r="EK328" s="70"/>
      <c r="EL328" s="70"/>
      <c r="EM328" s="70"/>
      <c r="EN328" s="70"/>
    </row>
    <row r="329" spans="1:144" outlineLevel="1" x14ac:dyDescent="0.2">
      <c r="A329" s="16">
        <v>123</v>
      </c>
      <c r="B329" s="16">
        <v>0</v>
      </c>
      <c r="C329" s="1">
        <v>5.7642272307891309E-4</v>
      </c>
      <c r="D329" s="1">
        <f t="shared" si="13"/>
        <v>-5.7642272307891309E-4</v>
      </c>
      <c r="E329" s="1">
        <f t="shared" si="14"/>
        <v>1.1531778370513154E-3</v>
      </c>
      <c r="F329" s="1">
        <f t="shared" si="15"/>
        <v>-3.3958472242598244E-2</v>
      </c>
      <c r="G329" s="1">
        <f t="shared" si="16"/>
        <v>-2.4015727718915584E-2</v>
      </c>
      <c r="H329" s="1">
        <v>1.9657269593781231E-3</v>
      </c>
      <c r="I329" s="1">
        <f t="shared" si="17"/>
        <v>1.1359762211813841E-6</v>
      </c>
      <c r="J329" s="1">
        <f t="shared" si="18"/>
        <v>-2.4039366757264462E-2</v>
      </c>
      <c r="AQ329" s="70"/>
      <c r="AR329" s="70"/>
      <c r="AS329" s="70"/>
      <c r="AT329" s="70"/>
      <c r="AU329" s="70"/>
      <c r="AV329" s="70"/>
      <c r="AW329" s="70"/>
      <c r="AX329" s="83"/>
      <c r="AY329" s="70"/>
      <c r="AZ329" s="70"/>
      <c r="BA329" s="70"/>
      <c r="BB329" s="70">
        <f t="shared" si="19"/>
        <v>1</v>
      </c>
      <c r="BC329" s="70">
        <f t="shared" si="20"/>
        <v>5.7642272307891309E-4</v>
      </c>
      <c r="BD329" s="70" t="e">
        <f t="shared" si="21"/>
        <v>#N/A</v>
      </c>
      <c r="BE329" s="70"/>
      <c r="BF329" s="70"/>
      <c r="BG329" s="70"/>
      <c r="BH329" s="70"/>
      <c r="BI329" s="70"/>
      <c r="BJ329" s="70"/>
      <c r="BK329" s="70"/>
      <c r="BL329" s="70"/>
      <c r="BM329" s="70"/>
      <c r="BN329" s="70"/>
      <c r="BO329" s="70"/>
      <c r="BP329" s="70"/>
      <c r="BQ329" s="70"/>
      <c r="BR329" s="70"/>
      <c r="BS329" s="70"/>
      <c r="BT329" s="70"/>
      <c r="BU329" s="70"/>
      <c r="BV329" s="70"/>
      <c r="BW329" s="70"/>
      <c r="BX329" s="70"/>
      <c r="BY329" s="70"/>
      <c r="BZ329" s="70"/>
      <c r="CA329" s="70"/>
      <c r="CB329" s="70"/>
      <c r="CC329" s="70"/>
      <c r="CD329" s="70"/>
      <c r="CE329" s="70"/>
      <c r="CF329" s="70"/>
      <c r="CG329" s="70"/>
      <c r="CH329" s="70"/>
      <c r="CI329" s="70"/>
      <c r="CJ329" s="70"/>
      <c r="CK329" s="70"/>
      <c r="CL329" s="70"/>
      <c r="CM329" s="70"/>
      <c r="CN329" s="70"/>
      <c r="CO329" s="70"/>
      <c r="CP329" s="70"/>
      <c r="CQ329" s="70"/>
      <c r="CR329" s="70"/>
      <c r="CS329" s="70"/>
      <c r="CT329" s="70"/>
      <c r="CU329" s="70"/>
      <c r="CV329" s="70"/>
      <c r="CW329" s="70"/>
      <c r="CX329" s="70"/>
      <c r="CY329" s="70"/>
      <c r="CZ329" s="70"/>
      <c r="DA329" s="70"/>
      <c r="DB329" s="70"/>
      <c r="DC329" s="70"/>
      <c r="DD329" s="70"/>
      <c r="DE329" s="70"/>
      <c r="DF329" s="70"/>
      <c r="DG329" s="70"/>
      <c r="DH329" s="70"/>
      <c r="DI329" s="70"/>
      <c r="DJ329" s="70"/>
      <c r="DK329" s="70"/>
      <c r="DL329" s="70"/>
      <c r="DM329" s="70"/>
      <c r="DN329" s="70"/>
      <c r="DO329" s="70"/>
      <c r="DP329" s="70"/>
      <c r="DQ329" s="70"/>
      <c r="DR329" s="70"/>
      <c r="DS329" s="70"/>
      <c r="DT329" s="70"/>
      <c r="DU329" s="70"/>
      <c r="DV329" s="70"/>
      <c r="DW329" s="70"/>
      <c r="DX329" s="70"/>
      <c r="DY329" s="70"/>
      <c r="DZ329" s="70"/>
      <c r="EA329" s="70"/>
      <c r="EB329" s="70"/>
      <c r="EC329" s="70"/>
      <c r="ED329" s="70"/>
      <c r="EE329" s="70"/>
      <c r="EF329" s="70"/>
      <c r="EG329" s="70"/>
      <c r="EH329" s="70"/>
      <c r="EI329" s="70"/>
      <c r="EJ329" s="70"/>
      <c r="EK329" s="70"/>
      <c r="EL329" s="70"/>
      <c r="EM329" s="70"/>
      <c r="EN329" s="70"/>
    </row>
    <row r="330" spans="1:144" outlineLevel="1" x14ac:dyDescent="0.2">
      <c r="A330" s="16">
        <v>124</v>
      </c>
      <c r="B330" s="16">
        <v>1</v>
      </c>
      <c r="C330" s="1">
        <v>0.38121672004714041</v>
      </c>
      <c r="D330" s="1">
        <f t="shared" si="13"/>
        <v>0.61878327995285964</v>
      </c>
      <c r="E330" s="1">
        <f t="shared" si="14"/>
        <v>1.9287744931005755</v>
      </c>
      <c r="F330" s="1">
        <f t="shared" si="15"/>
        <v>1.3888032593209794</v>
      </c>
      <c r="G330" s="1">
        <f t="shared" si="16"/>
        <v>1.2740407377485914</v>
      </c>
      <c r="H330" s="1">
        <v>8.4384862498040419E-2</v>
      </c>
      <c r="I330" s="1">
        <f t="shared" si="17"/>
        <v>0.14959539084080384</v>
      </c>
      <c r="J330" s="1">
        <f t="shared" si="18"/>
        <v>1.3314560421898196</v>
      </c>
      <c r="AQ330" s="70"/>
      <c r="AR330" s="70"/>
      <c r="AS330" s="70"/>
      <c r="AT330" s="70"/>
      <c r="AU330" s="70"/>
      <c r="AV330" s="70"/>
      <c r="AW330" s="70"/>
      <c r="AX330" s="83"/>
      <c r="AY330" s="70"/>
      <c r="AZ330" s="70"/>
      <c r="BA330" s="70"/>
      <c r="BB330" s="70">
        <f t="shared" si="19"/>
        <v>0</v>
      </c>
      <c r="BC330" s="70" t="e">
        <f t="shared" si="20"/>
        <v>#N/A</v>
      </c>
      <c r="BD330" s="70">
        <f t="shared" si="21"/>
        <v>0.38121672004714041</v>
      </c>
      <c r="BE330" s="70"/>
      <c r="BF330" s="70"/>
      <c r="BG330" s="70"/>
      <c r="BH330" s="70"/>
      <c r="BI330" s="70"/>
      <c r="BJ330" s="70"/>
      <c r="BK330" s="70"/>
      <c r="BL330" s="70"/>
      <c r="BM330" s="70"/>
      <c r="BN330" s="70"/>
      <c r="BO330" s="70"/>
      <c r="BP330" s="70"/>
      <c r="BQ330" s="70"/>
      <c r="BR330" s="70"/>
      <c r="BS330" s="70"/>
      <c r="BT330" s="70"/>
      <c r="BU330" s="70"/>
      <c r="BV330" s="70"/>
      <c r="BW330" s="70"/>
      <c r="BX330" s="70"/>
      <c r="BY330" s="70"/>
      <c r="BZ330" s="70"/>
      <c r="CA330" s="70"/>
      <c r="CB330" s="70"/>
      <c r="CC330" s="70"/>
      <c r="CD330" s="70"/>
      <c r="CE330" s="70"/>
      <c r="CF330" s="70"/>
      <c r="CG330" s="70"/>
      <c r="CH330" s="70"/>
      <c r="CI330" s="70"/>
      <c r="CJ330" s="70"/>
      <c r="CK330" s="70"/>
      <c r="CL330" s="70"/>
      <c r="CM330" s="70"/>
      <c r="CN330" s="70"/>
      <c r="CO330" s="70"/>
      <c r="CP330" s="70"/>
      <c r="CQ330" s="70"/>
      <c r="CR330" s="70"/>
      <c r="CS330" s="70"/>
      <c r="CT330" s="70"/>
      <c r="CU330" s="70"/>
      <c r="CV330" s="70"/>
      <c r="CW330" s="70"/>
      <c r="CX330" s="70"/>
      <c r="CY330" s="70"/>
      <c r="CZ330" s="70"/>
      <c r="DA330" s="70"/>
      <c r="DB330" s="70"/>
      <c r="DC330" s="70"/>
      <c r="DD330" s="70"/>
      <c r="DE330" s="70"/>
      <c r="DF330" s="70"/>
      <c r="DG330" s="70"/>
      <c r="DH330" s="70"/>
      <c r="DI330" s="70"/>
      <c r="DJ330" s="70"/>
      <c r="DK330" s="70"/>
      <c r="DL330" s="70"/>
      <c r="DM330" s="70"/>
      <c r="DN330" s="70"/>
      <c r="DO330" s="70"/>
      <c r="DP330" s="70"/>
      <c r="DQ330" s="70"/>
      <c r="DR330" s="70"/>
      <c r="DS330" s="70"/>
      <c r="DT330" s="70"/>
      <c r="DU330" s="70"/>
      <c r="DV330" s="70"/>
      <c r="DW330" s="70"/>
      <c r="DX330" s="70"/>
      <c r="DY330" s="70"/>
      <c r="DZ330" s="70"/>
      <c r="EA330" s="70"/>
      <c r="EB330" s="70"/>
      <c r="EC330" s="70"/>
      <c r="ED330" s="70"/>
      <c r="EE330" s="70"/>
      <c r="EF330" s="70"/>
      <c r="EG330" s="70"/>
      <c r="EH330" s="70"/>
      <c r="EI330" s="70"/>
      <c r="EJ330" s="70"/>
      <c r="EK330" s="70"/>
      <c r="EL330" s="70"/>
      <c r="EM330" s="70"/>
      <c r="EN330" s="70"/>
    </row>
    <row r="331" spans="1:144" outlineLevel="1" x14ac:dyDescent="0.2">
      <c r="A331" s="16">
        <v>125</v>
      </c>
      <c r="B331" s="16">
        <v>0</v>
      </c>
      <c r="C331" s="1">
        <v>5.6367003508885252E-6</v>
      </c>
      <c r="D331" s="1">
        <f t="shared" si="13"/>
        <v>-5.6367003508885252E-6</v>
      </c>
      <c r="E331" s="1">
        <f t="shared" si="14"/>
        <v>1.12734324743784E-5</v>
      </c>
      <c r="F331" s="1">
        <f t="shared" si="15"/>
        <v>-3.3575932562444786E-3</v>
      </c>
      <c r="G331" s="1">
        <f t="shared" si="16"/>
        <v>-2.3741803055914823E-3</v>
      </c>
      <c r="H331" s="1">
        <v>2.7836565807015822E-5</v>
      </c>
      <c r="I331" s="1">
        <f t="shared" si="17"/>
        <v>1.5691163257215756E-10</v>
      </c>
      <c r="J331" s="1">
        <f t="shared" si="18"/>
        <v>-2.3742133507945397E-3</v>
      </c>
      <c r="AQ331" s="70"/>
      <c r="AR331" s="70"/>
      <c r="AS331" s="70"/>
      <c r="AT331" s="70"/>
      <c r="AU331" s="70"/>
      <c r="AV331" s="70"/>
      <c r="AW331" s="70"/>
      <c r="AX331" s="83"/>
      <c r="AY331" s="70"/>
      <c r="AZ331" s="70"/>
      <c r="BA331" s="70"/>
      <c r="BB331" s="70">
        <f t="shared" si="19"/>
        <v>1</v>
      </c>
      <c r="BC331" s="70">
        <f t="shared" si="20"/>
        <v>5.6367003508885252E-6</v>
      </c>
      <c r="BD331" s="70" t="e">
        <f t="shared" si="21"/>
        <v>#N/A</v>
      </c>
      <c r="BE331" s="70"/>
      <c r="BF331" s="70"/>
      <c r="BG331" s="70"/>
      <c r="BH331" s="70"/>
      <c r="BI331" s="70"/>
      <c r="BJ331" s="70"/>
      <c r="BK331" s="70"/>
      <c r="BL331" s="70"/>
      <c r="BM331" s="70"/>
      <c r="BN331" s="70"/>
      <c r="BO331" s="70"/>
      <c r="BP331" s="70"/>
      <c r="BQ331" s="70"/>
      <c r="BR331" s="70"/>
      <c r="BS331" s="70"/>
      <c r="BT331" s="70"/>
      <c r="BU331" s="70"/>
      <c r="BV331" s="70"/>
      <c r="BW331" s="70"/>
      <c r="BX331" s="70"/>
      <c r="BY331" s="70"/>
      <c r="BZ331" s="70"/>
      <c r="CA331" s="70"/>
      <c r="CB331" s="70"/>
      <c r="CC331" s="70"/>
      <c r="CD331" s="70"/>
      <c r="CE331" s="70"/>
      <c r="CF331" s="70"/>
      <c r="CG331" s="70"/>
      <c r="CH331" s="70"/>
      <c r="CI331" s="70"/>
      <c r="CJ331" s="70"/>
      <c r="CK331" s="70"/>
      <c r="CL331" s="70"/>
      <c r="CM331" s="70"/>
      <c r="CN331" s="70"/>
      <c r="CO331" s="70"/>
      <c r="CP331" s="70"/>
      <c r="CQ331" s="70"/>
      <c r="CR331" s="70"/>
      <c r="CS331" s="70"/>
      <c r="CT331" s="70"/>
      <c r="CU331" s="70"/>
      <c r="CV331" s="70"/>
      <c r="CW331" s="70"/>
      <c r="CX331" s="70"/>
      <c r="CY331" s="70"/>
      <c r="CZ331" s="70"/>
      <c r="DA331" s="70"/>
      <c r="DB331" s="70"/>
      <c r="DC331" s="70"/>
      <c r="DD331" s="70"/>
      <c r="DE331" s="70"/>
      <c r="DF331" s="70"/>
      <c r="DG331" s="70"/>
      <c r="DH331" s="70"/>
      <c r="DI331" s="70"/>
      <c r="DJ331" s="70"/>
      <c r="DK331" s="70"/>
      <c r="DL331" s="70"/>
      <c r="DM331" s="70"/>
      <c r="DN331" s="70"/>
      <c r="DO331" s="70"/>
      <c r="DP331" s="70"/>
      <c r="DQ331" s="70"/>
      <c r="DR331" s="70"/>
      <c r="DS331" s="70"/>
      <c r="DT331" s="70"/>
      <c r="DU331" s="70"/>
      <c r="DV331" s="70"/>
      <c r="DW331" s="70"/>
      <c r="DX331" s="70"/>
      <c r="DY331" s="70"/>
      <c r="DZ331" s="70"/>
      <c r="EA331" s="70"/>
      <c r="EB331" s="70"/>
      <c r="EC331" s="70"/>
      <c r="ED331" s="70"/>
      <c r="EE331" s="70"/>
      <c r="EF331" s="70"/>
      <c r="EG331" s="70"/>
      <c r="EH331" s="70"/>
      <c r="EI331" s="70"/>
      <c r="EJ331" s="70"/>
      <c r="EK331" s="70"/>
      <c r="EL331" s="70"/>
      <c r="EM331" s="70"/>
      <c r="EN331" s="70"/>
    </row>
    <row r="332" spans="1:144" outlineLevel="1" x14ac:dyDescent="0.2">
      <c r="A332" s="16">
        <v>126</v>
      </c>
      <c r="B332" s="16">
        <v>0</v>
      </c>
      <c r="C332" s="1">
        <v>1.5720384327704144E-6</v>
      </c>
      <c r="D332" s="1">
        <f t="shared" si="13"/>
        <v>-1.5720384327704144E-6</v>
      </c>
      <c r="E332" s="1">
        <f t="shared" si="14"/>
        <v>3.144079336927317E-6</v>
      </c>
      <c r="F332" s="1">
        <f t="shared" si="15"/>
        <v>-1.7731551925670005E-3</v>
      </c>
      <c r="G332" s="1">
        <f t="shared" si="16"/>
        <v>-1.2538105535044493E-3</v>
      </c>
      <c r="H332" s="1">
        <v>9.1834750891809965E-6</v>
      </c>
      <c r="I332" s="1">
        <f t="shared" si="17"/>
        <v>1.4436931062981076E-11</v>
      </c>
      <c r="J332" s="1">
        <f t="shared" si="18"/>
        <v>-1.2538163107130951E-3</v>
      </c>
      <c r="AQ332" s="70"/>
      <c r="AR332" s="70"/>
      <c r="AS332" s="70"/>
      <c r="AT332" s="70"/>
      <c r="AU332" s="70"/>
      <c r="AV332" s="70"/>
      <c r="AW332" s="70"/>
      <c r="AX332" s="83"/>
      <c r="AY332" s="70"/>
      <c r="AZ332" s="70"/>
      <c r="BA332" s="70"/>
      <c r="BB332" s="70">
        <f t="shared" si="19"/>
        <v>1</v>
      </c>
      <c r="BC332" s="70">
        <f t="shared" si="20"/>
        <v>1.5720384327704144E-6</v>
      </c>
      <c r="BD332" s="70" t="e">
        <f t="shared" si="21"/>
        <v>#N/A</v>
      </c>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0"/>
      <c r="DB332" s="70"/>
      <c r="DC332" s="70"/>
      <c r="DD332" s="70"/>
      <c r="DE332" s="70"/>
      <c r="DF332" s="70"/>
      <c r="DG332" s="70"/>
      <c r="DH332" s="70"/>
      <c r="DI332" s="70"/>
      <c r="DJ332" s="70"/>
      <c r="DK332" s="70"/>
      <c r="DL332" s="70"/>
      <c r="DM332" s="70"/>
      <c r="DN332" s="70"/>
      <c r="DO332" s="70"/>
      <c r="DP332" s="70"/>
      <c r="DQ332" s="70"/>
      <c r="DR332" s="70"/>
      <c r="DS332" s="70"/>
      <c r="DT332" s="70"/>
      <c r="DU332" s="70"/>
      <c r="DV332" s="70"/>
      <c r="DW332" s="70"/>
      <c r="DX332" s="70"/>
      <c r="DY332" s="70"/>
      <c r="DZ332" s="70"/>
      <c r="EA332" s="70"/>
      <c r="EB332" s="70"/>
      <c r="EC332" s="70"/>
      <c r="ED332" s="70"/>
      <c r="EE332" s="70"/>
      <c r="EF332" s="70"/>
      <c r="EG332" s="70"/>
      <c r="EH332" s="70"/>
      <c r="EI332" s="70"/>
      <c r="EJ332" s="70"/>
      <c r="EK332" s="70"/>
      <c r="EL332" s="70"/>
      <c r="EM332" s="70"/>
      <c r="EN332" s="70"/>
    </row>
    <row r="333" spans="1:144" outlineLevel="1" x14ac:dyDescent="0.2">
      <c r="A333" s="16">
        <v>127</v>
      </c>
      <c r="B333" s="16">
        <v>0</v>
      </c>
      <c r="C333" s="1">
        <v>1.6691155692782246E-4</v>
      </c>
      <c r="D333" s="1">
        <f t="shared" si="13"/>
        <v>-1.6691155692782246E-4</v>
      </c>
      <c r="E333" s="1">
        <f t="shared" si="14"/>
        <v>3.3385097642414809E-4</v>
      </c>
      <c r="F333" s="1">
        <f t="shared" si="15"/>
        <v>-1.827158932397913E-2</v>
      </c>
      <c r="G333" s="1">
        <f t="shared" si="16"/>
        <v>-1.2920503900641877E-2</v>
      </c>
      <c r="H333" s="1">
        <v>4.4363592487571139E-4</v>
      </c>
      <c r="I333" s="1">
        <f t="shared" si="17"/>
        <v>7.4093194857208172E-8</v>
      </c>
      <c r="J333" s="1">
        <f t="shared" si="18"/>
        <v>-1.2923370854438836E-2</v>
      </c>
      <c r="AQ333" s="70"/>
      <c r="AR333" s="70"/>
      <c r="AS333" s="70"/>
      <c r="AT333" s="70"/>
      <c r="AU333" s="70"/>
      <c r="AV333" s="70"/>
      <c r="AW333" s="70"/>
      <c r="AX333" s="83"/>
      <c r="AY333" s="70"/>
      <c r="AZ333" s="70"/>
      <c r="BA333" s="70"/>
      <c r="BB333" s="70">
        <f t="shared" si="19"/>
        <v>1</v>
      </c>
      <c r="BC333" s="70">
        <f t="shared" si="20"/>
        <v>1.6691155692782246E-4</v>
      </c>
      <c r="BD333" s="70" t="e">
        <f t="shared" si="21"/>
        <v>#N/A</v>
      </c>
      <c r="BE333" s="70"/>
      <c r="BF333" s="70"/>
      <c r="BG333" s="70"/>
      <c r="BH333" s="70"/>
      <c r="BI333" s="70"/>
      <c r="BJ333" s="70"/>
      <c r="BK333" s="70"/>
      <c r="BL333" s="70"/>
      <c r="BM333" s="70"/>
      <c r="BN333" s="70"/>
      <c r="BO333" s="70"/>
      <c r="BP333" s="70"/>
      <c r="BQ333" s="70"/>
      <c r="BR333" s="70"/>
      <c r="BS333" s="70"/>
      <c r="BT333" s="70"/>
      <c r="BU333" s="70"/>
      <c r="BV333" s="70"/>
      <c r="BW333" s="70"/>
      <c r="BX333" s="70"/>
      <c r="BY333" s="70"/>
      <c r="BZ333" s="70"/>
      <c r="CA333" s="70"/>
      <c r="CB333" s="70"/>
      <c r="CC333" s="70"/>
      <c r="CD333" s="70"/>
      <c r="CE333" s="70"/>
      <c r="CF333" s="70"/>
      <c r="CG333" s="70"/>
      <c r="CH333" s="70"/>
      <c r="CI333" s="70"/>
      <c r="CJ333" s="70"/>
      <c r="CK333" s="70"/>
      <c r="CL333" s="70"/>
      <c r="CM333" s="70"/>
      <c r="CN333" s="70"/>
      <c r="CO333" s="70"/>
      <c r="CP333" s="70"/>
      <c r="CQ333" s="70"/>
      <c r="CR333" s="70"/>
      <c r="CS333" s="70"/>
      <c r="CT333" s="70"/>
      <c r="CU333" s="70"/>
      <c r="CV333" s="70"/>
      <c r="CW333" s="70"/>
      <c r="CX333" s="70"/>
      <c r="CY333" s="70"/>
      <c r="CZ333" s="70"/>
      <c r="DA333" s="70"/>
      <c r="DB333" s="70"/>
      <c r="DC333" s="70"/>
      <c r="DD333" s="70"/>
      <c r="DE333" s="70"/>
      <c r="DF333" s="70"/>
      <c r="DG333" s="70"/>
      <c r="DH333" s="70"/>
      <c r="DI333" s="70"/>
      <c r="DJ333" s="70"/>
      <c r="DK333" s="70"/>
      <c r="DL333" s="70"/>
      <c r="DM333" s="70"/>
      <c r="DN333" s="70"/>
      <c r="DO333" s="70"/>
      <c r="DP333" s="70"/>
      <c r="DQ333" s="70"/>
      <c r="DR333" s="70"/>
      <c r="DS333" s="70"/>
      <c r="DT333" s="70"/>
      <c r="DU333" s="70"/>
      <c r="DV333" s="70"/>
      <c r="DW333" s="70"/>
      <c r="DX333" s="70"/>
      <c r="DY333" s="70"/>
      <c r="DZ333" s="70"/>
      <c r="EA333" s="70"/>
      <c r="EB333" s="70"/>
      <c r="EC333" s="70"/>
      <c r="ED333" s="70"/>
      <c r="EE333" s="70"/>
      <c r="EF333" s="70"/>
      <c r="EG333" s="70"/>
      <c r="EH333" s="70"/>
      <c r="EI333" s="70"/>
      <c r="EJ333" s="70"/>
      <c r="EK333" s="70"/>
      <c r="EL333" s="70"/>
      <c r="EM333" s="70"/>
      <c r="EN333" s="70"/>
    </row>
    <row r="334" spans="1:144" outlineLevel="1" x14ac:dyDescent="0.2">
      <c r="A334" s="16">
        <v>128</v>
      </c>
      <c r="B334" s="16">
        <v>0</v>
      </c>
      <c r="C334" s="1">
        <v>2.700681750328768E-4</v>
      </c>
      <c r="D334" s="1">
        <f t="shared" si="13"/>
        <v>-2.700681750328768E-4</v>
      </c>
      <c r="E334" s="1">
        <f t="shared" si="14"/>
        <v>5.4020930001961499E-4</v>
      </c>
      <c r="F334" s="1">
        <f t="shared" si="15"/>
        <v>-2.3242403060346729E-2</v>
      </c>
      <c r="G334" s="1">
        <f t="shared" si="16"/>
        <v>-1.6435970660574849E-2</v>
      </c>
      <c r="H334" s="1">
        <v>8.4125674093485955E-4</v>
      </c>
      <c r="I334" s="1">
        <f t="shared" si="17"/>
        <v>2.2744939125826522E-7</v>
      </c>
      <c r="J334" s="1">
        <f t="shared" si="18"/>
        <v>-1.6442888461171763E-2</v>
      </c>
      <c r="AQ334" s="70"/>
      <c r="AR334" s="70"/>
      <c r="AS334" s="70"/>
      <c r="AT334" s="70"/>
      <c r="AU334" s="70"/>
      <c r="AV334" s="70"/>
      <c r="AW334" s="70"/>
      <c r="AX334" s="83"/>
      <c r="AY334" s="70"/>
      <c r="AZ334" s="70"/>
      <c r="BA334" s="70"/>
      <c r="BB334" s="70">
        <f t="shared" si="19"/>
        <v>1</v>
      </c>
      <c r="BC334" s="70">
        <f t="shared" si="20"/>
        <v>2.700681750328768E-4</v>
      </c>
      <c r="BD334" s="70" t="e">
        <f t="shared" si="21"/>
        <v>#N/A</v>
      </c>
      <c r="BE334" s="70"/>
      <c r="BF334" s="70"/>
      <c r="BG334" s="70"/>
      <c r="BH334" s="70"/>
      <c r="BI334" s="70"/>
      <c r="BJ334" s="70"/>
      <c r="BK334" s="70"/>
      <c r="BL334" s="70"/>
      <c r="BM334" s="70"/>
      <c r="BN334" s="70"/>
      <c r="BO334" s="70"/>
      <c r="BP334" s="70"/>
      <c r="BQ334" s="70"/>
      <c r="BR334" s="70"/>
      <c r="BS334" s="70"/>
      <c r="BT334" s="70"/>
      <c r="BU334" s="70"/>
      <c r="BV334" s="70"/>
      <c r="BW334" s="70"/>
      <c r="BX334" s="70"/>
      <c r="BY334" s="70"/>
      <c r="BZ334" s="70"/>
      <c r="CA334" s="70"/>
      <c r="CB334" s="70"/>
      <c r="CC334" s="70"/>
      <c r="CD334" s="70"/>
      <c r="CE334" s="70"/>
      <c r="CF334" s="70"/>
      <c r="CG334" s="70"/>
      <c r="CH334" s="70"/>
      <c r="CI334" s="70"/>
      <c r="CJ334" s="70"/>
      <c r="CK334" s="70"/>
      <c r="CL334" s="70"/>
      <c r="CM334" s="70"/>
      <c r="CN334" s="70"/>
      <c r="CO334" s="70"/>
      <c r="CP334" s="70"/>
      <c r="CQ334" s="70"/>
      <c r="CR334" s="70"/>
      <c r="CS334" s="70"/>
      <c r="CT334" s="70"/>
      <c r="CU334" s="70"/>
      <c r="CV334" s="70"/>
      <c r="CW334" s="70"/>
      <c r="CX334" s="70"/>
      <c r="CY334" s="70"/>
      <c r="CZ334" s="70"/>
      <c r="DA334" s="70"/>
      <c r="DB334" s="70"/>
      <c r="DC334" s="70"/>
      <c r="DD334" s="70"/>
      <c r="DE334" s="70"/>
      <c r="DF334" s="70"/>
      <c r="DG334" s="70"/>
      <c r="DH334" s="70"/>
      <c r="DI334" s="70"/>
      <c r="DJ334" s="70"/>
      <c r="DK334" s="70"/>
      <c r="DL334" s="70"/>
      <c r="DM334" s="70"/>
      <c r="DN334" s="70"/>
      <c r="DO334" s="70"/>
      <c r="DP334" s="70"/>
      <c r="DQ334" s="70"/>
      <c r="DR334" s="70"/>
      <c r="DS334" s="70"/>
      <c r="DT334" s="70"/>
      <c r="DU334" s="70"/>
      <c r="DV334" s="70"/>
      <c r="DW334" s="70"/>
      <c r="DX334" s="70"/>
      <c r="DY334" s="70"/>
      <c r="DZ334" s="70"/>
      <c r="EA334" s="70"/>
      <c r="EB334" s="70"/>
      <c r="EC334" s="70"/>
      <c r="ED334" s="70"/>
      <c r="EE334" s="70"/>
      <c r="EF334" s="70"/>
      <c r="EG334" s="70"/>
      <c r="EH334" s="70"/>
      <c r="EI334" s="70"/>
      <c r="EJ334" s="70"/>
      <c r="EK334" s="70"/>
      <c r="EL334" s="70"/>
      <c r="EM334" s="70"/>
      <c r="EN334" s="70"/>
    </row>
    <row r="335" spans="1:144" outlineLevel="1" x14ac:dyDescent="0.2">
      <c r="A335" s="16">
        <v>129</v>
      </c>
      <c r="B335" s="16">
        <v>0</v>
      </c>
      <c r="C335" s="1">
        <v>1.4382532247490712E-2</v>
      </c>
      <c r="D335" s="1">
        <f t="shared" si="13"/>
        <v>-1.4382532247490712E-2</v>
      </c>
      <c r="E335" s="1">
        <f t="shared" si="14"/>
        <v>2.8973926793505276E-2</v>
      </c>
      <c r="F335" s="1">
        <f t="shared" si="15"/>
        <v>-0.17021729287444703</v>
      </c>
      <c r="G335" s="1">
        <f t="shared" si="16"/>
        <v>-0.12079903984097058</v>
      </c>
      <c r="H335" s="1">
        <v>1.827042452525221E-2</v>
      </c>
      <c r="I335" s="1">
        <f t="shared" si="17"/>
        <v>2.715712108000131E-4</v>
      </c>
      <c r="J335" s="1">
        <f t="shared" si="18"/>
        <v>-0.12191792008273604</v>
      </c>
      <c r="AQ335" s="70"/>
      <c r="AR335" s="70"/>
      <c r="AS335" s="70"/>
      <c r="AT335" s="70"/>
      <c r="AU335" s="70"/>
      <c r="AV335" s="70"/>
      <c r="AW335" s="70"/>
      <c r="AX335" s="83"/>
      <c r="AY335" s="70"/>
      <c r="AZ335" s="70"/>
      <c r="BA335" s="70"/>
      <c r="BB335" s="70">
        <f t="shared" si="19"/>
        <v>1</v>
      </c>
      <c r="BC335" s="70">
        <f t="shared" si="20"/>
        <v>1.4382532247490712E-2</v>
      </c>
      <c r="BD335" s="70" t="e">
        <f t="shared" si="21"/>
        <v>#N/A</v>
      </c>
      <c r="BE335" s="70"/>
      <c r="BF335" s="70"/>
      <c r="BG335" s="70"/>
      <c r="BH335" s="70"/>
      <c r="BI335" s="70"/>
      <c r="BJ335" s="70"/>
      <c r="BK335" s="70"/>
      <c r="BL335" s="70"/>
      <c r="BM335" s="70"/>
      <c r="BN335" s="70"/>
      <c r="BO335" s="70"/>
      <c r="BP335" s="70"/>
      <c r="BQ335" s="70"/>
      <c r="BR335" s="70"/>
      <c r="BS335" s="70"/>
      <c r="BT335" s="70"/>
      <c r="BU335" s="70"/>
      <c r="BV335" s="70"/>
      <c r="BW335" s="70"/>
      <c r="BX335" s="70"/>
      <c r="BY335" s="70"/>
      <c r="BZ335" s="70"/>
      <c r="CA335" s="70"/>
      <c r="CB335" s="70"/>
      <c r="CC335" s="70"/>
      <c r="CD335" s="70"/>
      <c r="CE335" s="70"/>
      <c r="CF335" s="70"/>
      <c r="CG335" s="70"/>
      <c r="CH335" s="70"/>
      <c r="CI335" s="70"/>
      <c r="CJ335" s="70"/>
      <c r="CK335" s="70"/>
      <c r="CL335" s="70"/>
      <c r="CM335" s="70"/>
      <c r="CN335" s="70"/>
      <c r="CO335" s="70"/>
      <c r="CP335" s="70"/>
      <c r="CQ335" s="70"/>
      <c r="CR335" s="70"/>
      <c r="CS335" s="70"/>
      <c r="CT335" s="70"/>
      <c r="CU335" s="70"/>
      <c r="CV335" s="70"/>
      <c r="CW335" s="70"/>
      <c r="CX335" s="70"/>
      <c r="CY335" s="70"/>
      <c r="CZ335" s="70"/>
      <c r="DA335" s="70"/>
      <c r="DB335" s="70"/>
      <c r="DC335" s="70"/>
      <c r="DD335" s="70"/>
      <c r="DE335" s="70"/>
      <c r="DF335" s="70"/>
      <c r="DG335" s="70"/>
      <c r="DH335" s="70"/>
      <c r="DI335" s="70"/>
      <c r="DJ335" s="70"/>
      <c r="DK335" s="70"/>
      <c r="DL335" s="70"/>
      <c r="DM335" s="70"/>
      <c r="DN335" s="70"/>
      <c r="DO335" s="70"/>
      <c r="DP335" s="70"/>
      <c r="DQ335" s="70"/>
      <c r="DR335" s="70"/>
      <c r="DS335" s="70"/>
      <c r="DT335" s="70"/>
      <c r="DU335" s="70"/>
      <c r="DV335" s="70"/>
      <c r="DW335" s="70"/>
      <c r="DX335" s="70"/>
      <c r="DY335" s="70"/>
      <c r="DZ335" s="70"/>
      <c r="EA335" s="70"/>
      <c r="EB335" s="70"/>
      <c r="EC335" s="70"/>
      <c r="ED335" s="70"/>
      <c r="EE335" s="70"/>
      <c r="EF335" s="70"/>
      <c r="EG335" s="70"/>
      <c r="EH335" s="70"/>
      <c r="EI335" s="70"/>
      <c r="EJ335" s="70"/>
      <c r="EK335" s="70"/>
      <c r="EL335" s="70"/>
      <c r="EM335" s="70"/>
      <c r="EN335" s="70"/>
    </row>
    <row r="336" spans="1:144" outlineLevel="1" x14ac:dyDescent="0.2">
      <c r="A336" s="16">
        <v>130</v>
      </c>
      <c r="B336" s="16">
        <v>1</v>
      </c>
      <c r="C336" s="1">
        <v>0.776337247668206</v>
      </c>
      <c r="D336" s="1">
        <f t="shared" ref="D336:D399" si="22">B336 - C336</f>
        <v>0.223662752331794</v>
      </c>
      <c r="E336" s="1">
        <f t="shared" ref="E336:E399" si="23">2*IF(B336=1,LN(1/C336),LN(1/(1-C336)))</f>
        <v>0.506336511396978</v>
      </c>
      <c r="F336" s="1">
        <f t="shared" ref="F336:F399" si="24">SQRT(E336)*SIGN(D336)</f>
        <v>0.71157326495377693</v>
      </c>
      <c r="G336" s="1">
        <f t="shared" ref="G336:G399" si="25">D336/(SQRT(C336*(1-C336)))</f>
        <v>0.53674946554788849</v>
      </c>
      <c r="H336" s="1">
        <v>0.12131453448640776</v>
      </c>
      <c r="I336" s="1">
        <f t="shared" ref="I336:I399" si="26">G336^2*H336/(1-H336)</f>
        <v>3.9776139920843091E-2</v>
      </c>
      <c r="J336" s="1">
        <f t="shared" ref="J336:J399" si="27">G336/SQRT(1-H336)</f>
        <v>0.57260468797136743</v>
      </c>
      <c r="AQ336" s="70"/>
      <c r="AR336" s="70"/>
      <c r="AS336" s="70"/>
      <c r="AT336" s="70"/>
      <c r="AU336" s="70"/>
      <c r="AV336" s="70"/>
      <c r="AW336" s="70"/>
      <c r="AX336" s="83"/>
      <c r="AY336" s="70"/>
      <c r="AZ336" s="70"/>
      <c r="BA336" s="70"/>
      <c r="BB336" s="70">
        <f t="shared" ref="BB336:BB399" si="28">1-B336</f>
        <v>0</v>
      </c>
      <c r="BC336" s="70" t="e">
        <f t="shared" ref="BC336:BC399" si="29">IF(B336=0,C336,NA())</f>
        <v>#N/A</v>
      </c>
      <c r="BD336" s="70">
        <f t="shared" ref="BD336:BD399" si="30">IF(B336=1,C336,NA())</f>
        <v>0.776337247668206</v>
      </c>
      <c r="BE336" s="70"/>
      <c r="BF336" s="70"/>
      <c r="BG336" s="70"/>
      <c r="BH336" s="70"/>
      <c r="BI336" s="70"/>
      <c r="BJ336" s="70"/>
      <c r="BK336" s="70"/>
      <c r="BL336" s="70"/>
      <c r="BM336" s="70"/>
      <c r="BN336" s="70"/>
      <c r="BO336" s="70"/>
      <c r="BP336" s="70"/>
      <c r="BQ336" s="70"/>
      <c r="BR336" s="70"/>
      <c r="BS336" s="70"/>
      <c r="BT336" s="70"/>
      <c r="BU336" s="70"/>
      <c r="BV336" s="70"/>
      <c r="BW336" s="70"/>
      <c r="BX336" s="70"/>
      <c r="BY336" s="70"/>
      <c r="BZ336" s="70"/>
      <c r="CA336" s="70"/>
      <c r="CB336" s="70"/>
      <c r="CC336" s="70"/>
      <c r="CD336" s="70"/>
      <c r="CE336" s="70"/>
      <c r="CF336" s="70"/>
      <c r="CG336" s="70"/>
      <c r="CH336" s="70"/>
      <c r="CI336" s="70"/>
      <c r="CJ336" s="70"/>
      <c r="CK336" s="70"/>
      <c r="CL336" s="70"/>
      <c r="CM336" s="70"/>
      <c r="CN336" s="70"/>
      <c r="CO336" s="70"/>
      <c r="CP336" s="70"/>
      <c r="CQ336" s="70"/>
      <c r="CR336" s="70"/>
      <c r="CS336" s="70"/>
      <c r="CT336" s="70"/>
      <c r="CU336" s="70"/>
      <c r="CV336" s="70"/>
      <c r="CW336" s="70"/>
      <c r="CX336" s="70"/>
      <c r="CY336" s="70"/>
      <c r="CZ336" s="70"/>
      <c r="DA336" s="70"/>
      <c r="DB336" s="70"/>
      <c r="DC336" s="70"/>
      <c r="DD336" s="70"/>
      <c r="DE336" s="70"/>
      <c r="DF336" s="70"/>
      <c r="DG336" s="70"/>
      <c r="DH336" s="70"/>
      <c r="DI336" s="70"/>
      <c r="DJ336" s="70"/>
      <c r="DK336" s="70"/>
      <c r="DL336" s="70"/>
      <c r="DM336" s="70"/>
      <c r="DN336" s="70"/>
      <c r="DO336" s="70"/>
      <c r="DP336" s="70"/>
      <c r="DQ336" s="70"/>
      <c r="DR336" s="70"/>
      <c r="DS336" s="70"/>
      <c r="DT336" s="70"/>
      <c r="DU336" s="70"/>
      <c r="DV336" s="70"/>
      <c r="DW336" s="70"/>
      <c r="DX336" s="70"/>
      <c r="DY336" s="70"/>
      <c r="DZ336" s="70"/>
      <c r="EA336" s="70"/>
      <c r="EB336" s="70"/>
      <c r="EC336" s="70"/>
      <c r="ED336" s="70"/>
      <c r="EE336" s="70"/>
      <c r="EF336" s="70"/>
      <c r="EG336" s="70"/>
      <c r="EH336" s="70"/>
      <c r="EI336" s="70"/>
      <c r="EJ336" s="70"/>
      <c r="EK336" s="70"/>
      <c r="EL336" s="70"/>
      <c r="EM336" s="70"/>
      <c r="EN336" s="70"/>
    </row>
    <row r="337" spans="1:144" outlineLevel="1" x14ac:dyDescent="0.2">
      <c r="A337" s="16">
        <v>131</v>
      </c>
      <c r="B337" s="16">
        <v>0</v>
      </c>
      <c r="C337" s="1">
        <v>1.1477143781101889E-6</v>
      </c>
      <c r="D337" s="1">
        <f t="shared" si="22"/>
        <v>-1.1477143781101889E-6</v>
      </c>
      <c r="E337" s="1">
        <f t="shared" si="23"/>
        <v>2.2954300734916436E-6</v>
      </c>
      <c r="F337" s="1">
        <f t="shared" si="24"/>
        <v>-1.5150676795086229E-3</v>
      </c>
      <c r="G337" s="1">
        <f t="shared" si="25"/>
        <v>-1.0713149375230397E-3</v>
      </c>
      <c r="H337" s="1">
        <v>8.0911353245699305E-6</v>
      </c>
      <c r="I337" s="1">
        <f t="shared" si="26"/>
        <v>9.286398142794644E-12</v>
      </c>
      <c r="J337" s="1">
        <f t="shared" si="27"/>
        <v>-1.0713192716264078E-3</v>
      </c>
      <c r="AQ337" s="70"/>
      <c r="AR337" s="70"/>
      <c r="AS337" s="70"/>
      <c r="AT337" s="70"/>
      <c r="AU337" s="70"/>
      <c r="AV337" s="70"/>
      <c r="AW337" s="70"/>
      <c r="AX337" s="83"/>
      <c r="AY337" s="70"/>
      <c r="AZ337" s="70"/>
      <c r="BA337" s="70"/>
      <c r="BB337" s="70">
        <f t="shared" si="28"/>
        <v>1</v>
      </c>
      <c r="BC337" s="70">
        <f t="shared" si="29"/>
        <v>1.1477143781101889E-6</v>
      </c>
      <c r="BD337" s="70" t="e">
        <f t="shared" si="30"/>
        <v>#N/A</v>
      </c>
      <c r="BE337" s="70"/>
      <c r="BF337" s="70"/>
      <c r="BG337" s="70"/>
      <c r="BH337" s="70"/>
      <c r="BI337" s="70"/>
      <c r="BJ337" s="70"/>
      <c r="BK337" s="70"/>
      <c r="BL337" s="70"/>
      <c r="BM337" s="70"/>
      <c r="BN337" s="70"/>
      <c r="BO337" s="70"/>
      <c r="BP337" s="70"/>
      <c r="BQ337" s="70"/>
      <c r="BR337" s="70"/>
      <c r="BS337" s="70"/>
      <c r="BT337" s="70"/>
      <c r="BU337" s="70"/>
      <c r="BV337" s="70"/>
      <c r="BW337" s="70"/>
      <c r="BX337" s="70"/>
      <c r="BY337" s="70"/>
      <c r="BZ337" s="70"/>
      <c r="CA337" s="70"/>
      <c r="CB337" s="70"/>
      <c r="CC337" s="70"/>
      <c r="CD337" s="70"/>
      <c r="CE337" s="70"/>
      <c r="CF337" s="70"/>
      <c r="CG337" s="70"/>
      <c r="CH337" s="70"/>
      <c r="CI337" s="70"/>
      <c r="CJ337" s="70"/>
      <c r="CK337" s="70"/>
      <c r="CL337" s="70"/>
      <c r="CM337" s="70"/>
      <c r="CN337" s="70"/>
      <c r="CO337" s="70"/>
      <c r="CP337" s="70"/>
      <c r="CQ337" s="70"/>
      <c r="CR337" s="70"/>
      <c r="CS337" s="70"/>
      <c r="CT337" s="70"/>
      <c r="CU337" s="70"/>
      <c r="CV337" s="70"/>
      <c r="CW337" s="70"/>
      <c r="CX337" s="70"/>
      <c r="CY337" s="70"/>
      <c r="CZ337" s="70"/>
      <c r="DA337" s="70"/>
      <c r="DB337" s="70"/>
      <c r="DC337" s="70"/>
      <c r="DD337" s="70"/>
      <c r="DE337" s="70"/>
      <c r="DF337" s="70"/>
      <c r="DG337" s="70"/>
      <c r="DH337" s="70"/>
      <c r="DI337" s="70"/>
      <c r="DJ337" s="70"/>
      <c r="DK337" s="70"/>
      <c r="DL337" s="70"/>
      <c r="DM337" s="70"/>
      <c r="DN337" s="70"/>
      <c r="DO337" s="70"/>
      <c r="DP337" s="70"/>
      <c r="DQ337" s="70"/>
      <c r="DR337" s="70"/>
      <c r="DS337" s="70"/>
      <c r="DT337" s="70"/>
      <c r="DU337" s="70"/>
      <c r="DV337" s="70"/>
      <c r="DW337" s="70"/>
      <c r="DX337" s="70"/>
      <c r="DY337" s="70"/>
      <c r="DZ337" s="70"/>
      <c r="EA337" s="70"/>
      <c r="EB337" s="70"/>
      <c r="EC337" s="70"/>
      <c r="ED337" s="70"/>
      <c r="EE337" s="70"/>
      <c r="EF337" s="70"/>
      <c r="EG337" s="70"/>
      <c r="EH337" s="70"/>
      <c r="EI337" s="70"/>
      <c r="EJ337" s="70"/>
      <c r="EK337" s="70"/>
      <c r="EL337" s="70"/>
      <c r="EM337" s="70"/>
      <c r="EN337" s="70"/>
    </row>
    <row r="338" spans="1:144" outlineLevel="1" x14ac:dyDescent="0.2">
      <c r="A338" s="16">
        <v>132</v>
      </c>
      <c r="B338" s="16">
        <v>0</v>
      </c>
      <c r="C338" s="1">
        <v>5.4272469535340969E-7</v>
      </c>
      <c r="D338" s="1">
        <f t="shared" si="22"/>
        <v>-5.4272469535340969E-7</v>
      </c>
      <c r="E338" s="1">
        <f t="shared" si="23"/>
        <v>1.0854496855701927E-6</v>
      </c>
      <c r="F338" s="1">
        <f t="shared" si="24"/>
        <v>-1.041849166420069E-3</v>
      </c>
      <c r="G338" s="1">
        <f t="shared" si="25"/>
        <v>-7.3669871039907793E-4</v>
      </c>
      <c r="H338" s="1">
        <v>3.651382032061766E-6</v>
      </c>
      <c r="I338" s="1">
        <f t="shared" si="26"/>
        <v>1.9817035124417423E-12</v>
      </c>
      <c r="J338" s="1">
        <f t="shared" si="27"/>
        <v>-7.3670005538697828E-4</v>
      </c>
      <c r="AQ338" s="70"/>
      <c r="AR338" s="70"/>
      <c r="AS338" s="70"/>
      <c r="AT338" s="70"/>
      <c r="AU338" s="70"/>
      <c r="AV338" s="70"/>
      <c r="AW338" s="70"/>
      <c r="AX338" s="83"/>
      <c r="AY338" s="70"/>
      <c r="AZ338" s="70"/>
      <c r="BA338" s="70"/>
      <c r="BB338" s="70">
        <f t="shared" si="28"/>
        <v>1</v>
      </c>
      <c r="BC338" s="70">
        <f t="shared" si="29"/>
        <v>5.4272469535340969E-7</v>
      </c>
      <c r="BD338" s="70" t="e">
        <f t="shared" si="30"/>
        <v>#N/A</v>
      </c>
      <c r="BE338" s="70"/>
      <c r="BF338" s="70"/>
      <c r="BG338" s="70"/>
      <c r="BH338" s="70"/>
      <c r="BI338" s="70"/>
      <c r="BJ338" s="70"/>
      <c r="BK338" s="70"/>
      <c r="BL338" s="70"/>
      <c r="BM338" s="70"/>
      <c r="BN338" s="70"/>
      <c r="BO338" s="70"/>
      <c r="BP338" s="70"/>
      <c r="BQ338" s="70"/>
      <c r="BR338" s="70"/>
      <c r="BS338" s="70"/>
      <c r="BT338" s="70"/>
      <c r="BU338" s="70"/>
      <c r="BV338" s="70"/>
      <c r="BW338" s="70"/>
      <c r="BX338" s="70"/>
      <c r="BY338" s="70"/>
      <c r="BZ338" s="70"/>
      <c r="CA338" s="70"/>
      <c r="CB338" s="70"/>
      <c r="CC338" s="70"/>
      <c r="CD338" s="70"/>
      <c r="CE338" s="70"/>
      <c r="CF338" s="70"/>
      <c r="CG338" s="70"/>
      <c r="CH338" s="70"/>
      <c r="CI338" s="70"/>
      <c r="CJ338" s="70"/>
      <c r="CK338" s="70"/>
      <c r="CL338" s="70"/>
      <c r="CM338" s="70"/>
      <c r="CN338" s="70"/>
      <c r="CO338" s="70"/>
      <c r="CP338" s="70"/>
      <c r="CQ338" s="70"/>
      <c r="CR338" s="70"/>
      <c r="CS338" s="70"/>
      <c r="CT338" s="70"/>
      <c r="CU338" s="70"/>
      <c r="CV338" s="70"/>
      <c r="CW338" s="70"/>
      <c r="CX338" s="70"/>
      <c r="CY338" s="70"/>
      <c r="CZ338" s="70"/>
      <c r="DA338" s="70"/>
      <c r="DB338" s="70"/>
      <c r="DC338" s="70"/>
      <c r="DD338" s="70"/>
      <c r="DE338" s="70"/>
      <c r="DF338" s="70"/>
      <c r="DG338" s="70"/>
      <c r="DH338" s="70"/>
      <c r="DI338" s="70"/>
      <c r="DJ338" s="70"/>
      <c r="DK338" s="70"/>
      <c r="DL338" s="70"/>
      <c r="DM338" s="70"/>
      <c r="DN338" s="70"/>
      <c r="DO338" s="70"/>
      <c r="DP338" s="70"/>
      <c r="DQ338" s="70"/>
      <c r="DR338" s="70"/>
      <c r="DS338" s="70"/>
      <c r="DT338" s="70"/>
      <c r="DU338" s="70"/>
      <c r="DV338" s="70"/>
      <c r="DW338" s="70"/>
      <c r="DX338" s="70"/>
      <c r="DY338" s="70"/>
      <c r="DZ338" s="70"/>
      <c r="EA338" s="70"/>
      <c r="EB338" s="70"/>
      <c r="EC338" s="70"/>
      <c r="ED338" s="70"/>
      <c r="EE338" s="70"/>
      <c r="EF338" s="70"/>
      <c r="EG338" s="70"/>
      <c r="EH338" s="70"/>
      <c r="EI338" s="70"/>
      <c r="EJ338" s="70"/>
      <c r="EK338" s="70"/>
      <c r="EL338" s="70"/>
      <c r="EM338" s="70"/>
      <c r="EN338" s="70"/>
    </row>
    <row r="339" spans="1:144" outlineLevel="1" x14ac:dyDescent="0.2">
      <c r="A339" s="16">
        <v>133</v>
      </c>
      <c r="B339" s="16">
        <v>0</v>
      </c>
      <c r="C339" s="1">
        <v>2.8433175240872127E-5</v>
      </c>
      <c r="D339" s="1">
        <f t="shared" si="22"/>
        <v>-2.8433175240872127E-5</v>
      </c>
      <c r="E339" s="1">
        <f t="shared" si="23"/>
        <v>5.6867158942557029E-5</v>
      </c>
      <c r="F339" s="1">
        <f t="shared" si="24"/>
        <v>-7.5410316895340671E-3</v>
      </c>
      <c r="G339" s="1">
        <f t="shared" si="25"/>
        <v>-5.3323525492331931E-3</v>
      </c>
      <c r="H339" s="1">
        <v>1.0254009114571405E-4</v>
      </c>
      <c r="I339" s="1">
        <f t="shared" si="26"/>
        <v>2.9159222801251564E-9</v>
      </c>
      <c r="J339" s="1">
        <f t="shared" si="27"/>
        <v>-5.3326259602182735E-3</v>
      </c>
      <c r="AQ339" s="70"/>
      <c r="AR339" s="70"/>
      <c r="AS339" s="70"/>
      <c r="AT339" s="70"/>
      <c r="AU339" s="70"/>
      <c r="AV339" s="70"/>
      <c r="AW339" s="70"/>
      <c r="AX339" s="83"/>
      <c r="AY339" s="70"/>
      <c r="AZ339" s="70"/>
      <c r="BA339" s="70"/>
      <c r="BB339" s="70">
        <f t="shared" si="28"/>
        <v>1</v>
      </c>
      <c r="BC339" s="70">
        <f t="shared" si="29"/>
        <v>2.8433175240872127E-5</v>
      </c>
      <c r="BD339" s="70" t="e">
        <f t="shared" si="30"/>
        <v>#N/A</v>
      </c>
      <c r="BE339" s="70"/>
      <c r="BF339" s="70"/>
      <c r="BG339" s="70"/>
      <c r="BH339" s="70"/>
      <c r="BI339" s="70"/>
      <c r="BJ339" s="70"/>
      <c r="BK339" s="70"/>
      <c r="BL339" s="70"/>
      <c r="BM339" s="70"/>
      <c r="BN339" s="70"/>
      <c r="BO339" s="70"/>
      <c r="BP339" s="70"/>
      <c r="BQ339" s="70"/>
      <c r="BR339" s="70"/>
      <c r="BS339" s="70"/>
      <c r="BT339" s="70"/>
      <c r="BU339" s="70"/>
      <c r="BV339" s="70"/>
      <c r="BW339" s="70"/>
      <c r="BX339" s="70"/>
      <c r="BY339" s="70"/>
      <c r="BZ339" s="70"/>
      <c r="CA339" s="70"/>
      <c r="CB339" s="70"/>
      <c r="CC339" s="70"/>
      <c r="CD339" s="70"/>
      <c r="CE339" s="70"/>
      <c r="CF339" s="70"/>
      <c r="CG339" s="70"/>
      <c r="CH339" s="70"/>
      <c r="CI339" s="70"/>
      <c r="CJ339" s="70"/>
      <c r="CK339" s="70"/>
      <c r="CL339" s="70"/>
      <c r="CM339" s="70"/>
      <c r="CN339" s="70"/>
      <c r="CO339" s="70"/>
      <c r="CP339" s="70"/>
      <c r="CQ339" s="70"/>
      <c r="CR339" s="70"/>
      <c r="CS339" s="70"/>
      <c r="CT339" s="70"/>
      <c r="CU339" s="70"/>
      <c r="CV339" s="70"/>
      <c r="CW339" s="70"/>
      <c r="CX339" s="70"/>
      <c r="CY339" s="70"/>
      <c r="CZ339" s="70"/>
      <c r="DA339" s="70"/>
      <c r="DB339" s="70"/>
      <c r="DC339" s="70"/>
      <c r="DD339" s="70"/>
      <c r="DE339" s="70"/>
      <c r="DF339" s="70"/>
      <c r="DG339" s="70"/>
      <c r="DH339" s="70"/>
      <c r="DI339" s="70"/>
      <c r="DJ339" s="70"/>
      <c r="DK339" s="70"/>
      <c r="DL339" s="70"/>
      <c r="DM339" s="70"/>
      <c r="DN339" s="70"/>
      <c r="DO339" s="70"/>
      <c r="DP339" s="70"/>
      <c r="DQ339" s="70"/>
      <c r="DR339" s="70"/>
      <c r="DS339" s="70"/>
      <c r="DT339" s="70"/>
      <c r="DU339" s="70"/>
      <c r="DV339" s="70"/>
      <c r="DW339" s="70"/>
      <c r="DX339" s="70"/>
      <c r="DY339" s="70"/>
      <c r="DZ339" s="70"/>
      <c r="EA339" s="70"/>
      <c r="EB339" s="70"/>
      <c r="EC339" s="70"/>
      <c r="ED339" s="70"/>
      <c r="EE339" s="70"/>
      <c r="EF339" s="70"/>
      <c r="EG339" s="70"/>
      <c r="EH339" s="70"/>
      <c r="EI339" s="70"/>
      <c r="EJ339" s="70"/>
      <c r="EK339" s="70"/>
      <c r="EL339" s="70"/>
      <c r="EM339" s="70"/>
      <c r="EN339" s="70"/>
    </row>
    <row r="340" spans="1:144" outlineLevel="1" x14ac:dyDescent="0.2">
      <c r="A340" s="16">
        <v>134</v>
      </c>
      <c r="B340" s="16">
        <v>0</v>
      </c>
      <c r="C340" s="1">
        <v>1.1656474391184316E-2</v>
      </c>
      <c r="D340" s="1">
        <f t="shared" si="22"/>
        <v>-1.1656474391184316E-2</v>
      </c>
      <c r="E340" s="1">
        <f t="shared" si="23"/>
        <v>2.3449887365148796E-2</v>
      </c>
      <c r="F340" s="1">
        <f t="shared" si="24"/>
        <v>-0.15313356054486812</v>
      </c>
      <c r="G340" s="1">
        <f t="shared" si="25"/>
        <v>-0.10859995520479326</v>
      </c>
      <c r="H340" s="1">
        <v>1.8800083856073076E-2</v>
      </c>
      <c r="I340" s="1">
        <f t="shared" si="26"/>
        <v>2.2597561458302665E-4</v>
      </c>
      <c r="J340" s="1">
        <f t="shared" si="27"/>
        <v>-0.109635422583516</v>
      </c>
      <c r="AQ340" s="70"/>
      <c r="AR340" s="70"/>
      <c r="AS340" s="70"/>
      <c r="AT340" s="70"/>
      <c r="AU340" s="70"/>
      <c r="AV340" s="70"/>
      <c r="AW340" s="70"/>
      <c r="AX340" s="83"/>
      <c r="AY340" s="70"/>
      <c r="AZ340" s="70"/>
      <c r="BA340" s="70"/>
      <c r="BB340" s="70">
        <f t="shared" si="28"/>
        <v>1</v>
      </c>
      <c r="BC340" s="70">
        <f t="shared" si="29"/>
        <v>1.1656474391184316E-2</v>
      </c>
      <c r="BD340" s="70" t="e">
        <f t="shared" si="30"/>
        <v>#N/A</v>
      </c>
      <c r="BE340" s="70"/>
      <c r="BF340" s="70"/>
      <c r="BG340" s="70"/>
      <c r="BH340" s="70"/>
      <c r="BI340" s="70"/>
      <c r="BJ340" s="70"/>
      <c r="BK340" s="70"/>
      <c r="BL340" s="70"/>
      <c r="BM340" s="70"/>
      <c r="BN340" s="70"/>
      <c r="BO340" s="70"/>
      <c r="BP340" s="70"/>
      <c r="BQ340" s="70"/>
      <c r="BR340" s="70"/>
      <c r="BS340" s="70"/>
      <c r="BT340" s="70"/>
      <c r="BU340" s="70"/>
      <c r="BV340" s="70"/>
      <c r="BW340" s="70"/>
      <c r="BX340" s="70"/>
      <c r="BY340" s="70"/>
      <c r="BZ340" s="70"/>
      <c r="CA340" s="70"/>
      <c r="CB340" s="70"/>
      <c r="CC340" s="70"/>
      <c r="CD340" s="70"/>
      <c r="CE340" s="70"/>
      <c r="CF340" s="70"/>
      <c r="CG340" s="70"/>
      <c r="CH340" s="70"/>
      <c r="CI340" s="70"/>
      <c r="CJ340" s="70"/>
      <c r="CK340" s="70"/>
      <c r="CL340" s="70"/>
      <c r="CM340" s="70"/>
      <c r="CN340" s="70"/>
      <c r="CO340" s="70"/>
      <c r="CP340" s="70"/>
      <c r="CQ340" s="70"/>
      <c r="CR340" s="70"/>
      <c r="CS340" s="70"/>
      <c r="CT340" s="70"/>
      <c r="CU340" s="70"/>
      <c r="CV340" s="70"/>
      <c r="CW340" s="70"/>
      <c r="CX340" s="70"/>
      <c r="CY340" s="70"/>
      <c r="CZ340" s="70"/>
      <c r="DA340" s="70"/>
      <c r="DB340" s="70"/>
      <c r="DC340" s="70"/>
      <c r="DD340" s="70"/>
      <c r="DE340" s="70"/>
      <c r="DF340" s="70"/>
      <c r="DG340" s="70"/>
      <c r="DH340" s="70"/>
      <c r="DI340" s="70"/>
      <c r="DJ340" s="70"/>
      <c r="DK340" s="70"/>
      <c r="DL340" s="70"/>
      <c r="DM340" s="70"/>
      <c r="DN340" s="70"/>
      <c r="DO340" s="70"/>
      <c r="DP340" s="70"/>
      <c r="DQ340" s="70"/>
      <c r="DR340" s="70"/>
      <c r="DS340" s="70"/>
      <c r="DT340" s="70"/>
      <c r="DU340" s="70"/>
      <c r="DV340" s="70"/>
      <c r="DW340" s="70"/>
      <c r="DX340" s="70"/>
      <c r="DY340" s="70"/>
      <c r="DZ340" s="70"/>
      <c r="EA340" s="70"/>
      <c r="EB340" s="70"/>
      <c r="EC340" s="70"/>
      <c r="ED340" s="70"/>
      <c r="EE340" s="70"/>
      <c r="EF340" s="70"/>
      <c r="EG340" s="70"/>
      <c r="EH340" s="70"/>
      <c r="EI340" s="70"/>
      <c r="EJ340" s="70"/>
      <c r="EK340" s="70"/>
      <c r="EL340" s="70"/>
      <c r="EM340" s="70"/>
      <c r="EN340" s="70"/>
    </row>
    <row r="341" spans="1:144" outlineLevel="1" x14ac:dyDescent="0.2">
      <c r="A341" s="16">
        <v>135</v>
      </c>
      <c r="B341" s="16">
        <v>0</v>
      </c>
      <c r="C341" s="1">
        <v>4.9783891311144331E-5</v>
      </c>
      <c r="D341" s="1">
        <f t="shared" si="22"/>
        <v>-4.9783891311144331E-5</v>
      </c>
      <c r="E341" s="1">
        <f t="shared" si="23"/>
        <v>9.9570261140236141E-5</v>
      </c>
      <c r="F341" s="1">
        <f t="shared" si="24"/>
        <v>-9.9784899228408368E-3</v>
      </c>
      <c r="G341" s="1">
        <f t="shared" si="25"/>
        <v>-7.0559457105600475E-3</v>
      </c>
      <c r="H341" s="1">
        <v>1.5858866543444277E-4</v>
      </c>
      <c r="I341" s="1">
        <f t="shared" si="26"/>
        <v>7.8968062985397258E-9</v>
      </c>
      <c r="J341" s="1">
        <f t="shared" si="27"/>
        <v>-7.0565052736230038E-3</v>
      </c>
      <c r="AQ341" s="70"/>
      <c r="AR341" s="70"/>
      <c r="AS341" s="70"/>
      <c r="AT341" s="70"/>
      <c r="AU341" s="70"/>
      <c r="AV341" s="70"/>
      <c r="AW341" s="70"/>
      <c r="AX341" s="83"/>
      <c r="AY341" s="70"/>
      <c r="AZ341" s="70"/>
      <c r="BA341" s="70"/>
      <c r="BB341" s="70">
        <f t="shared" si="28"/>
        <v>1</v>
      </c>
      <c r="BC341" s="70">
        <f t="shared" si="29"/>
        <v>4.9783891311144331E-5</v>
      </c>
      <c r="BD341" s="70" t="e">
        <f t="shared" si="30"/>
        <v>#N/A</v>
      </c>
      <c r="BE341" s="70"/>
      <c r="BF341" s="70"/>
      <c r="BG341" s="70"/>
      <c r="BH341" s="70"/>
      <c r="BI341" s="70"/>
      <c r="BJ341" s="70"/>
      <c r="BK341" s="70"/>
      <c r="BL341" s="70"/>
      <c r="BM341" s="70"/>
      <c r="BN341" s="70"/>
      <c r="BO341" s="70"/>
      <c r="BP341" s="70"/>
      <c r="BQ341" s="70"/>
      <c r="BR341" s="70"/>
      <c r="BS341" s="70"/>
      <c r="BT341" s="70"/>
      <c r="BU341" s="70"/>
      <c r="BV341" s="70"/>
      <c r="BW341" s="70"/>
      <c r="BX341" s="70"/>
      <c r="BY341" s="70"/>
      <c r="BZ341" s="70"/>
      <c r="CA341" s="70"/>
      <c r="CB341" s="70"/>
      <c r="CC341" s="70"/>
      <c r="CD341" s="70"/>
      <c r="CE341" s="70"/>
      <c r="CF341" s="70"/>
      <c r="CG341" s="70"/>
      <c r="CH341" s="70"/>
      <c r="CI341" s="70"/>
      <c r="CJ341" s="70"/>
      <c r="CK341" s="70"/>
      <c r="CL341" s="70"/>
      <c r="CM341" s="70"/>
      <c r="CN341" s="70"/>
      <c r="CO341" s="70"/>
      <c r="CP341" s="70"/>
      <c r="CQ341" s="70"/>
      <c r="CR341" s="70"/>
      <c r="CS341" s="70"/>
      <c r="CT341" s="70"/>
      <c r="CU341" s="70"/>
      <c r="CV341" s="70"/>
      <c r="CW341" s="70"/>
      <c r="CX341" s="70"/>
      <c r="CY341" s="70"/>
      <c r="CZ341" s="70"/>
      <c r="DA341" s="70"/>
      <c r="DB341" s="70"/>
      <c r="DC341" s="70"/>
      <c r="DD341" s="70"/>
      <c r="DE341" s="70"/>
      <c r="DF341" s="70"/>
      <c r="DG341" s="70"/>
      <c r="DH341" s="70"/>
      <c r="DI341" s="70"/>
      <c r="DJ341" s="70"/>
      <c r="DK341" s="70"/>
      <c r="DL341" s="70"/>
      <c r="DM341" s="70"/>
      <c r="DN341" s="70"/>
      <c r="DO341" s="70"/>
      <c r="DP341" s="70"/>
      <c r="DQ341" s="70"/>
      <c r="DR341" s="70"/>
      <c r="DS341" s="70"/>
      <c r="DT341" s="70"/>
      <c r="DU341" s="70"/>
      <c r="DV341" s="70"/>
      <c r="DW341" s="70"/>
      <c r="DX341" s="70"/>
      <c r="DY341" s="70"/>
      <c r="DZ341" s="70"/>
      <c r="EA341" s="70"/>
      <c r="EB341" s="70"/>
      <c r="EC341" s="70"/>
      <c r="ED341" s="70"/>
      <c r="EE341" s="70"/>
      <c r="EF341" s="70"/>
      <c r="EG341" s="70"/>
      <c r="EH341" s="70"/>
      <c r="EI341" s="70"/>
      <c r="EJ341" s="70"/>
      <c r="EK341" s="70"/>
      <c r="EL341" s="70"/>
      <c r="EM341" s="70"/>
      <c r="EN341" s="70"/>
    </row>
    <row r="342" spans="1:144" outlineLevel="1" x14ac:dyDescent="0.2">
      <c r="A342" s="16">
        <v>136</v>
      </c>
      <c r="B342" s="16">
        <v>0</v>
      </c>
      <c r="C342" s="1">
        <v>7.5164209465467167E-6</v>
      </c>
      <c r="D342" s="1">
        <f t="shared" si="22"/>
        <v>-7.5164209465467167E-6</v>
      </c>
      <c r="E342" s="1">
        <f t="shared" si="23"/>
        <v>1.5032898389989684E-5</v>
      </c>
      <c r="F342" s="1">
        <f t="shared" si="24"/>
        <v>-3.8772281838949955E-3</v>
      </c>
      <c r="G342" s="1">
        <f t="shared" si="25"/>
        <v>-2.7416194928463755E-3</v>
      </c>
      <c r="H342" s="1">
        <v>3.2692636375794689E-5</v>
      </c>
      <c r="I342" s="1">
        <f t="shared" si="26"/>
        <v>2.4574149782644447E-10</v>
      </c>
      <c r="J342" s="1">
        <f t="shared" si="27"/>
        <v>-2.7416643093298356E-3</v>
      </c>
      <c r="AQ342" s="70"/>
      <c r="AR342" s="70"/>
      <c r="AS342" s="70"/>
      <c r="AT342" s="70"/>
      <c r="AU342" s="70"/>
      <c r="AV342" s="70"/>
      <c r="AW342" s="70"/>
      <c r="AX342" s="83"/>
      <c r="AY342" s="70"/>
      <c r="AZ342" s="70"/>
      <c r="BA342" s="70"/>
      <c r="BB342" s="70">
        <f t="shared" si="28"/>
        <v>1</v>
      </c>
      <c r="BC342" s="70">
        <f t="shared" si="29"/>
        <v>7.5164209465467167E-6</v>
      </c>
      <c r="BD342" s="70" t="e">
        <f t="shared" si="30"/>
        <v>#N/A</v>
      </c>
      <c r="BE342" s="70"/>
      <c r="BF342" s="70"/>
      <c r="BG342" s="70"/>
      <c r="BH342" s="70"/>
      <c r="BI342" s="70"/>
      <c r="BJ342" s="70"/>
      <c r="BK342" s="70"/>
      <c r="BL342" s="70"/>
      <c r="BM342" s="70"/>
      <c r="BN342" s="70"/>
      <c r="BO342" s="70"/>
      <c r="BP342" s="70"/>
      <c r="BQ342" s="70"/>
      <c r="BR342" s="70"/>
      <c r="BS342" s="70"/>
      <c r="BT342" s="70"/>
      <c r="BU342" s="70"/>
      <c r="BV342" s="70"/>
      <c r="BW342" s="70"/>
      <c r="BX342" s="70"/>
      <c r="BY342" s="70"/>
      <c r="BZ342" s="70"/>
      <c r="CA342" s="70"/>
      <c r="CB342" s="70"/>
      <c r="CC342" s="70"/>
      <c r="CD342" s="70"/>
      <c r="CE342" s="70"/>
      <c r="CF342" s="70"/>
      <c r="CG342" s="70"/>
      <c r="CH342" s="70"/>
      <c r="CI342" s="70"/>
      <c r="CJ342" s="70"/>
      <c r="CK342" s="70"/>
      <c r="CL342" s="70"/>
      <c r="CM342" s="70"/>
      <c r="CN342" s="70"/>
      <c r="CO342" s="70"/>
      <c r="CP342" s="70"/>
      <c r="CQ342" s="70"/>
      <c r="CR342" s="70"/>
      <c r="CS342" s="70"/>
      <c r="CT342" s="70"/>
      <c r="CU342" s="70"/>
      <c r="CV342" s="70"/>
      <c r="CW342" s="70"/>
      <c r="CX342" s="70"/>
      <c r="CY342" s="70"/>
      <c r="CZ342" s="70"/>
      <c r="DA342" s="70"/>
      <c r="DB342" s="70"/>
      <c r="DC342" s="70"/>
      <c r="DD342" s="70"/>
      <c r="DE342" s="70"/>
      <c r="DF342" s="70"/>
      <c r="DG342" s="70"/>
      <c r="DH342" s="70"/>
      <c r="DI342" s="70"/>
      <c r="DJ342" s="70"/>
      <c r="DK342" s="70"/>
      <c r="DL342" s="70"/>
      <c r="DM342" s="70"/>
      <c r="DN342" s="70"/>
      <c r="DO342" s="70"/>
      <c r="DP342" s="70"/>
      <c r="DQ342" s="70"/>
      <c r="DR342" s="70"/>
      <c r="DS342" s="70"/>
      <c r="DT342" s="70"/>
      <c r="DU342" s="70"/>
      <c r="DV342" s="70"/>
      <c r="DW342" s="70"/>
      <c r="DX342" s="70"/>
      <c r="DY342" s="70"/>
      <c r="DZ342" s="70"/>
      <c r="EA342" s="70"/>
      <c r="EB342" s="70"/>
      <c r="EC342" s="70"/>
      <c r="ED342" s="70"/>
      <c r="EE342" s="70"/>
      <c r="EF342" s="70"/>
      <c r="EG342" s="70"/>
      <c r="EH342" s="70"/>
      <c r="EI342" s="70"/>
      <c r="EJ342" s="70"/>
      <c r="EK342" s="70"/>
      <c r="EL342" s="70"/>
      <c r="EM342" s="70"/>
      <c r="EN342" s="70"/>
    </row>
    <row r="343" spans="1:144" outlineLevel="1" x14ac:dyDescent="0.2">
      <c r="A343" s="16">
        <v>137</v>
      </c>
      <c r="B343" s="16">
        <v>0</v>
      </c>
      <c r="C343" s="1">
        <v>2.8502588487680528E-3</v>
      </c>
      <c r="D343" s="1">
        <f t="shared" si="22"/>
        <v>-2.8502588487680528E-3</v>
      </c>
      <c r="E343" s="1">
        <f t="shared" si="23"/>
        <v>5.7086571430715613E-3</v>
      </c>
      <c r="F343" s="1">
        <f t="shared" si="24"/>
        <v>-7.5555655930390556E-2</v>
      </c>
      <c r="G343" s="1">
        <f t="shared" si="25"/>
        <v>-5.3464063125558778E-2</v>
      </c>
      <c r="H343" s="1">
        <v>6.0269197609313712E-3</v>
      </c>
      <c r="I343" s="1">
        <f t="shared" si="26"/>
        <v>1.7331841500797132E-5</v>
      </c>
      <c r="J343" s="1">
        <f t="shared" si="27"/>
        <v>-5.3625906867805335E-2</v>
      </c>
      <c r="AQ343" s="70"/>
      <c r="AR343" s="70"/>
      <c r="AS343" s="70"/>
      <c r="AT343" s="70"/>
      <c r="AU343" s="70"/>
      <c r="AV343" s="70"/>
      <c r="AW343" s="70"/>
      <c r="AX343" s="83"/>
      <c r="AY343" s="70"/>
      <c r="AZ343" s="70"/>
      <c r="BA343" s="70"/>
      <c r="BB343" s="70">
        <f t="shared" si="28"/>
        <v>1</v>
      </c>
      <c r="BC343" s="70">
        <f t="shared" si="29"/>
        <v>2.8502588487680528E-3</v>
      </c>
      <c r="BD343" s="70" t="e">
        <f t="shared" si="30"/>
        <v>#N/A</v>
      </c>
      <c r="BE343" s="70"/>
      <c r="BF343" s="70"/>
      <c r="BG343" s="70"/>
      <c r="BH343" s="70"/>
      <c r="BI343" s="70"/>
      <c r="BJ343" s="70"/>
      <c r="BK343" s="70"/>
      <c r="BL343" s="70"/>
      <c r="BM343" s="70"/>
      <c r="BN343" s="70"/>
      <c r="BO343" s="70"/>
      <c r="BP343" s="70"/>
      <c r="BQ343" s="70"/>
      <c r="BR343" s="70"/>
      <c r="BS343" s="70"/>
      <c r="BT343" s="70"/>
      <c r="BU343" s="70"/>
      <c r="BV343" s="70"/>
      <c r="BW343" s="70"/>
      <c r="BX343" s="70"/>
      <c r="BY343" s="70"/>
      <c r="BZ343" s="70"/>
      <c r="CA343" s="70"/>
      <c r="CB343" s="70"/>
      <c r="CC343" s="70"/>
      <c r="CD343" s="70"/>
      <c r="CE343" s="70"/>
      <c r="CF343" s="70"/>
      <c r="CG343" s="70"/>
      <c r="CH343" s="70"/>
      <c r="CI343" s="70"/>
      <c r="CJ343" s="70"/>
      <c r="CK343" s="70"/>
      <c r="CL343" s="70"/>
      <c r="CM343" s="70"/>
      <c r="CN343" s="70"/>
      <c r="CO343" s="70"/>
      <c r="CP343" s="70"/>
      <c r="CQ343" s="70"/>
      <c r="CR343" s="70"/>
      <c r="CS343" s="70"/>
      <c r="CT343" s="70"/>
      <c r="CU343" s="70"/>
      <c r="CV343" s="70"/>
      <c r="CW343" s="70"/>
      <c r="CX343" s="70"/>
      <c r="CY343" s="70"/>
      <c r="CZ343" s="70"/>
      <c r="DA343" s="70"/>
      <c r="DB343" s="70"/>
      <c r="DC343" s="70"/>
      <c r="DD343" s="70"/>
      <c r="DE343" s="70"/>
      <c r="DF343" s="70"/>
      <c r="DG343" s="70"/>
      <c r="DH343" s="70"/>
      <c r="DI343" s="70"/>
      <c r="DJ343" s="70"/>
      <c r="DK343" s="70"/>
      <c r="DL343" s="70"/>
      <c r="DM343" s="70"/>
      <c r="DN343" s="70"/>
      <c r="DO343" s="70"/>
      <c r="DP343" s="70"/>
      <c r="DQ343" s="70"/>
      <c r="DR343" s="70"/>
      <c r="DS343" s="70"/>
      <c r="DT343" s="70"/>
      <c r="DU343" s="70"/>
      <c r="DV343" s="70"/>
      <c r="DW343" s="70"/>
      <c r="DX343" s="70"/>
      <c r="DY343" s="70"/>
      <c r="DZ343" s="70"/>
      <c r="EA343" s="70"/>
      <c r="EB343" s="70"/>
      <c r="EC343" s="70"/>
      <c r="ED343" s="70"/>
      <c r="EE343" s="70"/>
      <c r="EF343" s="70"/>
      <c r="EG343" s="70"/>
      <c r="EH343" s="70"/>
      <c r="EI343" s="70"/>
      <c r="EJ343" s="70"/>
      <c r="EK343" s="70"/>
      <c r="EL343" s="70"/>
      <c r="EM343" s="70"/>
      <c r="EN343" s="70"/>
    </row>
    <row r="344" spans="1:144" outlineLevel="1" x14ac:dyDescent="0.2">
      <c r="A344" s="16">
        <v>138</v>
      </c>
      <c r="B344" s="16">
        <v>0</v>
      </c>
      <c r="C344" s="1">
        <v>1.2370807204458287E-6</v>
      </c>
      <c r="D344" s="1">
        <f t="shared" si="22"/>
        <v>-1.2370807204458287E-6</v>
      </c>
      <c r="E344" s="1">
        <f t="shared" si="23"/>
        <v>2.4741629713488776E-6</v>
      </c>
      <c r="F344" s="1">
        <f t="shared" si="24"/>
        <v>-1.5729472245911106E-3</v>
      </c>
      <c r="G344" s="1">
        <f t="shared" si="25"/>
        <v>-1.1122419929207989E-3</v>
      </c>
      <c r="H344" s="1">
        <v>9.0191472715522492E-6</v>
      </c>
      <c r="I344" s="1">
        <f t="shared" si="26"/>
        <v>1.1157527638521681E-11</v>
      </c>
      <c r="J344" s="1">
        <f t="shared" si="27"/>
        <v>-1.1122470086918953E-3</v>
      </c>
      <c r="AQ344" s="70"/>
      <c r="AR344" s="70"/>
      <c r="AS344" s="70"/>
      <c r="AT344" s="70"/>
      <c r="AU344" s="70"/>
      <c r="AV344" s="70"/>
      <c r="AW344" s="70"/>
      <c r="AX344" s="83"/>
      <c r="AY344" s="70"/>
      <c r="AZ344" s="70"/>
      <c r="BA344" s="70"/>
      <c r="BB344" s="70">
        <f t="shared" si="28"/>
        <v>1</v>
      </c>
      <c r="BC344" s="70">
        <f t="shared" si="29"/>
        <v>1.2370807204458287E-6</v>
      </c>
      <c r="BD344" s="70" t="e">
        <f t="shared" si="30"/>
        <v>#N/A</v>
      </c>
      <c r="BE344" s="70"/>
      <c r="BF344" s="70"/>
      <c r="BG344" s="70"/>
      <c r="BH344" s="70"/>
      <c r="BI344" s="70"/>
      <c r="BJ344" s="70"/>
      <c r="BK344" s="70"/>
      <c r="BL344" s="70"/>
      <c r="BM344" s="70"/>
      <c r="BN344" s="70"/>
      <c r="BO344" s="70"/>
      <c r="BP344" s="70"/>
      <c r="BQ344" s="70"/>
      <c r="BR344" s="70"/>
      <c r="BS344" s="70"/>
      <c r="BT344" s="70"/>
      <c r="BU344" s="70"/>
      <c r="BV344" s="70"/>
      <c r="BW344" s="70"/>
      <c r="BX344" s="70"/>
      <c r="BY344" s="70"/>
      <c r="BZ344" s="70"/>
      <c r="CA344" s="70"/>
      <c r="CB344" s="70"/>
      <c r="CC344" s="70"/>
      <c r="CD344" s="70"/>
      <c r="CE344" s="70"/>
      <c r="CF344" s="70"/>
      <c r="CG344" s="70"/>
      <c r="CH344" s="70"/>
      <c r="CI344" s="70"/>
      <c r="CJ344" s="70"/>
      <c r="CK344" s="70"/>
      <c r="CL344" s="70"/>
      <c r="CM344" s="70"/>
      <c r="CN344" s="70"/>
      <c r="CO344" s="70"/>
      <c r="CP344" s="70"/>
      <c r="CQ344" s="70"/>
      <c r="CR344" s="70"/>
      <c r="CS344" s="70"/>
      <c r="CT344" s="70"/>
      <c r="CU344" s="70"/>
      <c r="CV344" s="70"/>
      <c r="CW344" s="70"/>
      <c r="CX344" s="70"/>
      <c r="CY344" s="70"/>
      <c r="CZ344" s="70"/>
      <c r="DA344" s="70"/>
      <c r="DB344" s="70"/>
      <c r="DC344" s="70"/>
      <c r="DD344" s="70"/>
      <c r="DE344" s="70"/>
      <c r="DF344" s="70"/>
      <c r="DG344" s="70"/>
      <c r="DH344" s="70"/>
      <c r="DI344" s="70"/>
      <c r="DJ344" s="70"/>
      <c r="DK344" s="70"/>
      <c r="DL344" s="70"/>
      <c r="DM344" s="70"/>
      <c r="DN344" s="70"/>
      <c r="DO344" s="70"/>
      <c r="DP344" s="70"/>
      <c r="DQ344" s="70"/>
      <c r="DR344" s="70"/>
      <c r="DS344" s="70"/>
      <c r="DT344" s="70"/>
      <c r="DU344" s="70"/>
      <c r="DV344" s="70"/>
      <c r="DW344" s="70"/>
      <c r="DX344" s="70"/>
      <c r="DY344" s="70"/>
      <c r="DZ344" s="70"/>
      <c r="EA344" s="70"/>
      <c r="EB344" s="70"/>
      <c r="EC344" s="70"/>
      <c r="ED344" s="70"/>
      <c r="EE344" s="70"/>
      <c r="EF344" s="70"/>
      <c r="EG344" s="70"/>
      <c r="EH344" s="70"/>
      <c r="EI344" s="70"/>
      <c r="EJ344" s="70"/>
      <c r="EK344" s="70"/>
      <c r="EL344" s="70"/>
      <c r="EM344" s="70"/>
      <c r="EN344" s="70"/>
    </row>
    <row r="345" spans="1:144" outlineLevel="1" x14ac:dyDescent="0.2">
      <c r="A345" s="16">
        <v>139</v>
      </c>
      <c r="B345" s="16">
        <v>0</v>
      </c>
      <c r="C345" s="1">
        <v>1.4876000354598954E-3</v>
      </c>
      <c r="D345" s="1">
        <f t="shared" si="22"/>
        <v>-1.4876000354598954E-3</v>
      </c>
      <c r="E345" s="1">
        <f t="shared" si="23"/>
        <v>2.9774152218967967E-3</v>
      </c>
      <c r="F345" s="1">
        <f t="shared" si="24"/>
        <v>-5.4565696384237569E-2</v>
      </c>
      <c r="G345" s="1">
        <f t="shared" si="25"/>
        <v>-3.8598138377648541E-2</v>
      </c>
      <c r="H345" s="1">
        <v>2.1660672545936017E-3</v>
      </c>
      <c r="I345" s="1">
        <f t="shared" si="26"/>
        <v>3.2340474371951296E-6</v>
      </c>
      <c r="J345" s="1">
        <f t="shared" si="27"/>
        <v>-3.8640009493493922E-2</v>
      </c>
      <c r="AQ345" s="70"/>
      <c r="AR345" s="70"/>
      <c r="AS345" s="70"/>
      <c r="AT345" s="70"/>
      <c r="AU345" s="70"/>
      <c r="AV345" s="70"/>
      <c r="AW345" s="70"/>
      <c r="AX345" s="83"/>
      <c r="AY345" s="70"/>
      <c r="AZ345" s="70"/>
      <c r="BA345" s="70"/>
      <c r="BB345" s="70">
        <f t="shared" si="28"/>
        <v>1</v>
      </c>
      <c r="BC345" s="70">
        <f t="shared" si="29"/>
        <v>1.4876000354598954E-3</v>
      </c>
      <c r="BD345" s="70" t="e">
        <f t="shared" si="30"/>
        <v>#N/A</v>
      </c>
      <c r="BE345" s="70"/>
      <c r="BF345" s="70"/>
      <c r="BG345" s="70"/>
      <c r="BH345" s="70"/>
      <c r="BI345" s="70"/>
      <c r="BJ345" s="70"/>
      <c r="BK345" s="70"/>
      <c r="BL345" s="70"/>
      <c r="BM345" s="70"/>
      <c r="BN345" s="70"/>
      <c r="BO345" s="70"/>
      <c r="BP345" s="70"/>
      <c r="BQ345" s="70"/>
      <c r="BR345" s="70"/>
      <c r="BS345" s="70"/>
      <c r="BT345" s="70"/>
      <c r="BU345" s="70"/>
      <c r="BV345" s="70"/>
      <c r="BW345" s="70"/>
      <c r="BX345" s="70"/>
      <c r="BY345" s="70"/>
      <c r="BZ345" s="70"/>
      <c r="CA345" s="70"/>
      <c r="CB345" s="70"/>
      <c r="CC345" s="70"/>
      <c r="CD345" s="70"/>
      <c r="CE345" s="70"/>
      <c r="CF345" s="70"/>
      <c r="CG345" s="70"/>
      <c r="CH345" s="70"/>
      <c r="CI345" s="70"/>
      <c r="CJ345" s="70"/>
      <c r="CK345" s="70"/>
      <c r="CL345" s="70"/>
      <c r="CM345" s="70"/>
      <c r="CN345" s="70"/>
      <c r="CO345" s="70"/>
      <c r="CP345" s="70"/>
      <c r="CQ345" s="70"/>
      <c r="CR345" s="70"/>
      <c r="CS345" s="70"/>
      <c r="CT345" s="70"/>
      <c r="CU345" s="70"/>
      <c r="CV345" s="70"/>
      <c r="CW345" s="70"/>
      <c r="CX345" s="70"/>
      <c r="CY345" s="70"/>
      <c r="CZ345" s="70"/>
      <c r="DA345" s="70"/>
      <c r="DB345" s="70"/>
      <c r="DC345" s="70"/>
      <c r="DD345" s="70"/>
      <c r="DE345" s="70"/>
      <c r="DF345" s="70"/>
      <c r="DG345" s="70"/>
      <c r="DH345" s="70"/>
      <c r="DI345" s="70"/>
      <c r="DJ345" s="70"/>
      <c r="DK345" s="70"/>
      <c r="DL345" s="70"/>
      <c r="DM345" s="70"/>
      <c r="DN345" s="70"/>
      <c r="DO345" s="70"/>
      <c r="DP345" s="70"/>
      <c r="DQ345" s="70"/>
      <c r="DR345" s="70"/>
      <c r="DS345" s="70"/>
      <c r="DT345" s="70"/>
      <c r="DU345" s="70"/>
      <c r="DV345" s="70"/>
      <c r="DW345" s="70"/>
      <c r="DX345" s="70"/>
      <c r="DY345" s="70"/>
      <c r="DZ345" s="70"/>
      <c r="EA345" s="70"/>
      <c r="EB345" s="70"/>
      <c r="EC345" s="70"/>
      <c r="ED345" s="70"/>
      <c r="EE345" s="70"/>
      <c r="EF345" s="70"/>
      <c r="EG345" s="70"/>
      <c r="EH345" s="70"/>
      <c r="EI345" s="70"/>
      <c r="EJ345" s="70"/>
      <c r="EK345" s="70"/>
      <c r="EL345" s="70"/>
      <c r="EM345" s="70"/>
      <c r="EN345" s="70"/>
    </row>
    <row r="346" spans="1:144" outlineLevel="1" x14ac:dyDescent="0.2">
      <c r="A346" s="16">
        <v>140</v>
      </c>
      <c r="B346" s="16">
        <v>0</v>
      </c>
      <c r="C346" s="1">
        <v>9.5037382380813467E-6</v>
      </c>
      <c r="D346" s="1">
        <f t="shared" si="22"/>
        <v>-9.5037382380813467E-6</v>
      </c>
      <c r="E346" s="1">
        <f t="shared" si="23"/>
        <v>1.9007566797633306E-5</v>
      </c>
      <c r="F346" s="1">
        <f t="shared" si="24"/>
        <v>-4.3597668283559968E-3</v>
      </c>
      <c r="G346" s="1">
        <f t="shared" si="25"/>
        <v>-3.0828280133637425E-3</v>
      </c>
      <c r="H346" s="1">
        <v>4.7352293217755215E-5</v>
      </c>
      <c r="I346" s="1">
        <f t="shared" si="26"/>
        <v>4.5004938753402155E-10</v>
      </c>
      <c r="J346" s="1">
        <f t="shared" si="27"/>
        <v>-3.082901005444024E-3</v>
      </c>
      <c r="AQ346" s="70"/>
      <c r="AR346" s="70"/>
      <c r="AS346" s="70"/>
      <c r="AT346" s="70"/>
      <c r="AU346" s="70"/>
      <c r="AV346" s="70"/>
      <c r="AW346" s="70"/>
      <c r="AX346" s="83"/>
      <c r="AY346" s="70"/>
      <c r="AZ346" s="70"/>
      <c r="BA346" s="70"/>
      <c r="BB346" s="70">
        <f t="shared" si="28"/>
        <v>1</v>
      </c>
      <c r="BC346" s="70">
        <f t="shared" si="29"/>
        <v>9.5037382380813467E-6</v>
      </c>
      <c r="BD346" s="70" t="e">
        <f t="shared" si="30"/>
        <v>#N/A</v>
      </c>
      <c r="BE346" s="70"/>
      <c r="BF346" s="70"/>
      <c r="BG346" s="70"/>
      <c r="BH346" s="70"/>
      <c r="BI346" s="70"/>
      <c r="BJ346" s="70"/>
      <c r="BK346" s="70"/>
      <c r="BL346" s="70"/>
      <c r="BM346" s="70"/>
      <c r="BN346" s="70"/>
      <c r="BO346" s="70"/>
      <c r="BP346" s="70"/>
      <c r="BQ346" s="70"/>
      <c r="BR346" s="70"/>
      <c r="BS346" s="70"/>
      <c r="BT346" s="70"/>
      <c r="BU346" s="70"/>
      <c r="BV346" s="70"/>
      <c r="BW346" s="70"/>
      <c r="BX346" s="70"/>
      <c r="BY346" s="70"/>
      <c r="BZ346" s="70"/>
      <c r="CA346" s="70"/>
      <c r="CB346" s="70"/>
      <c r="CC346" s="70"/>
      <c r="CD346" s="70"/>
      <c r="CE346" s="70"/>
      <c r="CF346" s="70"/>
      <c r="CG346" s="70"/>
      <c r="CH346" s="70"/>
      <c r="CI346" s="70"/>
      <c r="CJ346" s="70"/>
      <c r="CK346" s="70"/>
      <c r="CL346" s="70"/>
      <c r="CM346" s="70"/>
      <c r="CN346" s="70"/>
      <c r="CO346" s="70"/>
      <c r="CP346" s="70"/>
      <c r="CQ346" s="70"/>
      <c r="CR346" s="70"/>
      <c r="CS346" s="70"/>
      <c r="CT346" s="70"/>
      <c r="CU346" s="70"/>
      <c r="CV346" s="70"/>
      <c r="CW346" s="70"/>
      <c r="CX346" s="70"/>
      <c r="CY346" s="70"/>
      <c r="CZ346" s="70"/>
      <c r="DA346" s="70"/>
      <c r="DB346" s="70"/>
      <c r="DC346" s="70"/>
      <c r="DD346" s="70"/>
      <c r="DE346" s="70"/>
      <c r="DF346" s="70"/>
      <c r="DG346" s="70"/>
      <c r="DH346" s="70"/>
      <c r="DI346" s="70"/>
      <c r="DJ346" s="70"/>
      <c r="DK346" s="70"/>
      <c r="DL346" s="70"/>
      <c r="DM346" s="70"/>
      <c r="DN346" s="70"/>
      <c r="DO346" s="70"/>
      <c r="DP346" s="70"/>
      <c r="DQ346" s="70"/>
      <c r="DR346" s="70"/>
      <c r="DS346" s="70"/>
      <c r="DT346" s="70"/>
      <c r="DU346" s="70"/>
      <c r="DV346" s="70"/>
      <c r="DW346" s="70"/>
      <c r="DX346" s="70"/>
      <c r="DY346" s="70"/>
      <c r="DZ346" s="70"/>
      <c r="EA346" s="70"/>
      <c r="EB346" s="70"/>
      <c r="EC346" s="70"/>
      <c r="ED346" s="70"/>
      <c r="EE346" s="70"/>
      <c r="EF346" s="70"/>
      <c r="EG346" s="70"/>
      <c r="EH346" s="70"/>
      <c r="EI346" s="70"/>
      <c r="EJ346" s="70"/>
      <c r="EK346" s="70"/>
      <c r="EL346" s="70"/>
      <c r="EM346" s="70"/>
      <c r="EN346" s="70"/>
    </row>
    <row r="347" spans="1:144" outlineLevel="1" x14ac:dyDescent="0.2">
      <c r="A347" s="16">
        <v>141</v>
      </c>
      <c r="B347" s="16">
        <v>0</v>
      </c>
      <c r="C347" s="1">
        <v>1.4712876262012948E-3</v>
      </c>
      <c r="D347" s="1">
        <f t="shared" si="22"/>
        <v>-1.4712876262012948E-3</v>
      </c>
      <c r="E347" s="1">
        <f t="shared" si="23"/>
        <v>2.9447420652789933E-3</v>
      </c>
      <c r="F347" s="1">
        <f t="shared" si="24"/>
        <v>-5.4265477656416088E-2</v>
      </c>
      <c r="G347" s="1">
        <f t="shared" si="25"/>
        <v>-3.8385615835240833E-2</v>
      </c>
      <c r="H347" s="1">
        <v>3.3464742604505499E-3</v>
      </c>
      <c r="I347" s="1">
        <f t="shared" si="26"/>
        <v>4.9474373867483004E-6</v>
      </c>
      <c r="J347" s="1">
        <f t="shared" si="27"/>
        <v>-3.8450005727404514E-2</v>
      </c>
      <c r="AQ347" s="70"/>
      <c r="AR347" s="70"/>
      <c r="AS347" s="70"/>
      <c r="AT347" s="70"/>
      <c r="AU347" s="70"/>
      <c r="AV347" s="70"/>
      <c r="AW347" s="70"/>
      <c r="AX347" s="83"/>
      <c r="AY347" s="70"/>
      <c r="AZ347" s="70"/>
      <c r="BA347" s="70"/>
      <c r="BB347" s="70">
        <f t="shared" si="28"/>
        <v>1</v>
      </c>
      <c r="BC347" s="70">
        <f t="shared" si="29"/>
        <v>1.4712876262012948E-3</v>
      </c>
      <c r="BD347" s="70" t="e">
        <f t="shared" si="30"/>
        <v>#N/A</v>
      </c>
      <c r="BE347" s="70"/>
      <c r="BF347" s="70"/>
      <c r="BG347" s="70"/>
      <c r="BH347" s="70"/>
      <c r="BI347" s="70"/>
      <c r="BJ347" s="70"/>
      <c r="BK347" s="70"/>
      <c r="BL347" s="70"/>
      <c r="BM347" s="70"/>
      <c r="BN347" s="70"/>
      <c r="BO347" s="70"/>
      <c r="BP347" s="70"/>
      <c r="BQ347" s="70"/>
      <c r="BR347" s="70"/>
      <c r="BS347" s="70"/>
      <c r="BT347" s="70"/>
      <c r="BU347" s="70"/>
      <c r="BV347" s="70"/>
      <c r="BW347" s="70"/>
      <c r="BX347" s="70"/>
      <c r="BY347" s="70"/>
      <c r="BZ347" s="70"/>
      <c r="CA347" s="70"/>
      <c r="CB347" s="70"/>
      <c r="CC347" s="70"/>
      <c r="CD347" s="70"/>
      <c r="CE347" s="70"/>
      <c r="CF347" s="70"/>
      <c r="CG347" s="70"/>
      <c r="CH347" s="70"/>
      <c r="CI347" s="70"/>
      <c r="CJ347" s="70"/>
      <c r="CK347" s="70"/>
      <c r="CL347" s="70"/>
      <c r="CM347" s="70"/>
      <c r="CN347" s="70"/>
      <c r="CO347" s="70"/>
      <c r="CP347" s="70"/>
      <c r="CQ347" s="70"/>
      <c r="CR347" s="70"/>
      <c r="CS347" s="70"/>
      <c r="CT347" s="70"/>
      <c r="CU347" s="70"/>
      <c r="CV347" s="70"/>
      <c r="CW347" s="70"/>
      <c r="CX347" s="70"/>
      <c r="CY347" s="70"/>
      <c r="CZ347" s="70"/>
      <c r="DA347" s="70"/>
      <c r="DB347" s="70"/>
      <c r="DC347" s="70"/>
      <c r="DD347" s="70"/>
      <c r="DE347" s="70"/>
      <c r="DF347" s="70"/>
      <c r="DG347" s="70"/>
      <c r="DH347" s="70"/>
      <c r="DI347" s="70"/>
      <c r="DJ347" s="70"/>
      <c r="DK347" s="70"/>
      <c r="DL347" s="70"/>
      <c r="DM347" s="70"/>
      <c r="DN347" s="70"/>
      <c r="DO347" s="70"/>
      <c r="DP347" s="70"/>
      <c r="DQ347" s="70"/>
      <c r="DR347" s="70"/>
      <c r="DS347" s="70"/>
      <c r="DT347" s="70"/>
      <c r="DU347" s="70"/>
      <c r="DV347" s="70"/>
      <c r="DW347" s="70"/>
      <c r="DX347" s="70"/>
      <c r="DY347" s="70"/>
      <c r="DZ347" s="70"/>
      <c r="EA347" s="70"/>
      <c r="EB347" s="70"/>
      <c r="EC347" s="70"/>
      <c r="ED347" s="70"/>
      <c r="EE347" s="70"/>
      <c r="EF347" s="70"/>
      <c r="EG347" s="70"/>
      <c r="EH347" s="70"/>
      <c r="EI347" s="70"/>
      <c r="EJ347" s="70"/>
      <c r="EK347" s="70"/>
      <c r="EL347" s="70"/>
      <c r="EM347" s="70"/>
      <c r="EN347" s="70"/>
    </row>
    <row r="348" spans="1:144" outlineLevel="1" x14ac:dyDescent="0.2">
      <c r="A348" s="16">
        <v>142</v>
      </c>
      <c r="B348" s="16">
        <v>0</v>
      </c>
      <c r="C348" s="1">
        <v>4.6033316346660485E-3</v>
      </c>
      <c r="D348" s="1">
        <f t="shared" si="22"/>
        <v>-4.6033316346660485E-3</v>
      </c>
      <c r="E348" s="1">
        <f t="shared" si="23"/>
        <v>9.2279191885867515E-3</v>
      </c>
      <c r="F348" s="1">
        <f t="shared" si="24"/>
        <v>-9.6062059048235851E-2</v>
      </c>
      <c r="G348" s="1">
        <f t="shared" si="25"/>
        <v>-6.800456084389464E-2</v>
      </c>
      <c r="H348" s="1">
        <v>8.9626721215057669E-3</v>
      </c>
      <c r="I348" s="1">
        <f t="shared" si="26"/>
        <v>4.1823808477923968E-5</v>
      </c>
      <c r="J348" s="1">
        <f t="shared" si="27"/>
        <v>-6.831137609541249E-2</v>
      </c>
      <c r="AQ348" s="70"/>
      <c r="AR348" s="70"/>
      <c r="AS348" s="70"/>
      <c r="AT348" s="70"/>
      <c r="AU348" s="70"/>
      <c r="AV348" s="70"/>
      <c r="AW348" s="70"/>
      <c r="AX348" s="83"/>
      <c r="AY348" s="70"/>
      <c r="AZ348" s="70"/>
      <c r="BA348" s="70"/>
      <c r="BB348" s="70">
        <f t="shared" si="28"/>
        <v>1</v>
      </c>
      <c r="BC348" s="70">
        <f t="shared" si="29"/>
        <v>4.6033316346660485E-3</v>
      </c>
      <c r="BD348" s="70" t="e">
        <f t="shared" si="30"/>
        <v>#N/A</v>
      </c>
      <c r="BE348" s="70"/>
      <c r="BF348" s="70"/>
      <c r="BG348" s="70"/>
      <c r="BH348" s="70"/>
      <c r="BI348" s="70"/>
      <c r="BJ348" s="70"/>
      <c r="BK348" s="70"/>
      <c r="BL348" s="70"/>
      <c r="BM348" s="70"/>
      <c r="BN348" s="70"/>
      <c r="BO348" s="70"/>
      <c r="BP348" s="70"/>
      <c r="BQ348" s="70"/>
      <c r="BR348" s="70"/>
      <c r="BS348" s="70"/>
      <c r="BT348" s="70"/>
      <c r="BU348" s="70"/>
      <c r="BV348" s="70"/>
      <c r="BW348" s="70"/>
      <c r="BX348" s="70"/>
      <c r="BY348" s="70"/>
      <c r="BZ348" s="70"/>
      <c r="CA348" s="70"/>
      <c r="CB348" s="70"/>
      <c r="CC348" s="70"/>
      <c r="CD348" s="70"/>
      <c r="CE348" s="70"/>
      <c r="CF348" s="70"/>
      <c r="CG348" s="70"/>
      <c r="CH348" s="70"/>
      <c r="CI348" s="70"/>
      <c r="CJ348" s="70"/>
      <c r="CK348" s="70"/>
      <c r="CL348" s="70"/>
      <c r="CM348" s="70"/>
      <c r="CN348" s="70"/>
      <c r="CO348" s="70"/>
      <c r="CP348" s="70"/>
      <c r="CQ348" s="70"/>
      <c r="CR348" s="70"/>
      <c r="CS348" s="70"/>
      <c r="CT348" s="70"/>
      <c r="CU348" s="70"/>
      <c r="CV348" s="70"/>
      <c r="CW348" s="70"/>
      <c r="CX348" s="70"/>
      <c r="CY348" s="70"/>
      <c r="CZ348" s="70"/>
      <c r="DA348" s="70"/>
      <c r="DB348" s="70"/>
      <c r="DC348" s="70"/>
      <c r="DD348" s="70"/>
      <c r="DE348" s="70"/>
      <c r="DF348" s="70"/>
      <c r="DG348" s="70"/>
      <c r="DH348" s="70"/>
      <c r="DI348" s="70"/>
      <c r="DJ348" s="70"/>
      <c r="DK348" s="70"/>
      <c r="DL348" s="70"/>
      <c r="DM348" s="70"/>
      <c r="DN348" s="70"/>
      <c r="DO348" s="70"/>
      <c r="DP348" s="70"/>
      <c r="DQ348" s="70"/>
      <c r="DR348" s="70"/>
      <c r="DS348" s="70"/>
      <c r="DT348" s="70"/>
      <c r="DU348" s="70"/>
      <c r="DV348" s="70"/>
      <c r="DW348" s="70"/>
      <c r="DX348" s="70"/>
      <c r="DY348" s="70"/>
      <c r="DZ348" s="70"/>
      <c r="EA348" s="70"/>
      <c r="EB348" s="70"/>
      <c r="EC348" s="70"/>
      <c r="ED348" s="70"/>
      <c r="EE348" s="70"/>
      <c r="EF348" s="70"/>
      <c r="EG348" s="70"/>
      <c r="EH348" s="70"/>
      <c r="EI348" s="70"/>
      <c r="EJ348" s="70"/>
      <c r="EK348" s="70"/>
      <c r="EL348" s="70"/>
      <c r="EM348" s="70"/>
      <c r="EN348" s="70"/>
    </row>
    <row r="349" spans="1:144" outlineLevel="1" x14ac:dyDescent="0.2">
      <c r="A349" s="16">
        <v>143</v>
      </c>
      <c r="B349" s="16">
        <v>0</v>
      </c>
      <c r="C349" s="1">
        <v>2.627842870201734E-3</v>
      </c>
      <c r="D349" s="1">
        <f t="shared" si="22"/>
        <v>-2.627842870201734E-3</v>
      </c>
      <c r="E349" s="1">
        <f t="shared" si="23"/>
        <v>5.2626034202619956E-3</v>
      </c>
      <c r="F349" s="1">
        <f t="shared" si="24"/>
        <v>-7.2543803458751707E-2</v>
      </c>
      <c r="G349" s="1">
        <f t="shared" si="25"/>
        <v>-5.1329977818876285E-2</v>
      </c>
      <c r="H349" s="1">
        <v>5.0772712733817655E-3</v>
      </c>
      <c r="I349" s="1">
        <f t="shared" si="26"/>
        <v>1.3445692313781348E-5</v>
      </c>
      <c r="J349" s="1">
        <f t="shared" si="27"/>
        <v>-5.146078424587127E-2</v>
      </c>
      <c r="AQ349" s="70"/>
      <c r="AR349" s="70"/>
      <c r="AS349" s="70"/>
      <c r="AT349" s="70"/>
      <c r="AU349" s="70"/>
      <c r="AV349" s="70"/>
      <c r="AW349" s="70"/>
      <c r="AX349" s="83"/>
      <c r="AY349" s="70"/>
      <c r="AZ349" s="70"/>
      <c r="BA349" s="70"/>
      <c r="BB349" s="70">
        <f t="shared" si="28"/>
        <v>1</v>
      </c>
      <c r="BC349" s="70">
        <f t="shared" si="29"/>
        <v>2.627842870201734E-3</v>
      </c>
      <c r="BD349" s="70" t="e">
        <f t="shared" si="30"/>
        <v>#N/A</v>
      </c>
      <c r="BE349" s="70"/>
      <c r="BF349" s="70"/>
      <c r="BG349" s="70"/>
      <c r="BH349" s="70"/>
      <c r="BI349" s="70"/>
      <c r="BJ349" s="70"/>
      <c r="BK349" s="70"/>
      <c r="BL349" s="70"/>
      <c r="BM349" s="70"/>
      <c r="BN349" s="70"/>
      <c r="BO349" s="70"/>
      <c r="BP349" s="70"/>
      <c r="BQ349" s="70"/>
      <c r="BR349" s="70"/>
      <c r="BS349" s="70"/>
      <c r="BT349" s="70"/>
      <c r="BU349" s="70"/>
      <c r="BV349" s="70"/>
      <c r="BW349" s="70"/>
      <c r="BX349" s="70"/>
      <c r="BY349" s="70"/>
      <c r="BZ349" s="70"/>
      <c r="CA349" s="70"/>
      <c r="CB349" s="70"/>
      <c r="CC349" s="70"/>
      <c r="CD349" s="70"/>
      <c r="CE349" s="70"/>
      <c r="CF349" s="70"/>
      <c r="CG349" s="70"/>
      <c r="CH349" s="70"/>
      <c r="CI349" s="70"/>
      <c r="CJ349" s="70"/>
      <c r="CK349" s="70"/>
      <c r="CL349" s="70"/>
      <c r="CM349" s="70"/>
      <c r="CN349" s="70"/>
      <c r="CO349" s="70"/>
      <c r="CP349" s="70"/>
      <c r="CQ349" s="70"/>
      <c r="CR349" s="70"/>
      <c r="CS349" s="70"/>
      <c r="CT349" s="70"/>
      <c r="CU349" s="70"/>
      <c r="CV349" s="70"/>
      <c r="CW349" s="70"/>
      <c r="CX349" s="70"/>
      <c r="CY349" s="70"/>
      <c r="CZ349" s="70"/>
      <c r="DA349" s="70"/>
      <c r="DB349" s="70"/>
      <c r="DC349" s="70"/>
      <c r="DD349" s="70"/>
      <c r="DE349" s="70"/>
      <c r="DF349" s="70"/>
      <c r="DG349" s="70"/>
      <c r="DH349" s="70"/>
      <c r="DI349" s="70"/>
      <c r="DJ349" s="70"/>
      <c r="DK349" s="70"/>
      <c r="DL349" s="70"/>
      <c r="DM349" s="70"/>
      <c r="DN349" s="70"/>
      <c r="DO349" s="70"/>
      <c r="DP349" s="70"/>
      <c r="DQ349" s="70"/>
      <c r="DR349" s="70"/>
      <c r="DS349" s="70"/>
      <c r="DT349" s="70"/>
      <c r="DU349" s="70"/>
      <c r="DV349" s="70"/>
      <c r="DW349" s="70"/>
      <c r="DX349" s="70"/>
      <c r="DY349" s="70"/>
      <c r="DZ349" s="70"/>
      <c r="EA349" s="70"/>
      <c r="EB349" s="70"/>
      <c r="EC349" s="70"/>
      <c r="ED349" s="70"/>
      <c r="EE349" s="70"/>
      <c r="EF349" s="70"/>
      <c r="EG349" s="70"/>
      <c r="EH349" s="70"/>
      <c r="EI349" s="70"/>
      <c r="EJ349" s="70"/>
      <c r="EK349" s="70"/>
      <c r="EL349" s="70"/>
      <c r="EM349" s="70"/>
      <c r="EN349" s="70"/>
    </row>
    <row r="350" spans="1:144" outlineLevel="1" x14ac:dyDescent="0.2">
      <c r="A350" s="16">
        <v>144</v>
      </c>
      <c r="B350" s="16">
        <v>0</v>
      </c>
      <c r="C350" s="1">
        <v>8.9339998571451671E-3</v>
      </c>
      <c r="D350" s="1">
        <f t="shared" si="22"/>
        <v>-8.9339998571451671E-3</v>
      </c>
      <c r="E350" s="1">
        <f t="shared" si="23"/>
        <v>1.7948294662193349E-2</v>
      </c>
      <c r="F350" s="1">
        <f t="shared" si="24"/>
        <v>-0.13397124565440657</v>
      </c>
      <c r="G350" s="1">
        <f t="shared" si="25"/>
        <v>-9.4944908857514138E-2</v>
      </c>
      <c r="H350" s="1">
        <v>1.3796593388334978E-2</v>
      </c>
      <c r="I350" s="1">
        <f t="shared" si="26"/>
        <v>1.2610976909179574E-4</v>
      </c>
      <c r="J350" s="1">
        <f t="shared" si="27"/>
        <v>-9.5606723022251233E-2</v>
      </c>
      <c r="AQ350" s="70"/>
      <c r="AR350" s="70"/>
      <c r="AS350" s="70"/>
      <c r="AT350" s="70"/>
      <c r="AU350" s="70"/>
      <c r="AV350" s="70"/>
      <c r="AW350" s="70"/>
      <c r="AX350" s="83"/>
      <c r="AY350" s="70"/>
      <c r="AZ350" s="70"/>
      <c r="BA350" s="70"/>
      <c r="BB350" s="70">
        <f t="shared" si="28"/>
        <v>1</v>
      </c>
      <c r="BC350" s="70">
        <f t="shared" si="29"/>
        <v>8.9339998571451671E-3</v>
      </c>
      <c r="BD350" s="70" t="e">
        <f t="shared" si="30"/>
        <v>#N/A</v>
      </c>
      <c r="BE350" s="70"/>
      <c r="BF350" s="70"/>
      <c r="BG350" s="70"/>
      <c r="BH350" s="70"/>
      <c r="BI350" s="70"/>
      <c r="BJ350" s="70"/>
      <c r="BK350" s="70"/>
      <c r="BL350" s="70"/>
      <c r="BM350" s="70"/>
      <c r="BN350" s="70"/>
      <c r="BO350" s="70"/>
      <c r="BP350" s="70"/>
      <c r="BQ350" s="70"/>
      <c r="BR350" s="70"/>
      <c r="BS350" s="70"/>
      <c r="BT350" s="70"/>
      <c r="BU350" s="70"/>
      <c r="BV350" s="70"/>
      <c r="BW350" s="70"/>
      <c r="BX350" s="70"/>
      <c r="BY350" s="70"/>
      <c r="BZ350" s="70"/>
      <c r="CA350" s="70"/>
      <c r="CB350" s="70"/>
      <c r="CC350" s="70"/>
      <c r="CD350" s="70"/>
      <c r="CE350" s="70"/>
      <c r="CF350" s="70"/>
      <c r="CG350" s="70"/>
      <c r="CH350" s="70"/>
      <c r="CI350" s="70"/>
      <c r="CJ350" s="70"/>
      <c r="CK350" s="70"/>
      <c r="CL350" s="70"/>
      <c r="CM350" s="70"/>
      <c r="CN350" s="70"/>
      <c r="CO350" s="70"/>
      <c r="CP350" s="70"/>
      <c r="CQ350" s="70"/>
      <c r="CR350" s="70"/>
      <c r="CS350" s="70"/>
      <c r="CT350" s="70"/>
      <c r="CU350" s="70"/>
      <c r="CV350" s="70"/>
      <c r="CW350" s="70"/>
      <c r="CX350" s="70"/>
      <c r="CY350" s="70"/>
      <c r="CZ350" s="70"/>
      <c r="DA350" s="70"/>
      <c r="DB350" s="70"/>
      <c r="DC350" s="70"/>
      <c r="DD350" s="70"/>
      <c r="DE350" s="70"/>
      <c r="DF350" s="70"/>
      <c r="DG350" s="70"/>
      <c r="DH350" s="70"/>
      <c r="DI350" s="70"/>
      <c r="DJ350" s="70"/>
      <c r="DK350" s="70"/>
      <c r="DL350" s="70"/>
      <c r="DM350" s="70"/>
      <c r="DN350" s="70"/>
      <c r="DO350" s="70"/>
      <c r="DP350" s="70"/>
      <c r="DQ350" s="70"/>
      <c r="DR350" s="70"/>
      <c r="DS350" s="70"/>
      <c r="DT350" s="70"/>
      <c r="DU350" s="70"/>
      <c r="DV350" s="70"/>
      <c r="DW350" s="70"/>
      <c r="DX350" s="70"/>
      <c r="DY350" s="70"/>
      <c r="DZ350" s="70"/>
      <c r="EA350" s="70"/>
      <c r="EB350" s="70"/>
      <c r="EC350" s="70"/>
      <c r="ED350" s="70"/>
      <c r="EE350" s="70"/>
      <c r="EF350" s="70"/>
      <c r="EG350" s="70"/>
      <c r="EH350" s="70"/>
      <c r="EI350" s="70"/>
      <c r="EJ350" s="70"/>
      <c r="EK350" s="70"/>
      <c r="EL350" s="70"/>
      <c r="EM350" s="70"/>
      <c r="EN350" s="70"/>
    </row>
    <row r="351" spans="1:144" outlineLevel="1" x14ac:dyDescent="0.2">
      <c r="A351" s="16">
        <v>145</v>
      </c>
      <c r="B351" s="16">
        <v>0</v>
      </c>
      <c r="C351" s="1">
        <v>1.7761473418905634E-6</v>
      </c>
      <c r="D351" s="1">
        <f t="shared" si="22"/>
        <v>-1.7761473418905634E-6</v>
      </c>
      <c r="E351" s="1">
        <f t="shared" si="23"/>
        <v>3.5522978386522741E-6</v>
      </c>
      <c r="F351" s="1">
        <f t="shared" si="24"/>
        <v>-1.8847540525628998E-3</v>
      </c>
      <c r="G351" s="1">
        <f t="shared" si="25"/>
        <v>-1.3327229631831016E-3</v>
      </c>
      <c r="H351" s="1">
        <v>9.9845182339478589E-6</v>
      </c>
      <c r="I351" s="1">
        <f t="shared" si="26"/>
        <v>1.7734184086778159E-11</v>
      </c>
      <c r="J351" s="1">
        <f t="shared" si="27"/>
        <v>-1.3327296165312878E-3</v>
      </c>
      <c r="AQ351" s="70"/>
      <c r="AR351" s="70"/>
      <c r="AS351" s="70"/>
      <c r="AT351" s="70"/>
      <c r="AU351" s="70"/>
      <c r="AV351" s="70"/>
      <c r="AW351" s="70"/>
      <c r="AX351" s="83"/>
      <c r="AY351" s="70"/>
      <c r="AZ351" s="70"/>
      <c r="BA351" s="70"/>
      <c r="BB351" s="70">
        <f t="shared" si="28"/>
        <v>1</v>
      </c>
      <c r="BC351" s="70">
        <f t="shared" si="29"/>
        <v>1.7761473418905634E-6</v>
      </c>
      <c r="BD351" s="70" t="e">
        <f t="shared" si="30"/>
        <v>#N/A</v>
      </c>
      <c r="BE351" s="70"/>
      <c r="BF351" s="70"/>
      <c r="BG351" s="70"/>
      <c r="BH351" s="70"/>
      <c r="BI351" s="70"/>
      <c r="BJ351" s="70"/>
      <c r="BK351" s="70"/>
      <c r="BL351" s="70"/>
      <c r="BM351" s="70"/>
      <c r="BN351" s="70"/>
      <c r="BO351" s="70"/>
      <c r="BP351" s="70"/>
      <c r="BQ351" s="70"/>
      <c r="BR351" s="70"/>
      <c r="BS351" s="70"/>
      <c r="BT351" s="70"/>
      <c r="BU351" s="70"/>
      <c r="BV351" s="70"/>
      <c r="BW351" s="70"/>
      <c r="BX351" s="70"/>
      <c r="BY351" s="70"/>
      <c r="BZ351" s="70"/>
      <c r="CA351" s="70"/>
      <c r="CB351" s="70"/>
      <c r="CC351" s="70"/>
      <c r="CD351" s="70"/>
      <c r="CE351" s="70"/>
      <c r="CF351" s="70"/>
      <c r="CG351" s="70"/>
      <c r="CH351" s="70"/>
      <c r="CI351" s="70"/>
      <c r="CJ351" s="70"/>
      <c r="CK351" s="70"/>
      <c r="CL351" s="70"/>
      <c r="CM351" s="70"/>
      <c r="CN351" s="70"/>
      <c r="CO351" s="70"/>
      <c r="CP351" s="70"/>
      <c r="CQ351" s="70"/>
      <c r="CR351" s="70"/>
      <c r="CS351" s="70"/>
      <c r="CT351" s="70"/>
      <c r="CU351" s="70"/>
      <c r="CV351" s="70"/>
      <c r="CW351" s="70"/>
      <c r="CX351" s="70"/>
      <c r="CY351" s="70"/>
      <c r="CZ351" s="70"/>
      <c r="DA351" s="70"/>
      <c r="DB351" s="70"/>
      <c r="DC351" s="70"/>
      <c r="DD351" s="70"/>
      <c r="DE351" s="70"/>
      <c r="DF351" s="70"/>
      <c r="DG351" s="70"/>
      <c r="DH351" s="70"/>
      <c r="DI351" s="70"/>
      <c r="DJ351" s="70"/>
      <c r="DK351" s="70"/>
      <c r="DL351" s="70"/>
      <c r="DM351" s="70"/>
      <c r="DN351" s="70"/>
      <c r="DO351" s="70"/>
      <c r="DP351" s="70"/>
      <c r="DQ351" s="70"/>
      <c r="DR351" s="70"/>
      <c r="DS351" s="70"/>
      <c r="DT351" s="70"/>
      <c r="DU351" s="70"/>
      <c r="DV351" s="70"/>
      <c r="DW351" s="70"/>
      <c r="DX351" s="70"/>
      <c r="DY351" s="70"/>
      <c r="DZ351" s="70"/>
      <c r="EA351" s="70"/>
      <c r="EB351" s="70"/>
      <c r="EC351" s="70"/>
      <c r="ED351" s="70"/>
      <c r="EE351" s="70"/>
      <c r="EF351" s="70"/>
      <c r="EG351" s="70"/>
      <c r="EH351" s="70"/>
      <c r="EI351" s="70"/>
      <c r="EJ351" s="70"/>
      <c r="EK351" s="70"/>
      <c r="EL351" s="70"/>
      <c r="EM351" s="70"/>
      <c r="EN351" s="70"/>
    </row>
    <row r="352" spans="1:144" outlineLevel="1" x14ac:dyDescent="0.2">
      <c r="A352" s="16">
        <v>146</v>
      </c>
      <c r="B352" s="16">
        <v>0</v>
      </c>
      <c r="C352" s="1">
        <v>4.0471426563933018E-3</v>
      </c>
      <c r="D352" s="1">
        <f t="shared" si="22"/>
        <v>-4.0471426563933018E-3</v>
      </c>
      <c r="E352" s="1">
        <f t="shared" si="23"/>
        <v>8.1107090041262122E-3</v>
      </c>
      <c r="F352" s="1">
        <f t="shared" si="24"/>
        <v>-9.0059474815958218E-2</v>
      </c>
      <c r="G352" s="1">
        <f t="shared" si="25"/>
        <v>-6.3746282864726209E-2</v>
      </c>
      <c r="H352" s="1">
        <v>1.0007825006256891E-2</v>
      </c>
      <c r="I352" s="1">
        <f t="shared" si="26"/>
        <v>4.1078792766226189E-5</v>
      </c>
      <c r="J352" s="1">
        <f t="shared" si="27"/>
        <v>-6.4067678058720934E-2</v>
      </c>
      <c r="AQ352" s="70"/>
      <c r="AR352" s="70"/>
      <c r="AS352" s="70"/>
      <c r="AT352" s="70"/>
      <c r="AU352" s="70"/>
      <c r="AV352" s="70"/>
      <c r="AW352" s="70"/>
      <c r="AX352" s="83"/>
      <c r="AY352" s="70"/>
      <c r="AZ352" s="70"/>
      <c r="BA352" s="70"/>
      <c r="BB352" s="70">
        <f t="shared" si="28"/>
        <v>1</v>
      </c>
      <c r="BC352" s="70">
        <f t="shared" si="29"/>
        <v>4.0471426563933018E-3</v>
      </c>
      <c r="BD352" s="70" t="e">
        <f t="shared" si="30"/>
        <v>#N/A</v>
      </c>
      <c r="BE352" s="70"/>
      <c r="BF352" s="70"/>
      <c r="BG352" s="70"/>
      <c r="BH352" s="70"/>
      <c r="BI352" s="70"/>
      <c r="BJ352" s="70"/>
      <c r="BK352" s="70"/>
      <c r="BL352" s="70"/>
      <c r="BM352" s="70"/>
      <c r="BN352" s="70"/>
      <c r="BO352" s="70"/>
      <c r="BP352" s="70"/>
      <c r="BQ352" s="70"/>
      <c r="BR352" s="70"/>
      <c r="BS352" s="70"/>
      <c r="BT352" s="70"/>
      <c r="BU352" s="70"/>
      <c r="BV352" s="70"/>
      <c r="BW352" s="70"/>
      <c r="BX352" s="70"/>
      <c r="BY352" s="70"/>
      <c r="BZ352" s="70"/>
      <c r="CA352" s="70"/>
      <c r="CB352" s="70"/>
      <c r="CC352" s="70"/>
      <c r="CD352" s="70"/>
      <c r="CE352" s="70"/>
      <c r="CF352" s="70"/>
      <c r="CG352" s="70"/>
      <c r="CH352" s="70"/>
      <c r="CI352" s="70"/>
      <c r="CJ352" s="70"/>
      <c r="CK352" s="70"/>
      <c r="CL352" s="70"/>
      <c r="CM352" s="70"/>
      <c r="CN352" s="70"/>
      <c r="CO352" s="70"/>
      <c r="CP352" s="70"/>
      <c r="CQ352" s="70"/>
      <c r="CR352" s="70"/>
      <c r="CS352" s="70"/>
      <c r="CT352" s="70"/>
      <c r="CU352" s="70"/>
      <c r="CV352" s="70"/>
      <c r="CW352" s="70"/>
      <c r="CX352" s="70"/>
      <c r="CY352" s="70"/>
      <c r="CZ352" s="70"/>
      <c r="DA352" s="70"/>
      <c r="DB352" s="70"/>
      <c r="DC352" s="70"/>
      <c r="DD352" s="70"/>
      <c r="DE352" s="70"/>
      <c r="DF352" s="70"/>
      <c r="DG352" s="70"/>
      <c r="DH352" s="70"/>
      <c r="DI352" s="70"/>
      <c r="DJ352" s="70"/>
      <c r="DK352" s="70"/>
      <c r="DL352" s="70"/>
      <c r="DM352" s="70"/>
      <c r="DN352" s="70"/>
      <c r="DO352" s="70"/>
      <c r="DP352" s="70"/>
      <c r="DQ352" s="70"/>
      <c r="DR352" s="70"/>
      <c r="DS352" s="70"/>
      <c r="DT352" s="70"/>
      <c r="DU352" s="70"/>
      <c r="DV352" s="70"/>
      <c r="DW352" s="70"/>
      <c r="DX352" s="70"/>
      <c r="DY352" s="70"/>
      <c r="DZ352" s="70"/>
      <c r="EA352" s="70"/>
      <c r="EB352" s="70"/>
      <c r="EC352" s="70"/>
      <c r="ED352" s="70"/>
      <c r="EE352" s="70"/>
      <c r="EF352" s="70"/>
      <c r="EG352" s="70"/>
      <c r="EH352" s="70"/>
      <c r="EI352" s="70"/>
      <c r="EJ352" s="70"/>
      <c r="EK352" s="70"/>
      <c r="EL352" s="70"/>
      <c r="EM352" s="70"/>
      <c r="EN352" s="70"/>
    </row>
    <row r="353" spans="1:144" outlineLevel="1" x14ac:dyDescent="0.2">
      <c r="A353" s="16">
        <v>147</v>
      </c>
      <c r="B353" s="16">
        <v>0</v>
      </c>
      <c r="C353" s="1">
        <v>3.8582289185919664E-3</v>
      </c>
      <c r="D353" s="1">
        <f t="shared" si="22"/>
        <v>-3.8582289185919664E-3</v>
      </c>
      <c r="E353" s="1">
        <f t="shared" si="23"/>
        <v>7.7313821675954351E-3</v>
      </c>
      <c r="F353" s="1">
        <f t="shared" si="24"/>
        <v>-8.7928278543341426E-2</v>
      </c>
      <c r="G353" s="1">
        <f t="shared" si="25"/>
        <v>-6.22348174638322E-2</v>
      </c>
      <c r="H353" s="1">
        <v>6.5705584164333225E-3</v>
      </c>
      <c r="I353" s="1">
        <f t="shared" si="26"/>
        <v>2.5617225677205072E-5</v>
      </c>
      <c r="J353" s="1">
        <f t="shared" si="27"/>
        <v>-6.244028932054782E-2</v>
      </c>
      <c r="AQ353" s="70"/>
      <c r="AR353" s="70"/>
      <c r="AS353" s="70"/>
      <c r="AT353" s="70"/>
      <c r="AU353" s="70"/>
      <c r="AV353" s="70"/>
      <c r="AW353" s="70"/>
      <c r="AX353" s="83"/>
      <c r="AY353" s="70"/>
      <c r="AZ353" s="70"/>
      <c r="BA353" s="70"/>
      <c r="BB353" s="70">
        <f t="shared" si="28"/>
        <v>1</v>
      </c>
      <c r="BC353" s="70">
        <f t="shared" si="29"/>
        <v>3.8582289185919664E-3</v>
      </c>
      <c r="BD353" s="70" t="e">
        <f t="shared" si="30"/>
        <v>#N/A</v>
      </c>
      <c r="BE353" s="70"/>
      <c r="BF353" s="70"/>
      <c r="BG353" s="70"/>
      <c r="BH353" s="70"/>
      <c r="BI353" s="70"/>
      <c r="BJ353" s="70"/>
      <c r="BK353" s="70"/>
      <c r="BL353" s="70"/>
      <c r="BM353" s="70"/>
      <c r="BN353" s="70"/>
      <c r="BO353" s="70"/>
      <c r="BP353" s="70"/>
      <c r="BQ353" s="70"/>
      <c r="BR353" s="70"/>
      <c r="BS353" s="70"/>
      <c r="BT353" s="70"/>
      <c r="BU353" s="70"/>
      <c r="BV353" s="70"/>
      <c r="BW353" s="70"/>
      <c r="BX353" s="70"/>
      <c r="BY353" s="70"/>
      <c r="BZ353" s="70"/>
      <c r="CA353" s="70"/>
      <c r="CB353" s="70"/>
      <c r="CC353" s="70"/>
      <c r="CD353" s="70"/>
      <c r="CE353" s="70"/>
      <c r="CF353" s="70"/>
      <c r="CG353" s="70"/>
      <c r="CH353" s="70"/>
      <c r="CI353" s="70"/>
      <c r="CJ353" s="70"/>
      <c r="CK353" s="70"/>
      <c r="CL353" s="70"/>
      <c r="CM353" s="70"/>
      <c r="CN353" s="70"/>
      <c r="CO353" s="70"/>
      <c r="CP353" s="70"/>
      <c r="CQ353" s="70"/>
      <c r="CR353" s="70"/>
      <c r="CS353" s="70"/>
      <c r="CT353" s="70"/>
      <c r="CU353" s="70"/>
      <c r="CV353" s="70"/>
      <c r="CW353" s="70"/>
      <c r="CX353" s="70"/>
      <c r="CY353" s="70"/>
      <c r="CZ353" s="70"/>
      <c r="DA353" s="70"/>
      <c r="DB353" s="70"/>
      <c r="DC353" s="70"/>
      <c r="DD353" s="70"/>
      <c r="DE353" s="70"/>
      <c r="DF353" s="70"/>
      <c r="DG353" s="70"/>
      <c r="DH353" s="70"/>
      <c r="DI353" s="70"/>
      <c r="DJ353" s="70"/>
      <c r="DK353" s="70"/>
      <c r="DL353" s="70"/>
      <c r="DM353" s="70"/>
      <c r="DN353" s="70"/>
      <c r="DO353" s="70"/>
      <c r="DP353" s="70"/>
      <c r="DQ353" s="70"/>
      <c r="DR353" s="70"/>
      <c r="DS353" s="70"/>
      <c r="DT353" s="70"/>
      <c r="DU353" s="70"/>
      <c r="DV353" s="70"/>
      <c r="DW353" s="70"/>
      <c r="DX353" s="70"/>
      <c r="DY353" s="70"/>
      <c r="DZ353" s="70"/>
      <c r="EA353" s="70"/>
      <c r="EB353" s="70"/>
      <c r="EC353" s="70"/>
      <c r="ED353" s="70"/>
      <c r="EE353" s="70"/>
      <c r="EF353" s="70"/>
      <c r="EG353" s="70"/>
      <c r="EH353" s="70"/>
      <c r="EI353" s="70"/>
      <c r="EJ353" s="70"/>
      <c r="EK353" s="70"/>
      <c r="EL353" s="70"/>
      <c r="EM353" s="70"/>
      <c r="EN353" s="70"/>
    </row>
    <row r="354" spans="1:144" outlineLevel="1" x14ac:dyDescent="0.2">
      <c r="A354" s="16">
        <v>148</v>
      </c>
      <c r="B354" s="16">
        <v>0</v>
      </c>
      <c r="C354" s="1">
        <v>4.3911172264713604E-2</v>
      </c>
      <c r="D354" s="1">
        <f t="shared" si="22"/>
        <v>-4.3911172264713604E-2</v>
      </c>
      <c r="E354" s="1">
        <f t="shared" si="23"/>
        <v>8.9808908412138413E-2</v>
      </c>
      <c r="F354" s="1">
        <f t="shared" si="24"/>
        <v>-0.29968134478498726</v>
      </c>
      <c r="G354" s="1">
        <f t="shared" si="25"/>
        <v>-0.21430800526534155</v>
      </c>
      <c r="H354" s="1">
        <v>2.8205605117863266E-2</v>
      </c>
      <c r="I354" s="1">
        <f t="shared" si="26"/>
        <v>1.3330235426754482E-3</v>
      </c>
      <c r="J354" s="1">
        <f t="shared" si="27"/>
        <v>-0.21739582485292838</v>
      </c>
      <c r="AQ354" s="70"/>
      <c r="AR354" s="70"/>
      <c r="AS354" s="70"/>
      <c r="AT354" s="70"/>
      <c r="AU354" s="70"/>
      <c r="AV354" s="70"/>
      <c r="AW354" s="70"/>
      <c r="AX354" s="83"/>
      <c r="AY354" s="70"/>
      <c r="AZ354" s="70"/>
      <c r="BA354" s="70"/>
      <c r="BB354" s="70">
        <f t="shared" si="28"/>
        <v>1</v>
      </c>
      <c r="BC354" s="70">
        <f t="shared" si="29"/>
        <v>4.3911172264713604E-2</v>
      </c>
      <c r="BD354" s="70" t="e">
        <f t="shared" si="30"/>
        <v>#N/A</v>
      </c>
      <c r="BE354" s="70"/>
      <c r="BF354" s="70"/>
      <c r="BG354" s="70"/>
      <c r="BH354" s="70"/>
      <c r="BI354" s="70"/>
      <c r="BJ354" s="70"/>
      <c r="BK354" s="70"/>
      <c r="BL354" s="70"/>
      <c r="BM354" s="70"/>
      <c r="BN354" s="70"/>
      <c r="BO354" s="70"/>
      <c r="BP354" s="70"/>
      <c r="BQ354" s="70"/>
      <c r="BR354" s="70"/>
      <c r="BS354" s="70"/>
      <c r="BT354" s="70"/>
      <c r="BU354" s="70"/>
      <c r="BV354" s="70"/>
      <c r="BW354" s="70"/>
      <c r="BX354" s="70"/>
      <c r="BY354" s="70"/>
      <c r="BZ354" s="70"/>
      <c r="CA354" s="70"/>
      <c r="CB354" s="70"/>
      <c r="CC354" s="70"/>
      <c r="CD354" s="70"/>
      <c r="CE354" s="70"/>
      <c r="CF354" s="70"/>
      <c r="CG354" s="70"/>
      <c r="CH354" s="70"/>
      <c r="CI354" s="70"/>
      <c r="CJ354" s="70"/>
      <c r="CK354" s="70"/>
      <c r="CL354" s="70"/>
      <c r="CM354" s="70"/>
      <c r="CN354" s="70"/>
      <c r="CO354" s="70"/>
      <c r="CP354" s="70"/>
      <c r="CQ354" s="70"/>
      <c r="CR354" s="70"/>
      <c r="CS354" s="70"/>
      <c r="CT354" s="70"/>
      <c r="CU354" s="70"/>
      <c r="CV354" s="70"/>
      <c r="CW354" s="70"/>
      <c r="CX354" s="70"/>
      <c r="CY354" s="70"/>
      <c r="CZ354" s="70"/>
      <c r="DA354" s="70"/>
      <c r="DB354" s="70"/>
      <c r="DC354" s="70"/>
      <c r="DD354" s="70"/>
      <c r="DE354" s="70"/>
      <c r="DF354" s="70"/>
      <c r="DG354" s="70"/>
      <c r="DH354" s="70"/>
      <c r="DI354" s="70"/>
      <c r="DJ354" s="70"/>
      <c r="DK354" s="70"/>
      <c r="DL354" s="70"/>
      <c r="DM354" s="70"/>
      <c r="DN354" s="70"/>
      <c r="DO354" s="70"/>
      <c r="DP354" s="70"/>
      <c r="DQ354" s="70"/>
      <c r="DR354" s="70"/>
      <c r="DS354" s="70"/>
      <c r="DT354" s="70"/>
      <c r="DU354" s="70"/>
      <c r="DV354" s="70"/>
      <c r="DW354" s="70"/>
      <c r="DX354" s="70"/>
      <c r="DY354" s="70"/>
      <c r="DZ354" s="70"/>
      <c r="EA354" s="70"/>
      <c r="EB354" s="70"/>
      <c r="EC354" s="70"/>
      <c r="ED354" s="70"/>
      <c r="EE354" s="70"/>
      <c r="EF354" s="70"/>
      <c r="EG354" s="70"/>
      <c r="EH354" s="70"/>
      <c r="EI354" s="70"/>
      <c r="EJ354" s="70"/>
      <c r="EK354" s="70"/>
      <c r="EL354" s="70"/>
      <c r="EM354" s="70"/>
      <c r="EN354" s="70"/>
    </row>
    <row r="355" spans="1:144" outlineLevel="1" x14ac:dyDescent="0.2">
      <c r="A355" s="16">
        <v>149</v>
      </c>
      <c r="B355" s="16">
        <v>0</v>
      </c>
      <c r="C355" s="1">
        <v>3.3265248031195483E-4</v>
      </c>
      <c r="D355" s="1">
        <f t="shared" si="22"/>
        <v>-3.3265248031195483E-4</v>
      </c>
      <c r="E355" s="1">
        <f t="shared" si="23"/>
        <v>6.6541564284293365E-4</v>
      </c>
      <c r="F355" s="1">
        <f t="shared" si="24"/>
        <v>-2.5795651626639202E-2</v>
      </c>
      <c r="G355" s="1">
        <f t="shared" si="25"/>
        <v>-1.8241797466461769E-2</v>
      </c>
      <c r="H355" s="1">
        <v>1.2280246017590583E-3</v>
      </c>
      <c r="I355" s="1">
        <f t="shared" si="26"/>
        <v>4.0914380387977247E-7</v>
      </c>
      <c r="J355" s="1">
        <f t="shared" si="27"/>
        <v>-1.8253008481104994E-2</v>
      </c>
      <c r="AQ355" s="70"/>
      <c r="AR355" s="70"/>
      <c r="AS355" s="70"/>
      <c r="AT355" s="70"/>
      <c r="AU355" s="70"/>
      <c r="AV355" s="70"/>
      <c r="AW355" s="70"/>
      <c r="AX355" s="83"/>
      <c r="AY355" s="70"/>
      <c r="AZ355" s="70"/>
      <c r="BA355" s="70"/>
      <c r="BB355" s="70">
        <f t="shared" si="28"/>
        <v>1</v>
      </c>
      <c r="BC355" s="70">
        <f t="shared" si="29"/>
        <v>3.3265248031195483E-4</v>
      </c>
      <c r="BD355" s="70" t="e">
        <f t="shared" si="30"/>
        <v>#N/A</v>
      </c>
      <c r="BE355" s="70"/>
      <c r="BF355" s="70"/>
      <c r="BG355" s="70"/>
      <c r="BH355" s="70"/>
      <c r="BI355" s="70"/>
      <c r="BJ355" s="70"/>
      <c r="BK355" s="70"/>
      <c r="BL355" s="70"/>
      <c r="BM355" s="70"/>
      <c r="BN355" s="70"/>
      <c r="BO355" s="70"/>
      <c r="BP355" s="70"/>
      <c r="BQ355" s="70"/>
      <c r="BR355" s="70"/>
      <c r="BS355" s="70"/>
      <c r="BT355" s="70"/>
      <c r="BU355" s="70"/>
      <c r="BV355" s="70"/>
      <c r="BW355" s="70"/>
      <c r="BX355" s="70"/>
      <c r="BY355" s="70"/>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0"/>
      <c r="CW355" s="70"/>
      <c r="CX355" s="70"/>
      <c r="CY355" s="70"/>
      <c r="CZ355" s="70"/>
      <c r="DA355" s="70"/>
      <c r="DB355" s="70"/>
      <c r="DC355" s="70"/>
      <c r="DD355" s="70"/>
      <c r="DE355" s="70"/>
      <c r="DF355" s="70"/>
      <c r="DG355" s="70"/>
      <c r="DH355" s="70"/>
      <c r="DI355" s="70"/>
      <c r="DJ355" s="70"/>
      <c r="DK355" s="70"/>
      <c r="DL355" s="70"/>
      <c r="DM355" s="70"/>
      <c r="DN355" s="70"/>
      <c r="DO355" s="70"/>
      <c r="DP355" s="70"/>
      <c r="DQ355" s="70"/>
      <c r="DR355" s="70"/>
      <c r="DS355" s="70"/>
      <c r="DT355" s="70"/>
      <c r="DU355" s="70"/>
      <c r="DV355" s="70"/>
      <c r="DW355" s="70"/>
      <c r="DX355" s="70"/>
      <c r="DY355" s="70"/>
      <c r="DZ355" s="70"/>
      <c r="EA355" s="70"/>
      <c r="EB355" s="70"/>
      <c r="EC355" s="70"/>
      <c r="ED355" s="70"/>
      <c r="EE355" s="70"/>
      <c r="EF355" s="70"/>
      <c r="EG355" s="70"/>
      <c r="EH355" s="70"/>
      <c r="EI355" s="70"/>
      <c r="EJ355" s="70"/>
      <c r="EK355" s="70"/>
      <c r="EL355" s="70"/>
      <c r="EM355" s="70"/>
      <c r="EN355" s="70"/>
    </row>
    <row r="356" spans="1:144" outlineLevel="1" x14ac:dyDescent="0.2">
      <c r="A356" s="16">
        <v>150</v>
      </c>
      <c r="B356" s="16">
        <v>0</v>
      </c>
      <c r="C356" s="1">
        <v>1.9337970404245425E-4</v>
      </c>
      <c r="D356" s="1">
        <f t="shared" si="22"/>
        <v>-1.9337970404245425E-4</v>
      </c>
      <c r="E356" s="1">
        <f t="shared" si="23"/>
        <v>3.8679680861643733E-4</v>
      </c>
      <c r="F356" s="1">
        <f t="shared" si="24"/>
        <v>-1.9667150495596392E-2</v>
      </c>
      <c r="G356" s="1">
        <f t="shared" si="25"/>
        <v>-1.390744789619432E-2</v>
      </c>
      <c r="H356" s="1">
        <v>4.9415193954201631E-4</v>
      </c>
      <c r="I356" s="1">
        <f t="shared" si="26"/>
        <v>9.5624691684285124E-8</v>
      </c>
      <c r="J356" s="1">
        <f t="shared" si="27"/>
        <v>-1.3910885366397212E-2</v>
      </c>
      <c r="AQ356" s="70"/>
      <c r="AR356" s="70"/>
      <c r="AS356" s="70"/>
      <c r="AT356" s="70"/>
      <c r="AU356" s="70"/>
      <c r="AV356" s="70"/>
      <c r="AW356" s="70"/>
      <c r="AX356" s="83"/>
      <c r="AY356" s="70"/>
      <c r="AZ356" s="70"/>
      <c r="BA356" s="70"/>
      <c r="BB356" s="70">
        <f t="shared" si="28"/>
        <v>1</v>
      </c>
      <c r="BC356" s="70">
        <f t="shared" si="29"/>
        <v>1.9337970404245425E-4</v>
      </c>
      <c r="BD356" s="70" t="e">
        <f t="shared" si="30"/>
        <v>#N/A</v>
      </c>
      <c r="BE356" s="70"/>
      <c r="BF356" s="70"/>
      <c r="BG356" s="70"/>
      <c r="BH356" s="70"/>
      <c r="BI356" s="70"/>
      <c r="BJ356" s="70"/>
      <c r="BK356" s="70"/>
      <c r="BL356" s="70"/>
      <c r="BM356" s="70"/>
      <c r="BN356" s="70"/>
      <c r="BO356" s="70"/>
      <c r="BP356" s="70"/>
      <c r="BQ356" s="70"/>
      <c r="BR356" s="70"/>
      <c r="BS356" s="70"/>
      <c r="BT356" s="70"/>
      <c r="BU356" s="70"/>
      <c r="BV356" s="70"/>
      <c r="BW356" s="70"/>
      <c r="BX356" s="70"/>
      <c r="BY356" s="70"/>
      <c r="BZ356" s="70"/>
      <c r="CA356" s="70"/>
      <c r="CB356" s="70"/>
      <c r="CC356" s="70"/>
      <c r="CD356" s="70"/>
      <c r="CE356" s="70"/>
      <c r="CF356" s="70"/>
      <c r="CG356" s="70"/>
      <c r="CH356" s="70"/>
      <c r="CI356" s="70"/>
      <c r="CJ356" s="70"/>
      <c r="CK356" s="70"/>
      <c r="CL356" s="70"/>
      <c r="CM356" s="70"/>
      <c r="CN356" s="70"/>
      <c r="CO356" s="70"/>
      <c r="CP356" s="70"/>
      <c r="CQ356" s="70"/>
      <c r="CR356" s="70"/>
      <c r="CS356" s="70"/>
      <c r="CT356" s="70"/>
      <c r="CU356" s="70"/>
      <c r="CV356" s="70"/>
      <c r="CW356" s="70"/>
      <c r="CX356" s="70"/>
      <c r="CY356" s="70"/>
      <c r="CZ356" s="70"/>
      <c r="DA356" s="70"/>
      <c r="DB356" s="70"/>
      <c r="DC356" s="70"/>
      <c r="DD356" s="70"/>
      <c r="DE356" s="70"/>
      <c r="DF356" s="70"/>
      <c r="DG356" s="70"/>
      <c r="DH356" s="70"/>
      <c r="DI356" s="70"/>
      <c r="DJ356" s="70"/>
      <c r="DK356" s="70"/>
      <c r="DL356" s="70"/>
      <c r="DM356" s="70"/>
      <c r="DN356" s="70"/>
      <c r="DO356" s="70"/>
      <c r="DP356" s="70"/>
      <c r="DQ356" s="70"/>
      <c r="DR356" s="70"/>
      <c r="DS356" s="70"/>
      <c r="DT356" s="70"/>
      <c r="DU356" s="70"/>
      <c r="DV356" s="70"/>
      <c r="DW356" s="70"/>
      <c r="DX356" s="70"/>
      <c r="DY356" s="70"/>
      <c r="DZ356" s="70"/>
      <c r="EA356" s="70"/>
      <c r="EB356" s="70"/>
      <c r="EC356" s="70"/>
      <c r="ED356" s="70"/>
      <c r="EE356" s="70"/>
      <c r="EF356" s="70"/>
      <c r="EG356" s="70"/>
      <c r="EH356" s="70"/>
      <c r="EI356" s="70"/>
      <c r="EJ356" s="70"/>
      <c r="EK356" s="70"/>
      <c r="EL356" s="70"/>
      <c r="EM356" s="70"/>
      <c r="EN356" s="70"/>
    </row>
    <row r="357" spans="1:144" outlineLevel="1" x14ac:dyDescent="0.2">
      <c r="A357" s="16">
        <v>151</v>
      </c>
      <c r="B357" s="16">
        <v>0</v>
      </c>
      <c r="C357" s="1">
        <v>2.6663644142951274E-7</v>
      </c>
      <c r="D357" s="1">
        <f t="shared" si="22"/>
        <v>-2.6663644142951274E-7</v>
      </c>
      <c r="E357" s="1">
        <f t="shared" si="23"/>
        <v>5.3327295419880613E-7</v>
      </c>
      <c r="F357" s="1">
        <f t="shared" si="24"/>
        <v>-7.3025540340267668E-4</v>
      </c>
      <c r="G357" s="1">
        <f t="shared" si="25"/>
        <v>-5.1636858204631665E-4</v>
      </c>
      <c r="H357" s="1">
        <v>1.9746091649390308E-6</v>
      </c>
      <c r="I357" s="1">
        <f t="shared" si="26"/>
        <v>5.265039409778122E-13</v>
      </c>
      <c r="J357" s="1">
        <f t="shared" si="27"/>
        <v>-5.1636909186013888E-4</v>
      </c>
      <c r="AQ357" s="70"/>
      <c r="AR357" s="70"/>
      <c r="AS357" s="70"/>
      <c r="AT357" s="70"/>
      <c r="AU357" s="70"/>
      <c r="AV357" s="70"/>
      <c r="AW357" s="70"/>
      <c r="AX357" s="83"/>
      <c r="AY357" s="70"/>
      <c r="AZ357" s="70"/>
      <c r="BA357" s="70"/>
      <c r="BB357" s="70">
        <f t="shared" si="28"/>
        <v>1</v>
      </c>
      <c r="BC357" s="70">
        <f t="shared" si="29"/>
        <v>2.6663644142951274E-7</v>
      </c>
      <c r="BD357" s="70" t="e">
        <f t="shared" si="30"/>
        <v>#N/A</v>
      </c>
      <c r="BE357" s="70"/>
      <c r="BF357" s="70"/>
      <c r="BG357" s="70"/>
      <c r="BH357" s="70"/>
      <c r="BI357" s="70"/>
      <c r="BJ357" s="70"/>
      <c r="BK357" s="70"/>
      <c r="BL357" s="70"/>
      <c r="BM357" s="70"/>
      <c r="BN357" s="70"/>
      <c r="BO357" s="70"/>
      <c r="BP357" s="70"/>
      <c r="BQ357" s="70"/>
      <c r="BR357" s="70"/>
      <c r="BS357" s="70"/>
      <c r="BT357" s="70"/>
      <c r="BU357" s="70"/>
      <c r="BV357" s="70"/>
      <c r="BW357" s="70"/>
      <c r="BX357" s="70"/>
      <c r="BY357" s="70"/>
      <c r="BZ357" s="70"/>
      <c r="CA357" s="70"/>
      <c r="CB357" s="70"/>
      <c r="CC357" s="70"/>
      <c r="CD357" s="70"/>
      <c r="CE357" s="70"/>
      <c r="CF357" s="70"/>
      <c r="CG357" s="70"/>
      <c r="CH357" s="70"/>
      <c r="CI357" s="70"/>
      <c r="CJ357" s="70"/>
      <c r="CK357" s="70"/>
      <c r="CL357" s="70"/>
      <c r="CM357" s="70"/>
      <c r="CN357" s="70"/>
      <c r="CO357" s="70"/>
      <c r="CP357" s="70"/>
      <c r="CQ357" s="70"/>
      <c r="CR357" s="70"/>
      <c r="CS357" s="70"/>
      <c r="CT357" s="70"/>
      <c r="CU357" s="70"/>
      <c r="CV357" s="70"/>
      <c r="CW357" s="70"/>
      <c r="CX357" s="70"/>
      <c r="CY357" s="70"/>
      <c r="CZ357" s="70"/>
      <c r="DA357" s="70"/>
      <c r="DB357" s="70"/>
      <c r="DC357" s="70"/>
      <c r="DD357" s="70"/>
      <c r="DE357" s="70"/>
      <c r="DF357" s="70"/>
      <c r="DG357" s="70"/>
      <c r="DH357" s="70"/>
      <c r="DI357" s="70"/>
      <c r="DJ357" s="70"/>
      <c r="DK357" s="70"/>
      <c r="DL357" s="70"/>
      <c r="DM357" s="70"/>
      <c r="DN357" s="70"/>
      <c r="DO357" s="70"/>
      <c r="DP357" s="70"/>
      <c r="DQ357" s="70"/>
      <c r="DR357" s="70"/>
      <c r="DS357" s="70"/>
      <c r="DT357" s="70"/>
      <c r="DU357" s="70"/>
      <c r="DV357" s="70"/>
      <c r="DW357" s="70"/>
      <c r="DX357" s="70"/>
      <c r="DY357" s="70"/>
      <c r="DZ357" s="70"/>
      <c r="EA357" s="70"/>
      <c r="EB357" s="70"/>
      <c r="EC357" s="70"/>
      <c r="ED357" s="70"/>
      <c r="EE357" s="70"/>
      <c r="EF357" s="70"/>
      <c r="EG357" s="70"/>
      <c r="EH357" s="70"/>
      <c r="EI357" s="70"/>
      <c r="EJ357" s="70"/>
      <c r="EK357" s="70"/>
      <c r="EL357" s="70"/>
      <c r="EM357" s="70"/>
      <c r="EN357" s="70"/>
    </row>
    <row r="358" spans="1:144" outlineLevel="1" x14ac:dyDescent="0.2">
      <c r="A358" s="16">
        <v>152</v>
      </c>
      <c r="B358" s="16">
        <v>0</v>
      </c>
      <c r="C358" s="1">
        <v>3.7902984687294684E-4</v>
      </c>
      <c r="D358" s="1">
        <f t="shared" si="22"/>
        <v>-3.7902984687294684E-4</v>
      </c>
      <c r="E358" s="1">
        <f t="shared" si="23"/>
        <v>7.5820339368285524E-4</v>
      </c>
      <c r="F358" s="1">
        <f t="shared" si="24"/>
        <v>-2.753549334373465E-2</v>
      </c>
      <c r="G358" s="1">
        <f t="shared" si="25"/>
        <v>-1.9472379540549638E-2</v>
      </c>
      <c r="H358" s="1">
        <v>1.260470259910628E-3</v>
      </c>
      <c r="I358" s="1">
        <f t="shared" si="26"/>
        <v>4.7854018766523229E-7</v>
      </c>
      <c r="J358" s="1">
        <f t="shared" si="27"/>
        <v>-1.9484663331935746E-2</v>
      </c>
      <c r="AQ358" s="70"/>
      <c r="AR358" s="70"/>
      <c r="AS358" s="70"/>
      <c r="AT358" s="70"/>
      <c r="AU358" s="70"/>
      <c r="AV358" s="70"/>
      <c r="AW358" s="70"/>
      <c r="AX358" s="83"/>
      <c r="AY358" s="70"/>
      <c r="AZ358" s="70"/>
      <c r="BA358" s="70"/>
      <c r="BB358" s="70">
        <f t="shared" si="28"/>
        <v>1</v>
      </c>
      <c r="BC358" s="70">
        <f t="shared" si="29"/>
        <v>3.7902984687294684E-4</v>
      </c>
      <c r="BD358" s="70" t="e">
        <f t="shared" si="30"/>
        <v>#N/A</v>
      </c>
      <c r="BE358" s="70"/>
      <c r="BF358" s="70"/>
      <c r="BG358" s="70"/>
      <c r="BH358" s="70"/>
      <c r="BI358" s="70"/>
      <c r="BJ358" s="70"/>
      <c r="BK358" s="70"/>
      <c r="BL358" s="70"/>
      <c r="BM358" s="70"/>
      <c r="BN358" s="70"/>
      <c r="BO358" s="70"/>
      <c r="BP358" s="70"/>
      <c r="BQ358" s="70"/>
      <c r="BR358" s="70"/>
      <c r="BS358" s="70"/>
      <c r="BT358" s="70"/>
      <c r="BU358" s="70"/>
      <c r="BV358" s="70"/>
      <c r="BW358" s="70"/>
      <c r="BX358" s="70"/>
      <c r="BY358" s="70"/>
      <c r="BZ358" s="70"/>
      <c r="CA358" s="70"/>
      <c r="CB358" s="70"/>
      <c r="CC358" s="70"/>
      <c r="CD358" s="70"/>
      <c r="CE358" s="70"/>
      <c r="CF358" s="70"/>
      <c r="CG358" s="70"/>
      <c r="CH358" s="70"/>
      <c r="CI358" s="70"/>
      <c r="CJ358" s="70"/>
      <c r="CK358" s="70"/>
      <c r="CL358" s="70"/>
      <c r="CM358" s="70"/>
      <c r="CN358" s="70"/>
      <c r="CO358" s="70"/>
      <c r="CP358" s="70"/>
      <c r="CQ358" s="70"/>
      <c r="CR358" s="70"/>
      <c r="CS358" s="70"/>
      <c r="CT358" s="70"/>
      <c r="CU358" s="70"/>
      <c r="CV358" s="70"/>
      <c r="CW358" s="70"/>
      <c r="CX358" s="70"/>
      <c r="CY358" s="70"/>
      <c r="CZ358" s="70"/>
      <c r="DA358" s="70"/>
      <c r="DB358" s="70"/>
      <c r="DC358" s="70"/>
      <c r="DD358" s="70"/>
      <c r="DE358" s="70"/>
      <c r="DF358" s="70"/>
      <c r="DG358" s="70"/>
      <c r="DH358" s="70"/>
      <c r="DI358" s="70"/>
      <c r="DJ358" s="70"/>
      <c r="DK358" s="70"/>
      <c r="DL358" s="70"/>
      <c r="DM358" s="70"/>
      <c r="DN358" s="70"/>
      <c r="DO358" s="70"/>
      <c r="DP358" s="70"/>
      <c r="DQ358" s="70"/>
      <c r="DR358" s="70"/>
      <c r="DS358" s="70"/>
      <c r="DT358" s="70"/>
      <c r="DU358" s="70"/>
      <c r="DV358" s="70"/>
      <c r="DW358" s="70"/>
      <c r="DX358" s="70"/>
      <c r="DY358" s="70"/>
      <c r="DZ358" s="70"/>
      <c r="EA358" s="70"/>
      <c r="EB358" s="70"/>
      <c r="EC358" s="70"/>
      <c r="ED358" s="70"/>
      <c r="EE358" s="70"/>
      <c r="EF358" s="70"/>
      <c r="EG358" s="70"/>
      <c r="EH358" s="70"/>
      <c r="EI358" s="70"/>
      <c r="EJ358" s="70"/>
      <c r="EK358" s="70"/>
      <c r="EL358" s="70"/>
      <c r="EM358" s="70"/>
      <c r="EN358" s="70"/>
    </row>
    <row r="359" spans="1:144" outlineLevel="1" x14ac:dyDescent="0.2">
      <c r="A359" s="16">
        <v>153</v>
      </c>
      <c r="B359" s="16">
        <v>0</v>
      </c>
      <c r="C359" s="1">
        <v>2.7448591059680717E-2</v>
      </c>
      <c r="D359" s="1">
        <f t="shared" si="22"/>
        <v>-2.7448591059680717E-2</v>
      </c>
      <c r="E359" s="1">
        <f t="shared" si="23"/>
        <v>5.5664684446299309E-2</v>
      </c>
      <c r="F359" s="1">
        <f t="shared" si="24"/>
        <v>-0.23593364415932566</v>
      </c>
      <c r="G359" s="1">
        <f t="shared" si="25"/>
        <v>-0.16799785814140253</v>
      </c>
      <c r="H359" s="1">
        <v>2.8970443888650506E-2</v>
      </c>
      <c r="I359" s="1">
        <f t="shared" si="26"/>
        <v>8.4203508976685084E-4</v>
      </c>
      <c r="J359" s="1">
        <f t="shared" si="27"/>
        <v>-0.17048552850569357</v>
      </c>
      <c r="AQ359" s="70"/>
      <c r="AR359" s="70"/>
      <c r="AS359" s="70"/>
      <c r="AT359" s="70"/>
      <c r="AU359" s="70"/>
      <c r="AV359" s="70"/>
      <c r="AW359" s="70"/>
      <c r="AX359" s="83"/>
      <c r="AY359" s="70"/>
      <c r="AZ359" s="70"/>
      <c r="BA359" s="70"/>
      <c r="BB359" s="70">
        <f t="shared" si="28"/>
        <v>1</v>
      </c>
      <c r="BC359" s="70">
        <f t="shared" si="29"/>
        <v>2.7448591059680717E-2</v>
      </c>
      <c r="BD359" s="70" t="e">
        <f t="shared" si="30"/>
        <v>#N/A</v>
      </c>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c r="CF359" s="70"/>
      <c r="CG359" s="70"/>
      <c r="CH359" s="70"/>
      <c r="CI359" s="70"/>
      <c r="CJ359" s="70"/>
      <c r="CK359" s="70"/>
      <c r="CL359" s="70"/>
      <c r="CM359" s="70"/>
      <c r="CN359" s="70"/>
      <c r="CO359" s="70"/>
      <c r="CP359" s="70"/>
      <c r="CQ359" s="70"/>
      <c r="CR359" s="70"/>
      <c r="CS359" s="70"/>
      <c r="CT359" s="70"/>
      <c r="CU359" s="70"/>
      <c r="CV359" s="70"/>
      <c r="CW359" s="70"/>
      <c r="CX359" s="70"/>
      <c r="CY359" s="70"/>
      <c r="CZ359" s="70"/>
      <c r="DA359" s="70"/>
      <c r="DB359" s="70"/>
      <c r="DC359" s="70"/>
      <c r="DD359" s="70"/>
      <c r="DE359" s="70"/>
      <c r="DF359" s="70"/>
      <c r="DG359" s="70"/>
      <c r="DH359" s="70"/>
      <c r="DI359" s="70"/>
      <c r="DJ359" s="70"/>
      <c r="DK359" s="70"/>
      <c r="DL359" s="70"/>
      <c r="DM359" s="70"/>
      <c r="DN359" s="70"/>
      <c r="DO359" s="70"/>
      <c r="DP359" s="70"/>
      <c r="DQ359" s="70"/>
      <c r="DR359" s="70"/>
      <c r="DS359" s="70"/>
      <c r="DT359" s="70"/>
      <c r="DU359" s="70"/>
      <c r="DV359" s="70"/>
      <c r="DW359" s="70"/>
      <c r="DX359" s="70"/>
      <c r="DY359" s="70"/>
      <c r="DZ359" s="70"/>
      <c r="EA359" s="70"/>
      <c r="EB359" s="70"/>
      <c r="EC359" s="70"/>
      <c r="ED359" s="70"/>
      <c r="EE359" s="70"/>
      <c r="EF359" s="70"/>
      <c r="EG359" s="70"/>
      <c r="EH359" s="70"/>
      <c r="EI359" s="70"/>
      <c r="EJ359" s="70"/>
      <c r="EK359" s="70"/>
      <c r="EL359" s="70"/>
      <c r="EM359" s="70"/>
      <c r="EN359" s="70"/>
    </row>
    <row r="360" spans="1:144" outlineLevel="1" x14ac:dyDescent="0.2">
      <c r="A360" s="16">
        <v>154</v>
      </c>
      <c r="B360" s="16">
        <v>0</v>
      </c>
      <c r="C360" s="1">
        <v>2.8869153470006523E-5</v>
      </c>
      <c r="D360" s="1">
        <f t="shared" si="22"/>
        <v>-2.8869153470006523E-5</v>
      </c>
      <c r="E360" s="1">
        <f t="shared" si="23"/>
        <v>5.7739140383847427E-5</v>
      </c>
      <c r="F360" s="1">
        <f t="shared" si="24"/>
        <v>-7.5986275329066781E-3</v>
      </c>
      <c r="G360" s="1">
        <f t="shared" si="25"/>
        <v>-5.3730798358194581E-3</v>
      </c>
      <c r="H360" s="1">
        <v>1.1850020081652036E-4</v>
      </c>
      <c r="I360" s="1">
        <f t="shared" si="26"/>
        <v>3.4215046968316101E-9</v>
      </c>
      <c r="J360" s="1">
        <f t="shared" si="27"/>
        <v>-5.3733982196359211E-3</v>
      </c>
      <c r="AQ360" s="70"/>
      <c r="AR360" s="70"/>
      <c r="AS360" s="70"/>
      <c r="AT360" s="70"/>
      <c r="AU360" s="70"/>
      <c r="AV360" s="70"/>
      <c r="AW360" s="70"/>
      <c r="AX360" s="83"/>
      <c r="AY360" s="70"/>
      <c r="AZ360" s="70"/>
      <c r="BA360" s="70"/>
      <c r="BB360" s="70">
        <f t="shared" si="28"/>
        <v>1</v>
      </c>
      <c r="BC360" s="70">
        <f t="shared" si="29"/>
        <v>2.8869153470006523E-5</v>
      </c>
      <c r="BD360" s="70" t="e">
        <f t="shared" si="30"/>
        <v>#N/A</v>
      </c>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c r="CF360" s="70"/>
      <c r="CG360" s="70"/>
      <c r="CH360" s="70"/>
      <c r="CI360" s="70"/>
      <c r="CJ360" s="70"/>
      <c r="CK360" s="70"/>
      <c r="CL360" s="70"/>
      <c r="CM360" s="70"/>
      <c r="CN360" s="70"/>
      <c r="CO360" s="70"/>
      <c r="CP360" s="70"/>
      <c r="CQ360" s="70"/>
      <c r="CR360" s="70"/>
      <c r="CS360" s="70"/>
      <c r="CT360" s="70"/>
      <c r="CU360" s="70"/>
      <c r="CV360" s="70"/>
      <c r="CW360" s="70"/>
      <c r="CX360" s="70"/>
      <c r="CY360" s="70"/>
      <c r="CZ360" s="70"/>
      <c r="DA360" s="70"/>
      <c r="DB360" s="70"/>
      <c r="DC360" s="70"/>
      <c r="DD360" s="70"/>
      <c r="DE360" s="70"/>
      <c r="DF360" s="70"/>
      <c r="DG360" s="70"/>
      <c r="DH360" s="70"/>
      <c r="DI360" s="70"/>
      <c r="DJ360" s="70"/>
      <c r="DK360" s="70"/>
      <c r="DL360" s="70"/>
      <c r="DM360" s="70"/>
      <c r="DN360" s="70"/>
      <c r="DO360" s="70"/>
      <c r="DP360" s="70"/>
      <c r="DQ360" s="70"/>
      <c r="DR360" s="70"/>
      <c r="DS360" s="70"/>
      <c r="DT360" s="70"/>
      <c r="DU360" s="70"/>
      <c r="DV360" s="70"/>
      <c r="DW360" s="70"/>
      <c r="DX360" s="70"/>
      <c r="DY360" s="70"/>
      <c r="DZ360" s="70"/>
      <c r="EA360" s="70"/>
      <c r="EB360" s="70"/>
      <c r="EC360" s="70"/>
      <c r="ED360" s="70"/>
      <c r="EE360" s="70"/>
      <c r="EF360" s="70"/>
      <c r="EG360" s="70"/>
      <c r="EH360" s="70"/>
      <c r="EI360" s="70"/>
      <c r="EJ360" s="70"/>
      <c r="EK360" s="70"/>
      <c r="EL360" s="70"/>
      <c r="EM360" s="70"/>
      <c r="EN360" s="70"/>
    </row>
    <row r="361" spans="1:144" outlineLevel="1" x14ac:dyDescent="0.2">
      <c r="A361" s="16">
        <v>155</v>
      </c>
      <c r="B361" s="16">
        <v>0</v>
      </c>
      <c r="C361" s="1">
        <v>2.1255753349826784E-2</v>
      </c>
      <c r="D361" s="1">
        <f t="shared" si="22"/>
        <v>-2.1255753349826784E-2</v>
      </c>
      <c r="E361" s="1">
        <f t="shared" si="23"/>
        <v>4.2969819914630072E-2</v>
      </c>
      <c r="F361" s="1">
        <f t="shared" si="24"/>
        <v>-0.20729163011233731</v>
      </c>
      <c r="G361" s="1">
        <f t="shared" si="25"/>
        <v>-0.14736815280884663</v>
      </c>
      <c r="H361" s="1">
        <v>2.711710574971286E-2</v>
      </c>
      <c r="I361" s="1">
        <f t="shared" si="26"/>
        <v>6.0532700199203719E-4</v>
      </c>
      <c r="J361" s="1">
        <f t="shared" si="27"/>
        <v>-0.14940782932725985</v>
      </c>
      <c r="AQ361" s="70"/>
      <c r="AR361" s="70"/>
      <c r="AS361" s="70"/>
      <c r="AT361" s="70"/>
      <c r="AU361" s="70"/>
      <c r="AV361" s="70"/>
      <c r="AW361" s="70"/>
      <c r="AX361" s="83"/>
      <c r="AY361" s="70"/>
      <c r="AZ361" s="70"/>
      <c r="BA361" s="70"/>
      <c r="BB361" s="70">
        <f t="shared" si="28"/>
        <v>1</v>
      </c>
      <c r="BC361" s="70">
        <f t="shared" si="29"/>
        <v>2.1255753349826784E-2</v>
      </c>
      <c r="BD361" s="70" t="e">
        <f t="shared" si="30"/>
        <v>#N/A</v>
      </c>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c r="CF361" s="70"/>
      <c r="CG361" s="70"/>
      <c r="CH361" s="70"/>
      <c r="CI361" s="70"/>
      <c r="CJ361" s="70"/>
      <c r="CK361" s="70"/>
      <c r="CL361" s="70"/>
      <c r="CM361" s="70"/>
      <c r="CN361" s="70"/>
      <c r="CO361" s="70"/>
      <c r="CP361" s="70"/>
      <c r="CQ361" s="70"/>
      <c r="CR361" s="70"/>
      <c r="CS361" s="70"/>
      <c r="CT361" s="70"/>
      <c r="CU361" s="70"/>
      <c r="CV361" s="70"/>
      <c r="CW361" s="70"/>
      <c r="CX361" s="70"/>
      <c r="CY361" s="70"/>
      <c r="CZ361" s="70"/>
      <c r="DA361" s="70"/>
      <c r="DB361" s="70"/>
      <c r="DC361" s="70"/>
      <c r="DD361" s="70"/>
      <c r="DE361" s="70"/>
      <c r="DF361" s="70"/>
      <c r="DG361" s="70"/>
      <c r="DH361" s="70"/>
      <c r="DI361" s="70"/>
      <c r="DJ361" s="70"/>
      <c r="DK361" s="70"/>
      <c r="DL361" s="70"/>
      <c r="DM361" s="70"/>
      <c r="DN361" s="70"/>
      <c r="DO361" s="70"/>
      <c r="DP361" s="70"/>
      <c r="DQ361" s="70"/>
      <c r="DR361" s="70"/>
      <c r="DS361" s="70"/>
      <c r="DT361" s="70"/>
      <c r="DU361" s="70"/>
      <c r="DV361" s="70"/>
      <c r="DW361" s="70"/>
      <c r="DX361" s="70"/>
      <c r="DY361" s="70"/>
      <c r="DZ361" s="70"/>
      <c r="EA361" s="70"/>
      <c r="EB361" s="70"/>
      <c r="EC361" s="70"/>
      <c r="ED361" s="70"/>
      <c r="EE361" s="70"/>
      <c r="EF361" s="70"/>
      <c r="EG361" s="70"/>
      <c r="EH361" s="70"/>
      <c r="EI361" s="70"/>
      <c r="EJ361" s="70"/>
      <c r="EK361" s="70"/>
      <c r="EL361" s="70"/>
      <c r="EM361" s="70"/>
      <c r="EN361" s="70"/>
    </row>
    <row r="362" spans="1:144" outlineLevel="1" x14ac:dyDescent="0.2">
      <c r="A362" s="16">
        <v>156</v>
      </c>
      <c r="B362" s="16">
        <v>0</v>
      </c>
      <c r="C362" s="1">
        <v>3.6200407995292817E-2</v>
      </c>
      <c r="D362" s="1">
        <f t="shared" si="22"/>
        <v>-3.6200407995292817E-2</v>
      </c>
      <c r="E362" s="1">
        <f t="shared" si="23"/>
        <v>7.3743796190902947E-2</v>
      </c>
      <c r="F362" s="1">
        <f t="shared" si="24"/>
        <v>-0.27155808990141123</v>
      </c>
      <c r="G362" s="1">
        <f t="shared" si="25"/>
        <v>-0.19380427988001056</v>
      </c>
      <c r="H362" s="1">
        <v>5.9700325046406343E-2</v>
      </c>
      <c r="I362" s="1">
        <f t="shared" si="26"/>
        <v>2.3847185879378933E-3</v>
      </c>
      <c r="J362" s="1">
        <f t="shared" si="27"/>
        <v>-0.19986199610668196</v>
      </c>
      <c r="AQ362" s="70"/>
      <c r="AR362" s="70"/>
      <c r="AS362" s="70"/>
      <c r="AT362" s="70"/>
      <c r="AU362" s="70"/>
      <c r="AV362" s="70"/>
      <c r="AW362" s="70"/>
      <c r="AX362" s="83"/>
      <c r="AY362" s="70"/>
      <c r="AZ362" s="70"/>
      <c r="BA362" s="70"/>
      <c r="BB362" s="70">
        <f t="shared" si="28"/>
        <v>1</v>
      </c>
      <c r="BC362" s="70">
        <f t="shared" si="29"/>
        <v>3.6200407995292817E-2</v>
      </c>
      <c r="BD362" s="70" t="e">
        <f t="shared" si="30"/>
        <v>#N/A</v>
      </c>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c r="CF362" s="70"/>
      <c r="CG362" s="70"/>
      <c r="CH362" s="70"/>
      <c r="CI362" s="70"/>
      <c r="CJ362" s="70"/>
      <c r="CK362" s="70"/>
      <c r="CL362" s="70"/>
      <c r="CM362" s="70"/>
      <c r="CN362" s="70"/>
      <c r="CO362" s="70"/>
      <c r="CP362" s="70"/>
      <c r="CQ362" s="70"/>
      <c r="CR362" s="70"/>
      <c r="CS362" s="70"/>
      <c r="CT362" s="70"/>
      <c r="CU362" s="70"/>
      <c r="CV362" s="70"/>
      <c r="CW362" s="70"/>
      <c r="CX362" s="70"/>
      <c r="CY362" s="70"/>
      <c r="CZ362" s="70"/>
      <c r="DA362" s="70"/>
      <c r="DB362" s="70"/>
      <c r="DC362" s="70"/>
      <c r="DD362" s="70"/>
      <c r="DE362" s="70"/>
      <c r="DF362" s="70"/>
      <c r="DG362" s="70"/>
      <c r="DH362" s="70"/>
      <c r="DI362" s="70"/>
      <c r="DJ362" s="70"/>
      <c r="DK362" s="70"/>
      <c r="DL362" s="70"/>
      <c r="DM362" s="70"/>
      <c r="DN362" s="70"/>
      <c r="DO362" s="70"/>
      <c r="DP362" s="70"/>
      <c r="DQ362" s="70"/>
      <c r="DR362" s="70"/>
      <c r="DS362" s="70"/>
      <c r="DT362" s="70"/>
      <c r="DU362" s="70"/>
      <c r="DV362" s="70"/>
      <c r="DW362" s="70"/>
      <c r="DX362" s="70"/>
      <c r="DY362" s="70"/>
      <c r="DZ362" s="70"/>
      <c r="EA362" s="70"/>
      <c r="EB362" s="70"/>
      <c r="EC362" s="70"/>
      <c r="ED362" s="70"/>
      <c r="EE362" s="70"/>
      <c r="EF362" s="70"/>
      <c r="EG362" s="70"/>
      <c r="EH362" s="70"/>
      <c r="EI362" s="70"/>
      <c r="EJ362" s="70"/>
      <c r="EK362" s="70"/>
      <c r="EL362" s="70"/>
      <c r="EM362" s="70"/>
      <c r="EN362" s="70"/>
    </row>
    <row r="363" spans="1:144" outlineLevel="1" x14ac:dyDescent="0.2">
      <c r="A363" s="16">
        <v>157</v>
      </c>
      <c r="B363" s="16">
        <v>0</v>
      </c>
      <c r="C363" s="1">
        <v>7.4220796887346542E-8</v>
      </c>
      <c r="D363" s="1">
        <f t="shared" si="22"/>
        <v>-7.4220796887346542E-8</v>
      </c>
      <c r="E363" s="1">
        <f t="shared" si="23"/>
        <v>1.4844159927715995E-7</v>
      </c>
      <c r="F363" s="1">
        <f t="shared" si="24"/>
        <v>-3.8528119507336448E-4</v>
      </c>
      <c r="G363" s="1">
        <f t="shared" si="25"/>
        <v>-2.7243495076086262E-4</v>
      </c>
      <c r="H363" s="1">
        <v>6.5678021354771163E-7</v>
      </c>
      <c r="I363" s="1">
        <f t="shared" si="26"/>
        <v>4.874678646330057E-14</v>
      </c>
      <c r="J363" s="1">
        <f t="shared" si="27"/>
        <v>-2.7243504022584925E-4</v>
      </c>
      <c r="AQ363" s="70"/>
      <c r="AR363" s="70"/>
      <c r="AS363" s="70"/>
      <c r="AT363" s="70"/>
      <c r="AU363" s="70"/>
      <c r="AV363" s="70"/>
      <c r="AW363" s="70"/>
      <c r="AX363" s="83"/>
      <c r="AY363" s="70"/>
      <c r="AZ363" s="70"/>
      <c r="BA363" s="70"/>
      <c r="BB363" s="70">
        <f t="shared" si="28"/>
        <v>1</v>
      </c>
      <c r="BC363" s="70">
        <f t="shared" si="29"/>
        <v>7.4220796887346542E-8</v>
      </c>
      <c r="BD363" s="70" t="e">
        <f t="shared" si="30"/>
        <v>#N/A</v>
      </c>
      <c r="BE363" s="70"/>
      <c r="BF363" s="70"/>
      <c r="BG363" s="70"/>
      <c r="BH363" s="70"/>
      <c r="BI363" s="70"/>
      <c r="BJ363" s="70"/>
      <c r="BK363" s="70"/>
      <c r="BL363" s="70"/>
      <c r="BM363" s="70"/>
      <c r="BN363" s="70"/>
      <c r="BO363" s="70"/>
      <c r="BP363" s="70"/>
      <c r="BQ363" s="70"/>
      <c r="BR363" s="70"/>
      <c r="BS363" s="70"/>
      <c r="BT363" s="70"/>
      <c r="BU363" s="70"/>
      <c r="BV363" s="70"/>
      <c r="BW363" s="70"/>
      <c r="BX363" s="70"/>
      <c r="BY363" s="70"/>
      <c r="BZ363" s="70"/>
      <c r="CA363" s="70"/>
      <c r="CB363" s="70"/>
      <c r="CC363" s="70"/>
      <c r="CD363" s="70"/>
      <c r="CE363" s="70"/>
      <c r="CF363" s="70"/>
      <c r="CG363" s="70"/>
      <c r="CH363" s="70"/>
      <c r="CI363" s="70"/>
      <c r="CJ363" s="70"/>
      <c r="CK363" s="70"/>
      <c r="CL363" s="70"/>
      <c r="CM363" s="70"/>
      <c r="CN363" s="70"/>
      <c r="CO363" s="70"/>
      <c r="CP363" s="70"/>
      <c r="CQ363" s="70"/>
      <c r="CR363" s="70"/>
      <c r="CS363" s="70"/>
      <c r="CT363" s="70"/>
      <c r="CU363" s="70"/>
      <c r="CV363" s="70"/>
      <c r="CW363" s="70"/>
      <c r="CX363" s="70"/>
      <c r="CY363" s="70"/>
      <c r="CZ363" s="70"/>
      <c r="DA363" s="70"/>
      <c r="DB363" s="70"/>
      <c r="DC363" s="70"/>
      <c r="DD363" s="70"/>
      <c r="DE363" s="70"/>
      <c r="DF363" s="70"/>
      <c r="DG363" s="70"/>
      <c r="DH363" s="70"/>
      <c r="DI363" s="70"/>
      <c r="DJ363" s="70"/>
      <c r="DK363" s="70"/>
      <c r="DL363" s="70"/>
      <c r="DM363" s="70"/>
      <c r="DN363" s="70"/>
      <c r="DO363" s="70"/>
      <c r="DP363" s="70"/>
      <c r="DQ363" s="70"/>
      <c r="DR363" s="70"/>
      <c r="DS363" s="70"/>
      <c r="DT363" s="70"/>
      <c r="DU363" s="70"/>
      <c r="DV363" s="70"/>
      <c r="DW363" s="70"/>
      <c r="DX363" s="70"/>
      <c r="DY363" s="70"/>
      <c r="DZ363" s="70"/>
      <c r="EA363" s="70"/>
      <c r="EB363" s="70"/>
      <c r="EC363" s="70"/>
      <c r="ED363" s="70"/>
      <c r="EE363" s="70"/>
      <c r="EF363" s="70"/>
      <c r="EG363" s="70"/>
      <c r="EH363" s="70"/>
      <c r="EI363" s="70"/>
      <c r="EJ363" s="70"/>
      <c r="EK363" s="70"/>
      <c r="EL363" s="70"/>
      <c r="EM363" s="70"/>
      <c r="EN363" s="70"/>
    </row>
    <row r="364" spans="1:144" outlineLevel="1" x14ac:dyDescent="0.2">
      <c r="A364" s="16">
        <v>158</v>
      </c>
      <c r="B364" s="16">
        <v>0</v>
      </c>
      <c r="C364" s="1">
        <v>1.7364974798517278E-3</v>
      </c>
      <c r="D364" s="1">
        <f t="shared" si="22"/>
        <v>-1.7364974798517278E-3</v>
      </c>
      <c r="E364" s="1">
        <f t="shared" si="23"/>
        <v>3.4760138786039613E-3</v>
      </c>
      <c r="F364" s="1">
        <f t="shared" si="24"/>
        <v>-5.8957729591665599E-2</v>
      </c>
      <c r="G364" s="1">
        <f t="shared" si="25"/>
        <v>-4.1707531079328578E-2</v>
      </c>
      <c r="H364" s="1">
        <v>4.5547607379764089E-3</v>
      </c>
      <c r="I364" s="1">
        <f t="shared" si="26"/>
        <v>7.9593418646725429E-6</v>
      </c>
      <c r="J364" s="1">
        <f t="shared" si="27"/>
        <v>-4.1802840700098744E-2</v>
      </c>
      <c r="AQ364" s="70"/>
      <c r="AR364" s="70"/>
      <c r="AS364" s="70"/>
      <c r="AT364" s="70"/>
      <c r="AU364" s="70"/>
      <c r="AV364" s="70"/>
      <c r="AW364" s="70"/>
      <c r="AX364" s="83"/>
      <c r="AY364" s="70"/>
      <c r="AZ364" s="70"/>
      <c r="BA364" s="70"/>
      <c r="BB364" s="70">
        <f t="shared" si="28"/>
        <v>1</v>
      </c>
      <c r="BC364" s="70">
        <f t="shared" si="29"/>
        <v>1.7364974798517278E-3</v>
      </c>
      <c r="BD364" s="70" t="e">
        <f t="shared" si="30"/>
        <v>#N/A</v>
      </c>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c r="CF364" s="70"/>
      <c r="CG364" s="70"/>
      <c r="CH364" s="70"/>
      <c r="CI364" s="70"/>
      <c r="CJ364" s="70"/>
      <c r="CK364" s="70"/>
      <c r="CL364" s="70"/>
      <c r="CM364" s="70"/>
      <c r="CN364" s="70"/>
      <c r="CO364" s="70"/>
      <c r="CP364" s="70"/>
      <c r="CQ364" s="70"/>
      <c r="CR364" s="70"/>
      <c r="CS364" s="70"/>
      <c r="CT364" s="70"/>
      <c r="CU364" s="70"/>
      <c r="CV364" s="70"/>
      <c r="CW364" s="70"/>
      <c r="CX364" s="70"/>
      <c r="CY364" s="70"/>
      <c r="CZ364" s="70"/>
      <c r="DA364" s="70"/>
      <c r="DB364" s="70"/>
      <c r="DC364" s="70"/>
      <c r="DD364" s="70"/>
      <c r="DE364" s="70"/>
      <c r="DF364" s="70"/>
      <c r="DG364" s="70"/>
      <c r="DH364" s="70"/>
      <c r="DI364" s="70"/>
      <c r="DJ364" s="70"/>
      <c r="DK364" s="70"/>
      <c r="DL364" s="70"/>
      <c r="DM364" s="70"/>
      <c r="DN364" s="70"/>
      <c r="DO364" s="70"/>
      <c r="DP364" s="70"/>
      <c r="DQ364" s="70"/>
      <c r="DR364" s="70"/>
      <c r="DS364" s="70"/>
      <c r="DT364" s="70"/>
      <c r="DU364" s="70"/>
      <c r="DV364" s="70"/>
      <c r="DW364" s="70"/>
      <c r="DX364" s="70"/>
      <c r="DY364" s="70"/>
      <c r="DZ364" s="70"/>
      <c r="EA364" s="70"/>
      <c r="EB364" s="70"/>
      <c r="EC364" s="70"/>
      <c r="ED364" s="70"/>
      <c r="EE364" s="70"/>
      <c r="EF364" s="70"/>
      <c r="EG364" s="70"/>
      <c r="EH364" s="70"/>
      <c r="EI364" s="70"/>
      <c r="EJ364" s="70"/>
      <c r="EK364" s="70"/>
      <c r="EL364" s="70"/>
      <c r="EM364" s="70"/>
      <c r="EN364" s="70"/>
    </row>
    <row r="365" spans="1:144" outlineLevel="1" x14ac:dyDescent="0.2">
      <c r="A365" s="16">
        <v>159</v>
      </c>
      <c r="B365" s="16">
        <v>0</v>
      </c>
      <c r="C365" s="1">
        <v>5.9120120740102278E-6</v>
      </c>
      <c r="D365" s="1">
        <f t="shared" si="22"/>
        <v>-5.9120120740102278E-6</v>
      </c>
      <c r="E365" s="1">
        <f t="shared" si="23"/>
        <v>1.1824059100152824E-5</v>
      </c>
      <c r="F365" s="1">
        <f t="shared" si="24"/>
        <v>-3.43861296166824E-3</v>
      </c>
      <c r="G365" s="1">
        <f t="shared" si="25"/>
        <v>-2.4314701367904208E-3</v>
      </c>
      <c r="H365" s="1">
        <v>2.7822830408584783E-5</v>
      </c>
      <c r="I365" s="1">
        <f t="shared" si="26"/>
        <v>1.6449445847628059E-10</v>
      </c>
      <c r="J365" s="1">
        <f t="shared" si="27"/>
        <v>-2.4315039626869013E-3</v>
      </c>
      <c r="AQ365" s="70"/>
      <c r="AR365" s="70"/>
      <c r="AS365" s="70"/>
      <c r="AT365" s="70"/>
      <c r="AU365" s="70"/>
      <c r="AV365" s="70"/>
      <c r="AW365" s="70"/>
      <c r="AX365" s="83"/>
      <c r="AY365" s="70"/>
      <c r="AZ365" s="70"/>
      <c r="BA365" s="70"/>
      <c r="BB365" s="70">
        <f t="shared" si="28"/>
        <v>1</v>
      </c>
      <c r="BC365" s="70">
        <f t="shared" si="29"/>
        <v>5.9120120740102278E-6</v>
      </c>
      <c r="BD365" s="70" t="e">
        <f t="shared" si="30"/>
        <v>#N/A</v>
      </c>
      <c r="BE365" s="70"/>
      <c r="BF365" s="70"/>
      <c r="BG365" s="70"/>
      <c r="BH365" s="70"/>
      <c r="BI365" s="70"/>
      <c r="BJ365" s="70"/>
      <c r="BK365" s="70"/>
      <c r="BL365" s="70"/>
      <c r="BM365" s="70"/>
      <c r="BN365" s="70"/>
      <c r="BO365" s="70"/>
      <c r="BP365" s="70"/>
      <c r="BQ365" s="70"/>
      <c r="BR365" s="70"/>
      <c r="BS365" s="70"/>
      <c r="BT365" s="70"/>
      <c r="BU365" s="70"/>
      <c r="BV365" s="70"/>
      <c r="BW365" s="70"/>
      <c r="BX365" s="70"/>
      <c r="BY365" s="70"/>
      <c r="BZ365" s="70"/>
      <c r="CA365" s="70"/>
      <c r="CB365" s="70"/>
      <c r="CC365" s="70"/>
      <c r="CD365" s="70"/>
      <c r="CE365" s="70"/>
      <c r="CF365" s="70"/>
      <c r="CG365" s="70"/>
      <c r="CH365" s="70"/>
      <c r="CI365" s="70"/>
      <c r="CJ365" s="70"/>
      <c r="CK365" s="70"/>
      <c r="CL365" s="70"/>
      <c r="CM365" s="70"/>
      <c r="CN365" s="70"/>
      <c r="CO365" s="70"/>
      <c r="CP365" s="70"/>
      <c r="CQ365" s="70"/>
      <c r="CR365" s="70"/>
      <c r="CS365" s="70"/>
      <c r="CT365" s="70"/>
      <c r="CU365" s="70"/>
      <c r="CV365" s="70"/>
      <c r="CW365" s="70"/>
      <c r="CX365" s="70"/>
      <c r="CY365" s="70"/>
      <c r="CZ365" s="70"/>
      <c r="DA365" s="70"/>
      <c r="DB365" s="70"/>
      <c r="DC365" s="70"/>
      <c r="DD365" s="70"/>
      <c r="DE365" s="70"/>
      <c r="DF365" s="70"/>
      <c r="DG365" s="70"/>
      <c r="DH365" s="70"/>
      <c r="DI365" s="70"/>
      <c r="DJ365" s="70"/>
      <c r="DK365" s="70"/>
      <c r="DL365" s="70"/>
      <c r="DM365" s="70"/>
      <c r="DN365" s="70"/>
      <c r="DO365" s="70"/>
      <c r="DP365" s="70"/>
      <c r="DQ365" s="70"/>
      <c r="DR365" s="70"/>
      <c r="DS365" s="70"/>
      <c r="DT365" s="70"/>
      <c r="DU365" s="70"/>
      <c r="DV365" s="70"/>
      <c r="DW365" s="70"/>
      <c r="DX365" s="70"/>
      <c r="DY365" s="70"/>
      <c r="DZ365" s="70"/>
      <c r="EA365" s="70"/>
      <c r="EB365" s="70"/>
      <c r="EC365" s="70"/>
      <c r="ED365" s="70"/>
      <c r="EE365" s="70"/>
      <c r="EF365" s="70"/>
      <c r="EG365" s="70"/>
      <c r="EH365" s="70"/>
      <c r="EI365" s="70"/>
      <c r="EJ365" s="70"/>
      <c r="EK365" s="70"/>
      <c r="EL365" s="70"/>
      <c r="EM365" s="70"/>
      <c r="EN365" s="70"/>
    </row>
    <row r="366" spans="1:144" outlineLevel="1" x14ac:dyDescent="0.2">
      <c r="A366" s="16">
        <v>160</v>
      </c>
      <c r="B366" s="16">
        <v>0</v>
      </c>
      <c r="C366" s="1">
        <v>1.5881880259147765E-5</v>
      </c>
      <c r="D366" s="1">
        <f t="shared" si="22"/>
        <v>-1.5881880259147765E-5</v>
      </c>
      <c r="E366" s="1">
        <f t="shared" si="23"/>
        <v>3.176401275527612E-5</v>
      </c>
      <c r="F366" s="1">
        <f t="shared" si="24"/>
        <v>-5.6359571285874875E-3</v>
      </c>
      <c r="G366" s="1">
        <f t="shared" si="25"/>
        <v>-3.985239327477629E-3</v>
      </c>
      <c r="H366" s="1">
        <v>6.4504922077481065E-5</v>
      </c>
      <c r="I366" s="1">
        <f t="shared" si="26"/>
        <v>1.0245418071503465E-9</v>
      </c>
      <c r="J366" s="1">
        <f t="shared" si="27"/>
        <v>-3.9853678674723987E-3</v>
      </c>
      <c r="AQ366" s="70"/>
      <c r="AR366" s="70"/>
      <c r="AS366" s="70"/>
      <c r="AT366" s="70"/>
      <c r="AU366" s="70"/>
      <c r="AV366" s="70"/>
      <c r="AW366" s="70"/>
      <c r="AX366" s="83"/>
      <c r="AY366" s="70"/>
      <c r="AZ366" s="70"/>
      <c r="BA366" s="70"/>
      <c r="BB366" s="70">
        <f t="shared" si="28"/>
        <v>1</v>
      </c>
      <c r="BC366" s="70">
        <f t="shared" si="29"/>
        <v>1.5881880259147765E-5</v>
      </c>
      <c r="BD366" s="70" t="e">
        <f t="shared" si="30"/>
        <v>#N/A</v>
      </c>
      <c r="BE366" s="70"/>
      <c r="BF366" s="70"/>
      <c r="BG366" s="70"/>
      <c r="BH366" s="70"/>
      <c r="BI366" s="70"/>
      <c r="BJ366" s="70"/>
      <c r="BK366" s="70"/>
      <c r="BL366" s="70"/>
      <c r="BM366" s="70"/>
      <c r="BN366" s="70"/>
      <c r="BO366" s="70"/>
      <c r="BP366" s="70"/>
      <c r="BQ366" s="70"/>
      <c r="BR366" s="70"/>
      <c r="BS366" s="70"/>
      <c r="BT366" s="70"/>
      <c r="BU366" s="70"/>
      <c r="BV366" s="70"/>
      <c r="BW366" s="70"/>
      <c r="BX366" s="70"/>
      <c r="BY366" s="70"/>
      <c r="BZ366" s="70"/>
      <c r="CA366" s="70"/>
      <c r="CB366" s="70"/>
      <c r="CC366" s="70"/>
      <c r="CD366" s="70"/>
      <c r="CE366" s="70"/>
      <c r="CF366" s="70"/>
      <c r="CG366" s="70"/>
      <c r="CH366" s="70"/>
      <c r="CI366" s="70"/>
      <c r="CJ366" s="70"/>
      <c r="CK366" s="70"/>
      <c r="CL366" s="70"/>
      <c r="CM366" s="70"/>
      <c r="CN366" s="70"/>
      <c r="CO366" s="70"/>
      <c r="CP366" s="70"/>
      <c r="CQ366" s="70"/>
      <c r="CR366" s="70"/>
      <c r="CS366" s="70"/>
      <c r="CT366" s="70"/>
      <c r="CU366" s="70"/>
      <c r="CV366" s="70"/>
      <c r="CW366" s="70"/>
      <c r="CX366" s="70"/>
      <c r="CY366" s="70"/>
      <c r="CZ366" s="70"/>
      <c r="DA366" s="70"/>
      <c r="DB366" s="70"/>
      <c r="DC366" s="70"/>
      <c r="DD366" s="70"/>
      <c r="DE366" s="70"/>
      <c r="DF366" s="70"/>
      <c r="DG366" s="70"/>
      <c r="DH366" s="70"/>
      <c r="DI366" s="70"/>
      <c r="DJ366" s="70"/>
      <c r="DK366" s="70"/>
      <c r="DL366" s="70"/>
      <c r="DM366" s="70"/>
      <c r="DN366" s="70"/>
      <c r="DO366" s="70"/>
      <c r="DP366" s="70"/>
      <c r="DQ366" s="70"/>
      <c r="DR366" s="70"/>
      <c r="DS366" s="70"/>
      <c r="DT366" s="70"/>
      <c r="DU366" s="70"/>
      <c r="DV366" s="70"/>
      <c r="DW366" s="70"/>
      <c r="DX366" s="70"/>
      <c r="DY366" s="70"/>
      <c r="DZ366" s="70"/>
      <c r="EA366" s="70"/>
      <c r="EB366" s="70"/>
      <c r="EC366" s="70"/>
      <c r="ED366" s="70"/>
      <c r="EE366" s="70"/>
      <c r="EF366" s="70"/>
      <c r="EG366" s="70"/>
      <c r="EH366" s="70"/>
      <c r="EI366" s="70"/>
      <c r="EJ366" s="70"/>
      <c r="EK366" s="70"/>
      <c r="EL366" s="70"/>
      <c r="EM366" s="70"/>
      <c r="EN366" s="70"/>
    </row>
    <row r="367" spans="1:144" outlineLevel="1" x14ac:dyDescent="0.2">
      <c r="A367" s="16">
        <v>161</v>
      </c>
      <c r="B367" s="16">
        <v>0</v>
      </c>
      <c r="C367" s="1">
        <v>4.3644964277901897E-2</v>
      </c>
      <c r="D367" s="1">
        <f t="shared" si="22"/>
        <v>-4.3644964277901897E-2</v>
      </c>
      <c r="E367" s="1">
        <f t="shared" si="23"/>
        <v>8.925211719098354E-2</v>
      </c>
      <c r="F367" s="1">
        <f t="shared" si="24"/>
        <v>-0.29875092835166811</v>
      </c>
      <c r="G367" s="1">
        <f t="shared" si="25"/>
        <v>-0.21362766652914542</v>
      </c>
      <c r="H367" s="1">
        <v>4.9536834969654567E-2</v>
      </c>
      <c r="I367" s="1">
        <f t="shared" si="26"/>
        <v>2.378526299556134E-3</v>
      </c>
      <c r="J367" s="1">
        <f t="shared" si="27"/>
        <v>-0.21912395169456919</v>
      </c>
      <c r="AQ367" s="70"/>
      <c r="AR367" s="70"/>
      <c r="AS367" s="70"/>
      <c r="AT367" s="70"/>
      <c r="AU367" s="70"/>
      <c r="AV367" s="70"/>
      <c r="AW367" s="70"/>
      <c r="AX367" s="83"/>
      <c r="AY367" s="70"/>
      <c r="AZ367" s="70"/>
      <c r="BA367" s="70"/>
      <c r="BB367" s="70">
        <f t="shared" si="28"/>
        <v>1</v>
      </c>
      <c r="BC367" s="70">
        <f t="shared" si="29"/>
        <v>4.3644964277901897E-2</v>
      </c>
      <c r="BD367" s="70" t="e">
        <f t="shared" si="30"/>
        <v>#N/A</v>
      </c>
      <c r="BE367" s="70"/>
      <c r="BF367" s="70"/>
      <c r="BG367" s="70"/>
      <c r="BH367" s="70"/>
      <c r="BI367" s="70"/>
      <c r="BJ367" s="70"/>
      <c r="BK367" s="70"/>
      <c r="BL367" s="70"/>
      <c r="BM367" s="70"/>
      <c r="BN367" s="70"/>
      <c r="BO367" s="70"/>
      <c r="BP367" s="70"/>
      <c r="BQ367" s="70"/>
      <c r="BR367" s="70"/>
      <c r="BS367" s="70"/>
      <c r="BT367" s="70"/>
      <c r="BU367" s="70"/>
      <c r="BV367" s="70"/>
      <c r="BW367" s="70"/>
      <c r="BX367" s="70"/>
      <c r="BY367" s="70"/>
      <c r="BZ367" s="70"/>
      <c r="CA367" s="70"/>
      <c r="CB367" s="70"/>
      <c r="CC367" s="70"/>
      <c r="CD367" s="70"/>
      <c r="CE367" s="70"/>
      <c r="CF367" s="70"/>
      <c r="CG367" s="70"/>
      <c r="CH367" s="70"/>
      <c r="CI367" s="70"/>
      <c r="CJ367" s="70"/>
      <c r="CK367" s="70"/>
      <c r="CL367" s="70"/>
      <c r="CM367" s="70"/>
      <c r="CN367" s="70"/>
      <c r="CO367" s="70"/>
      <c r="CP367" s="70"/>
      <c r="CQ367" s="70"/>
      <c r="CR367" s="70"/>
      <c r="CS367" s="70"/>
      <c r="CT367" s="70"/>
      <c r="CU367" s="70"/>
      <c r="CV367" s="70"/>
      <c r="CW367" s="70"/>
      <c r="CX367" s="70"/>
      <c r="CY367" s="70"/>
      <c r="CZ367" s="70"/>
      <c r="DA367" s="70"/>
      <c r="DB367" s="70"/>
      <c r="DC367" s="70"/>
      <c r="DD367" s="70"/>
      <c r="DE367" s="70"/>
      <c r="DF367" s="70"/>
      <c r="DG367" s="70"/>
      <c r="DH367" s="70"/>
      <c r="DI367" s="70"/>
      <c r="DJ367" s="70"/>
      <c r="DK367" s="70"/>
      <c r="DL367" s="70"/>
      <c r="DM367" s="70"/>
      <c r="DN367" s="70"/>
      <c r="DO367" s="70"/>
      <c r="DP367" s="70"/>
      <c r="DQ367" s="70"/>
      <c r="DR367" s="70"/>
      <c r="DS367" s="70"/>
      <c r="DT367" s="70"/>
      <c r="DU367" s="70"/>
      <c r="DV367" s="70"/>
      <c r="DW367" s="70"/>
      <c r="DX367" s="70"/>
      <c r="DY367" s="70"/>
      <c r="DZ367" s="70"/>
      <c r="EA367" s="70"/>
      <c r="EB367" s="70"/>
      <c r="EC367" s="70"/>
      <c r="ED367" s="70"/>
      <c r="EE367" s="70"/>
      <c r="EF367" s="70"/>
      <c r="EG367" s="70"/>
      <c r="EH367" s="70"/>
      <c r="EI367" s="70"/>
      <c r="EJ367" s="70"/>
      <c r="EK367" s="70"/>
      <c r="EL367" s="70"/>
      <c r="EM367" s="70"/>
      <c r="EN367" s="70"/>
    </row>
    <row r="368" spans="1:144" outlineLevel="1" x14ac:dyDescent="0.2">
      <c r="A368" s="16">
        <v>162</v>
      </c>
      <c r="B368" s="16">
        <v>0</v>
      </c>
      <c r="C368" s="1">
        <v>5.5947850188630239E-6</v>
      </c>
      <c r="D368" s="1">
        <f t="shared" si="22"/>
        <v>-5.5947850188630239E-6</v>
      </c>
      <c r="E368" s="1">
        <f t="shared" si="23"/>
        <v>1.1189601339497846E-5</v>
      </c>
      <c r="F368" s="1">
        <f t="shared" si="24"/>
        <v>-3.3450861482924241E-3</v>
      </c>
      <c r="G368" s="1">
        <f t="shared" si="25"/>
        <v>-2.3653364075026532E-3</v>
      </c>
      <c r="H368" s="1">
        <v>2.5659163834732218E-5</v>
      </c>
      <c r="I368" s="1">
        <f t="shared" si="26"/>
        <v>1.4356199227766626E-10</v>
      </c>
      <c r="J368" s="1">
        <f t="shared" si="27"/>
        <v>-2.3653667543638629E-3</v>
      </c>
      <c r="AQ368" s="70"/>
      <c r="AR368" s="70"/>
      <c r="AS368" s="70"/>
      <c r="AT368" s="70"/>
      <c r="AU368" s="70"/>
      <c r="AV368" s="70"/>
      <c r="AW368" s="70"/>
      <c r="AX368" s="83"/>
      <c r="AY368" s="70"/>
      <c r="AZ368" s="70"/>
      <c r="BA368" s="70"/>
      <c r="BB368" s="70">
        <f t="shared" si="28"/>
        <v>1</v>
      </c>
      <c r="BC368" s="70">
        <f t="shared" si="29"/>
        <v>5.5947850188630239E-6</v>
      </c>
      <c r="BD368" s="70" t="e">
        <f t="shared" si="30"/>
        <v>#N/A</v>
      </c>
      <c r="BE368" s="70"/>
      <c r="BF368" s="70"/>
      <c r="BG368" s="70"/>
      <c r="BH368" s="70"/>
      <c r="BI368" s="70"/>
      <c r="BJ368" s="70"/>
      <c r="BK368" s="70"/>
      <c r="BL368" s="70"/>
      <c r="BM368" s="70"/>
      <c r="BN368" s="70"/>
      <c r="BO368" s="70"/>
      <c r="BP368" s="70"/>
      <c r="BQ368" s="70"/>
      <c r="BR368" s="70"/>
      <c r="BS368" s="70"/>
      <c r="BT368" s="70"/>
      <c r="BU368" s="70"/>
      <c r="BV368" s="70"/>
      <c r="BW368" s="70"/>
      <c r="BX368" s="70"/>
      <c r="BY368" s="70"/>
      <c r="BZ368" s="70"/>
      <c r="CA368" s="70"/>
      <c r="CB368" s="70"/>
      <c r="CC368" s="70"/>
      <c r="CD368" s="70"/>
      <c r="CE368" s="70"/>
      <c r="CF368" s="70"/>
      <c r="CG368" s="70"/>
      <c r="CH368" s="70"/>
      <c r="CI368" s="70"/>
      <c r="CJ368" s="70"/>
      <c r="CK368" s="70"/>
      <c r="CL368" s="70"/>
      <c r="CM368" s="70"/>
      <c r="CN368" s="70"/>
      <c r="CO368" s="70"/>
      <c r="CP368" s="70"/>
      <c r="CQ368" s="70"/>
      <c r="CR368" s="70"/>
      <c r="CS368" s="70"/>
      <c r="CT368" s="70"/>
      <c r="CU368" s="70"/>
      <c r="CV368" s="70"/>
      <c r="CW368" s="70"/>
      <c r="CX368" s="70"/>
      <c r="CY368" s="70"/>
      <c r="CZ368" s="70"/>
      <c r="DA368" s="70"/>
      <c r="DB368" s="70"/>
      <c r="DC368" s="70"/>
      <c r="DD368" s="70"/>
      <c r="DE368" s="70"/>
      <c r="DF368" s="70"/>
      <c r="DG368" s="70"/>
      <c r="DH368" s="70"/>
      <c r="DI368" s="70"/>
      <c r="DJ368" s="70"/>
      <c r="DK368" s="70"/>
      <c r="DL368" s="70"/>
      <c r="DM368" s="70"/>
      <c r="DN368" s="70"/>
      <c r="DO368" s="70"/>
      <c r="DP368" s="70"/>
      <c r="DQ368" s="70"/>
      <c r="DR368" s="70"/>
      <c r="DS368" s="70"/>
      <c r="DT368" s="70"/>
      <c r="DU368" s="70"/>
      <c r="DV368" s="70"/>
      <c r="DW368" s="70"/>
      <c r="DX368" s="70"/>
      <c r="DY368" s="70"/>
      <c r="DZ368" s="70"/>
      <c r="EA368" s="70"/>
      <c r="EB368" s="70"/>
      <c r="EC368" s="70"/>
      <c r="ED368" s="70"/>
      <c r="EE368" s="70"/>
      <c r="EF368" s="70"/>
      <c r="EG368" s="70"/>
      <c r="EH368" s="70"/>
      <c r="EI368" s="70"/>
      <c r="EJ368" s="70"/>
      <c r="EK368" s="70"/>
      <c r="EL368" s="70"/>
      <c r="EM368" s="70"/>
      <c r="EN368" s="70"/>
    </row>
    <row r="369" spans="1:144" outlineLevel="1" x14ac:dyDescent="0.2">
      <c r="A369" s="16">
        <v>163</v>
      </c>
      <c r="B369" s="16">
        <v>0</v>
      </c>
      <c r="C369" s="1">
        <v>1.5314764464013767E-4</v>
      </c>
      <c r="D369" s="1">
        <f t="shared" si="22"/>
        <v>-1.5314764464013767E-4</v>
      </c>
      <c r="E369" s="1">
        <f t="shared" si="23"/>
        <v>3.0631874587609101E-4</v>
      </c>
      <c r="F369" s="1">
        <f t="shared" si="24"/>
        <v>-1.7501964057673385E-2</v>
      </c>
      <c r="G369" s="1">
        <f t="shared" si="25"/>
        <v>-1.2376231350201172E-2</v>
      </c>
      <c r="H369" s="1">
        <v>4.069839064310141E-4</v>
      </c>
      <c r="I369" s="1">
        <f t="shared" si="26"/>
        <v>6.2363554583876644E-8</v>
      </c>
      <c r="J369" s="1">
        <f t="shared" si="27"/>
        <v>-1.2378750582683465E-2</v>
      </c>
      <c r="AQ369" s="70"/>
      <c r="AR369" s="70"/>
      <c r="AS369" s="70"/>
      <c r="AT369" s="70"/>
      <c r="AU369" s="70"/>
      <c r="AV369" s="70"/>
      <c r="AW369" s="70"/>
      <c r="AX369" s="83"/>
      <c r="AY369" s="70"/>
      <c r="AZ369" s="70"/>
      <c r="BA369" s="70"/>
      <c r="BB369" s="70">
        <f t="shared" si="28"/>
        <v>1</v>
      </c>
      <c r="BC369" s="70">
        <f t="shared" si="29"/>
        <v>1.5314764464013767E-4</v>
      </c>
      <c r="BD369" s="70" t="e">
        <f t="shared" si="30"/>
        <v>#N/A</v>
      </c>
      <c r="BE369" s="70"/>
      <c r="BF369" s="70"/>
      <c r="BG369" s="70"/>
      <c r="BH369" s="70"/>
      <c r="BI369" s="70"/>
      <c r="BJ369" s="70"/>
      <c r="BK369" s="70"/>
      <c r="BL369" s="70"/>
      <c r="BM369" s="70"/>
      <c r="BN369" s="70"/>
      <c r="BO369" s="70"/>
      <c r="BP369" s="70"/>
      <c r="BQ369" s="70"/>
      <c r="BR369" s="70"/>
      <c r="BS369" s="70"/>
      <c r="BT369" s="70"/>
      <c r="BU369" s="70"/>
      <c r="BV369" s="70"/>
      <c r="BW369" s="70"/>
      <c r="BX369" s="70"/>
      <c r="BY369" s="70"/>
      <c r="BZ369" s="70"/>
      <c r="CA369" s="70"/>
      <c r="CB369" s="70"/>
      <c r="CC369" s="70"/>
      <c r="CD369" s="70"/>
      <c r="CE369" s="70"/>
      <c r="CF369" s="70"/>
      <c r="CG369" s="70"/>
      <c r="CH369" s="70"/>
      <c r="CI369" s="70"/>
      <c r="CJ369" s="70"/>
      <c r="CK369" s="70"/>
      <c r="CL369" s="70"/>
      <c r="CM369" s="70"/>
      <c r="CN369" s="70"/>
      <c r="CO369" s="70"/>
      <c r="CP369" s="70"/>
      <c r="CQ369" s="70"/>
      <c r="CR369" s="70"/>
      <c r="CS369" s="70"/>
      <c r="CT369" s="70"/>
      <c r="CU369" s="70"/>
      <c r="CV369" s="70"/>
      <c r="CW369" s="70"/>
      <c r="CX369" s="70"/>
      <c r="CY369" s="70"/>
      <c r="CZ369" s="70"/>
      <c r="DA369" s="70"/>
      <c r="DB369" s="70"/>
      <c r="DC369" s="70"/>
      <c r="DD369" s="70"/>
      <c r="DE369" s="70"/>
      <c r="DF369" s="70"/>
      <c r="DG369" s="70"/>
      <c r="DH369" s="70"/>
      <c r="DI369" s="70"/>
      <c r="DJ369" s="70"/>
      <c r="DK369" s="70"/>
      <c r="DL369" s="70"/>
      <c r="DM369" s="70"/>
      <c r="DN369" s="70"/>
      <c r="DO369" s="70"/>
      <c r="DP369" s="70"/>
      <c r="DQ369" s="70"/>
      <c r="DR369" s="70"/>
      <c r="DS369" s="70"/>
      <c r="DT369" s="70"/>
      <c r="DU369" s="70"/>
      <c r="DV369" s="70"/>
      <c r="DW369" s="70"/>
      <c r="DX369" s="70"/>
      <c r="DY369" s="70"/>
      <c r="DZ369" s="70"/>
      <c r="EA369" s="70"/>
      <c r="EB369" s="70"/>
      <c r="EC369" s="70"/>
      <c r="ED369" s="70"/>
      <c r="EE369" s="70"/>
      <c r="EF369" s="70"/>
      <c r="EG369" s="70"/>
      <c r="EH369" s="70"/>
      <c r="EI369" s="70"/>
      <c r="EJ369" s="70"/>
      <c r="EK369" s="70"/>
      <c r="EL369" s="70"/>
      <c r="EM369" s="70"/>
      <c r="EN369" s="70"/>
    </row>
    <row r="370" spans="1:144" outlineLevel="1" x14ac:dyDescent="0.2">
      <c r="A370" s="16">
        <v>164</v>
      </c>
      <c r="B370" s="16">
        <v>0</v>
      </c>
      <c r="C370" s="1">
        <v>6.7836116760080029E-2</v>
      </c>
      <c r="D370" s="1">
        <f t="shared" si="22"/>
        <v>-6.7836116760080029E-2</v>
      </c>
      <c r="E370" s="1">
        <f t="shared" si="23"/>
        <v>0.14049327873694847</v>
      </c>
      <c r="F370" s="1">
        <f t="shared" si="24"/>
        <v>-0.3748243305029017</v>
      </c>
      <c r="G370" s="1">
        <f t="shared" si="25"/>
        <v>-0.26976422412593443</v>
      </c>
      <c r="H370" s="1">
        <v>0.10344946953468205</v>
      </c>
      <c r="I370" s="1">
        <f t="shared" si="26"/>
        <v>8.3969622948520655E-3</v>
      </c>
      <c r="J370" s="1">
        <f t="shared" si="27"/>
        <v>-0.28490296403007015</v>
      </c>
      <c r="AQ370" s="70"/>
      <c r="AR370" s="70"/>
      <c r="AS370" s="70"/>
      <c r="AT370" s="70"/>
      <c r="AU370" s="70"/>
      <c r="AV370" s="70"/>
      <c r="AW370" s="70"/>
      <c r="AX370" s="83"/>
      <c r="AY370" s="70"/>
      <c r="AZ370" s="70"/>
      <c r="BA370" s="70"/>
      <c r="BB370" s="70">
        <f t="shared" si="28"/>
        <v>1</v>
      </c>
      <c r="BC370" s="70">
        <f t="shared" si="29"/>
        <v>6.7836116760080029E-2</v>
      </c>
      <c r="BD370" s="70" t="e">
        <f t="shared" si="30"/>
        <v>#N/A</v>
      </c>
      <c r="BE370" s="70"/>
      <c r="BF370" s="70"/>
      <c r="BG370" s="70"/>
      <c r="BH370" s="70"/>
      <c r="BI370" s="70"/>
      <c r="BJ370" s="70"/>
      <c r="BK370" s="70"/>
      <c r="BL370" s="70"/>
      <c r="BM370" s="70"/>
      <c r="BN370" s="70"/>
      <c r="BO370" s="70"/>
      <c r="BP370" s="70"/>
      <c r="BQ370" s="70"/>
      <c r="BR370" s="70"/>
      <c r="BS370" s="70"/>
      <c r="BT370" s="70"/>
      <c r="BU370" s="70"/>
      <c r="BV370" s="70"/>
      <c r="BW370" s="70"/>
      <c r="BX370" s="70"/>
      <c r="BY370" s="70"/>
      <c r="BZ370" s="70"/>
      <c r="CA370" s="70"/>
      <c r="CB370" s="70"/>
      <c r="CC370" s="70"/>
      <c r="CD370" s="70"/>
      <c r="CE370" s="70"/>
      <c r="CF370" s="70"/>
      <c r="CG370" s="70"/>
      <c r="CH370" s="70"/>
      <c r="CI370" s="70"/>
      <c r="CJ370" s="70"/>
      <c r="CK370" s="70"/>
      <c r="CL370" s="70"/>
      <c r="CM370" s="70"/>
      <c r="CN370" s="70"/>
      <c r="CO370" s="70"/>
      <c r="CP370" s="70"/>
      <c r="CQ370" s="70"/>
      <c r="CR370" s="70"/>
      <c r="CS370" s="70"/>
      <c r="CT370" s="70"/>
      <c r="CU370" s="70"/>
      <c r="CV370" s="70"/>
      <c r="CW370" s="70"/>
      <c r="CX370" s="70"/>
      <c r="CY370" s="70"/>
      <c r="CZ370" s="70"/>
      <c r="DA370" s="70"/>
      <c r="DB370" s="70"/>
      <c r="DC370" s="70"/>
      <c r="DD370" s="70"/>
      <c r="DE370" s="70"/>
      <c r="DF370" s="70"/>
      <c r="DG370" s="70"/>
      <c r="DH370" s="70"/>
      <c r="DI370" s="70"/>
      <c r="DJ370" s="70"/>
      <c r="DK370" s="70"/>
      <c r="DL370" s="70"/>
      <c r="DM370" s="70"/>
      <c r="DN370" s="70"/>
      <c r="DO370" s="70"/>
      <c r="DP370" s="70"/>
      <c r="DQ370" s="70"/>
      <c r="DR370" s="70"/>
      <c r="DS370" s="70"/>
      <c r="DT370" s="70"/>
      <c r="DU370" s="70"/>
      <c r="DV370" s="70"/>
      <c r="DW370" s="70"/>
      <c r="DX370" s="70"/>
      <c r="DY370" s="70"/>
      <c r="DZ370" s="70"/>
      <c r="EA370" s="70"/>
      <c r="EB370" s="70"/>
      <c r="EC370" s="70"/>
      <c r="ED370" s="70"/>
      <c r="EE370" s="70"/>
      <c r="EF370" s="70"/>
      <c r="EG370" s="70"/>
      <c r="EH370" s="70"/>
      <c r="EI370" s="70"/>
      <c r="EJ370" s="70"/>
      <c r="EK370" s="70"/>
      <c r="EL370" s="70"/>
      <c r="EM370" s="70"/>
      <c r="EN370" s="70"/>
    </row>
    <row r="371" spans="1:144" outlineLevel="1" x14ac:dyDescent="0.2">
      <c r="A371" s="16">
        <v>165</v>
      </c>
      <c r="B371" s="16">
        <v>0</v>
      </c>
      <c r="C371" s="1">
        <v>9.5917834378671376E-5</v>
      </c>
      <c r="D371" s="1">
        <f t="shared" si="22"/>
        <v>-9.5917834378671376E-5</v>
      </c>
      <c r="E371" s="1">
        <f t="shared" si="23"/>
        <v>1.9184486957650931E-4</v>
      </c>
      <c r="F371" s="1">
        <f t="shared" si="24"/>
        <v>-1.3850807542396556E-2</v>
      </c>
      <c r="G371" s="1">
        <f t="shared" si="25"/>
        <v>-9.7942348089156087E-3</v>
      </c>
      <c r="H371" s="1">
        <v>3.7087960767882166E-4</v>
      </c>
      <c r="I371" s="1">
        <f t="shared" si="26"/>
        <v>3.5590581109889051E-8</v>
      </c>
      <c r="J371" s="1">
        <f t="shared" si="27"/>
        <v>-9.7960515552585805E-3</v>
      </c>
      <c r="AQ371" s="70"/>
      <c r="AR371" s="70"/>
      <c r="AS371" s="70"/>
      <c r="AT371" s="70"/>
      <c r="AU371" s="70"/>
      <c r="AV371" s="70"/>
      <c r="AW371" s="70"/>
      <c r="AX371" s="83"/>
      <c r="AY371" s="70"/>
      <c r="AZ371" s="70"/>
      <c r="BA371" s="70"/>
      <c r="BB371" s="70">
        <f t="shared" si="28"/>
        <v>1</v>
      </c>
      <c r="BC371" s="70">
        <f t="shared" si="29"/>
        <v>9.5917834378671376E-5</v>
      </c>
      <c r="BD371" s="70" t="e">
        <f t="shared" si="30"/>
        <v>#N/A</v>
      </c>
      <c r="BE371" s="70"/>
      <c r="BF371" s="70"/>
      <c r="BG371" s="70"/>
      <c r="BH371" s="70"/>
      <c r="BI371" s="70"/>
      <c r="BJ371" s="70"/>
      <c r="BK371" s="70"/>
      <c r="BL371" s="70"/>
      <c r="BM371" s="70"/>
      <c r="BN371" s="70"/>
      <c r="BO371" s="70"/>
      <c r="BP371" s="70"/>
      <c r="BQ371" s="70"/>
      <c r="BR371" s="70"/>
      <c r="BS371" s="70"/>
      <c r="BT371" s="70"/>
      <c r="BU371" s="70"/>
      <c r="BV371" s="70"/>
      <c r="BW371" s="70"/>
      <c r="BX371" s="70"/>
      <c r="BY371" s="70"/>
      <c r="BZ371" s="70"/>
      <c r="CA371" s="70"/>
      <c r="CB371" s="70"/>
      <c r="CC371" s="70"/>
      <c r="CD371" s="70"/>
      <c r="CE371" s="70"/>
      <c r="CF371" s="70"/>
      <c r="CG371" s="70"/>
      <c r="CH371" s="70"/>
      <c r="CI371" s="70"/>
      <c r="CJ371" s="70"/>
      <c r="CK371" s="70"/>
      <c r="CL371" s="70"/>
      <c r="CM371" s="70"/>
      <c r="CN371" s="70"/>
      <c r="CO371" s="70"/>
      <c r="CP371" s="70"/>
      <c r="CQ371" s="70"/>
      <c r="CR371" s="70"/>
      <c r="CS371" s="70"/>
      <c r="CT371" s="70"/>
      <c r="CU371" s="70"/>
      <c r="CV371" s="70"/>
      <c r="CW371" s="70"/>
      <c r="CX371" s="70"/>
      <c r="CY371" s="70"/>
      <c r="CZ371" s="70"/>
      <c r="DA371" s="70"/>
      <c r="DB371" s="70"/>
      <c r="DC371" s="70"/>
      <c r="DD371" s="70"/>
      <c r="DE371" s="70"/>
      <c r="DF371" s="70"/>
      <c r="DG371" s="70"/>
      <c r="DH371" s="70"/>
      <c r="DI371" s="70"/>
      <c r="DJ371" s="70"/>
      <c r="DK371" s="70"/>
      <c r="DL371" s="70"/>
      <c r="DM371" s="70"/>
      <c r="DN371" s="70"/>
      <c r="DO371" s="70"/>
      <c r="DP371" s="70"/>
      <c r="DQ371" s="70"/>
      <c r="DR371" s="70"/>
      <c r="DS371" s="70"/>
      <c r="DT371" s="70"/>
      <c r="DU371" s="70"/>
      <c r="DV371" s="70"/>
      <c r="DW371" s="70"/>
      <c r="DX371" s="70"/>
      <c r="DY371" s="70"/>
      <c r="DZ371" s="70"/>
      <c r="EA371" s="70"/>
      <c r="EB371" s="70"/>
      <c r="EC371" s="70"/>
      <c r="ED371" s="70"/>
      <c r="EE371" s="70"/>
      <c r="EF371" s="70"/>
      <c r="EG371" s="70"/>
      <c r="EH371" s="70"/>
      <c r="EI371" s="70"/>
      <c r="EJ371" s="70"/>
      <c r="EK371" s="70"/>
      <c r="EL371" s="70"/>
      <c r="EM371" s="70"/>
      <c r="EN371" s="70"/>
    </row>
    <row r="372" spans="1:144" outlineLevel="1" x14ac:dyDescent="0.2">
      <c r="A372" s="16">
        <v>166</v>
      </c>
      <c r="B372" s="16">
        <v>0</v>
      </c>
      <c r="C372" s="1">
        <v>2.0642540792712723E-6</v>
      </c>
      <c r="D372" s="1">
        <f t="shared" si="22"/>
        <v>-2.0642540792712723E-6</v>
      </c>
      <c r="E372" s="1">
        <f t="shared" si="23"/>
        <v>4.1285124198112871E-6</v>
      </c>
      <c r="F372" s="1">
        <f t="shared" si="24"/>
        <v>-2.0318741151486939E-3</v>
      </c>
      <c r="G372" s="1">
        <f t="shared" si="25"/>
        <v>-1.4367527067748896E-3</v>
      </c>
      <c r="H372" s="1">
        <v>1.1362032742562536E-5</v>
      </c>
      <c r="I372" s="1">
        <f t="shared" si="26"/>
        <v>2.3454437343101383E-11</v>
      </c>
      <c r="J372" s="1">
        <f t="shared" si="27"/>
        <v>-1.4367608690600935E-3</v>
      </c>
      <c r="AQ372" s="70"/>
      <c r="AR372" s="70"/>
      <c r="AS372" s="70"/>
      <c r="AT372" s="70"/>
      <c r="AU372" s="70"/>
      <c r="AV372" s="70"/>
      <c r="AW372" s="70"/>
      <c r="AX372" s="83"/>
      <c r="AY372" s="70"/>
      <c r="AZ372" s="70"/>
      <c r="BA372" s="70"/>
      <c r="BB372" s="70">
        <f t="shared" si="28"/>
        <v>1</v>
      </c>
      <c r="BC372" s="70">
        <f t="shared" si="29"/>
        <v>2.0642540792712723E-6</v>
      </c>
      <c r="BD372" s="70" t="e">
        <f t="shared" si="30"/>
        <v>#N/A</v>
      </c>
      <c r="BE372" s="70"/>
      <c r="BF372" s="70"/>
      <c r="BG372" s="70"/>
      <c r="BH372" s="70"/>
      <c r="BI372" s="70"/>
      <c r="BJ372" s="70"/>
      <c r="BK372" s="70"/>
      <c r="BL372" s="70"/>
      <c r="BM372" s="70"/>
      <c r="BN372" s="70"/>
      <c r="BO372" s="70"/>
      <c r="BP372" s="70"/>
      <c r="BQ372" s="70"/>
      <c r="BR372" s="70"/>
      <c r="BS372" s="70"/>
      <c r="BT372" s="70"/>
      <c r="BU372" s="70"/>
      <c r="BV372" s="70"/>
      <c r="BW372" s="70"/>
      <c r="BX372" s="70"/>
      <c r="BY372" s="70"/>
      <c r="BZ372" s="70"/>
      <c r="CA372" s="70"/>
      <c r="CB372" s="70"/>
      <c r="CC372" s="70"/>
      <c r="CD372" s="70"/>
      <c r="CE372" s="70"/>
      <c r="CF372" s="70"/>
      <c r="CG372" s="70"/>
      <c r="CH372" s="70"/>
      <c r="CI372" s="70"/>
      <c r="CJ372" s="70"/>
      <c r="CK372" s="70"/>
      <c r="CL372" s="70"/>
      <c r="CM372" s="70"/>
      <c r="CN372" s="70"/>
      <c r="CO372" s="70"/>
      <c r="CP372" s="70"/>
      <c r="CQ372" s="70"/>
      <c r="CR372" s="70"/>
      <c r="CS372" s="70"/>
      <c r="CT372" s="70"/>
      <c r="CU372" s="70"/>
      <c r="CV372" s="70"/>
      <c r="CW372" s="70"/>
      <c r="CX372" s="70"/>
      <c r="CY372" s="70"/>
      <c r="CZ372" s="70"/>
      <c r="DA372" s="70"/>
      <c r="DB372" s="70"/>
      <c r="DC372" s="70"/>
      <c r="DD372" s="70"/>
      <c r="DE372" s="70"/>
      <c r="DF372" s="70"/>
      <c r="DG372" s="70"/>
      <c r="DH372" s="70"/>
      <c r="DI372" s="70"/>
      <c r="DJ372" s="70"/>
      <c r="DK372" s="70"/>
      <c r="DL372" s="70"/>
      <c r="DM372" s="70"/>
      <c r="DN372" s="70"/>
      <c r="DO372" s="70"/>
      <c r="DP372" s="70"/>
      <c r="DQ372" s="70"/>
      <c r="DR372" s="70"/>
      <c r="DS372" s="70"/>
      <c r="DT372" s="70"/>
      <c r="DU372" s="70"/>
      <c r="DV372" s="70"/>
      <c r="DW372" s="70"/>
      <c r="DX372" s="70"/>
      <c r="DY372" s="70"/>
      <c r="DZ372" s="70"/>
      <c r="EA372" s="70"/>
      <c r="EB372" s="70"/>
      <c r="EC372" s="70"/>
      <c r="ED372" s="70"/>
      <c r="EE372" s="70"/>
      <c r="EF372" s="70"/>
      <c r="EG372" s="70"/>
      <c r="EH372" s="70"/>
      <c r="EI372" s="70"/>
      <c r="EJ372" s="70"/>
      <c r="EK372" s="70"/>
      <c r="EL372" s="70"/>
      <c r="EM372" s="70"/>
      <c r="EN372" s="70"/>
    </row>
    <row r="373" spans="1:144" outlineLevel="1" x14ac:dyDescent="0.2">
      <c r="A373" s="16">
        <v>167</v>
      </c>
      <c r="B373" s="16">
        <v>0</v>
      </c>
      <c r="C373" s="1">
        <v>1.1255516525181394E-4</v>
      </c>
      <c r="D373" s="1">
        <f t="shared" si="22"/>
        <v>-1.1255516525181394E-4</v>
      </c>
      <c r="E373" s="1">
        <f t="shared" si="23"/>
        <v>2.2512300011946345E-4</v>
      </c>
      <c r="F373" s="1">
        <f t="shared" si="24"/>
        <v>-1.50040994438008E-2</v>
      </c>
      <c r="G373" s="1">
        <f t="shared" si="25"/>
        <v>-1.0609799024633926E-2</v>
      </c>
      <c r="H373" s="1">
        <v>3.8357439297715665E-4</v>
      </c>
      <c r="I373" s="1">
        <f t="shared" si="26"/>
        <v>4.3194707494197846E-8</v>
      </c>
      <c r="J373" s="1">
        <f t="shared" si="27"/>
        <v>-1.0611834433811019E-2</v>
      </c>
      <c r="AQ373" s="70"/>
      <c r="AR373" s="70"/>
      <c r="AS373" s="70"/>
      <c r="AT373" s="70"/>
      <c r="AU373" s="70"/>
      <c r="AV373" s="70"/>
      <c r="AW373" s="70"/>
      <c r="AX373" s="83"/>
      <c r="AY373" s="70"/>
      <c r="AZ373" s="70"/>
      <c r="BA373" s="70"/>
      <c r="BB373" s="70">
        <f t="shared" si="28"/>
        <v>1</v>
      </c>
      <c r="BC373" s="70">
        <f t="shared" si="29"/>
        <v>1.1255516525181394E-4</v>
      </c>
      <c r="BD373" s="70" t="e">
        <f t="shared" si="30"/>
        <v>#N/A</v>
      </c>
      <c r="BE373" s="70"/>
      <c r="BF373" s="70"/>
      <c r="BG373" s="70"/>
      <c r="BH373" s="70"/>
      <c r="BI373" s="70"/>
      <c r="BJ373" s="70"/>
      <c r="BK373" s="70"/>
      <c r="BL373" s="70"/>
      <c r="BM373" s="70"/>
      <c r="BN373" s="70"/>
      <c r="BO373" s="70"/>
      <c r="BP373" s="70"/>
      <c r="BQ373" s="70"/>
      <c r="BR373" s="70"/>
      <c r="BS373" s="70"/>
      <c r="BT373" s="70"/>
      <c r="BU373" s="70"/>
      <c r="BV373" s="70"/>
      <c r="BW373" s="70"/>
      <c r="BX373" s="70"/>
      <c r="BY373" s="70"/>
      <c r="BZ373" s="70"/>
      <c r="CA373" s="70"/>
      <c r="CB373" s="70"/>
      <c r="CC373" s="70"/>
      <c r="CD373" s="70"/>
      <c r="CE373" s="70"/>
      <c r="CF373" s="70"/>
      <c r="CG373" s="70"/>
      <c r="CH373" s="70"/>
      <c r="CI373" s="70"/>
      <c r="CJ373" s="70"/>
      <c r="CK373" s="70"/>
      <c r="CL373" s="70"/>
      <c r="CM373" s="70"/>
      <c r="CN373" s="70"/>
      <c r="CO373" s="70"/>
      <c r="CP373" s="70"/>
      <c r="CQ373" s="70"/>
      <c r="CR373" s="70"/>
      <c r="CS373" s="70"/>
      <c r="CT373" s="70"/>
      <c r="CU373" s="70"/>
      <c r="CV373" s="70"/>
      <c r="CW373" s="70"/>
      <c r="CX373" s="70"/>
      <c r="CY373" s="70"/>
      <c r="CZ373" s="70"/>
      <c r="DA373" s="70"/>
      <c r="DB373" s="70"/>
      <c r="DC373" s="70"/>
      <c r="DD373" s="70"/>
      <c r="DE373" s="70"/>
      <c r="DF373" s="70"/>
      <c r="DG373" s="70"/>
      <c r="DH373" s="70"/>
      <c r="DI373" s="70"/>
      <c r="DJ373" s="70"/>
      <c r="DK373" s="70"/>
      <c r="DL373" s="70"/>
      <c r="DM373" s="70"/>
      <c r="DN373" s="70"/>
      <c r="DO373" s="70"/>
      <c r="DP373" s="70"/>
      <c r="DQ373" s="70"/>
      <c r="DR373" s="70"/>
      <c r="DS373" s="70"/>
      <c r="DT373" s="70"/>
      <c r="DU373" s="70"/>
      <c r="DV373" s="70"/>
      <c r="DW373" s="70"/>
      <c r="DX373" s="70"/>
      <c r="DY373" s="70"/>
      <c r="DZ373" s="70"/>
      <c r="EA373" s="70"/>
      <c r="EB373" s="70"/>
      <c r="EC373" s="70"/>
      <c r="ED373" s="70"/>
      <c r="EE373" s="70"/>
      <c r="EF373" s="70"/>
      <c r="EG373" s="70"/>
      <c r="EH373" s="70"/>
      <c r="EI373" s="70"/>
      <c r="EJ373" s="70"/>
      <c r="EK373" s="70"/>
      <c r="EL373" s="70"/>
      <c r="EM373" s="70"/>
      <c r="EN373" s="70"/>
    </row>
    <row r="374" spans="1:144" outlineLevel="1" x14ac:dyDescent="0.2">
      <c r="A374" s="16">
        <v>168</v>
      </c>
      <c r="B374" s="16">
        <v>0</v>
      </c>
      <c r="C374" s="1">
        <v>2.3172350808111119E-7</v>
      </c>
      <c r="D374" s="1">
        <f t="shared" si="22"/>
        <v>-2.3172350808111119E-7</v>
      </c>
      <c r="E374" s="1">
        <f t="shared" si="23"/>
        <v>4.6344706964865073E-7</v>
      </c>
      <c r="F374" s="1">
        <f t="shared" si="24"/>
        <v>-6.80769468798837E-4</v>
      </c>
      <c r="G374" s="1">
        <f t="shared" si="25"/>
        <v>-4.8137673580773283E-4</v>
      </c>
      <c r="H374" s="1">
        <v>1.7699494468280946E-6</v>
      </c>
      <c r="I374" s="1">
        <f t="shared" si="26"/>
        <v>4.1013971591063706E-13</v>
      </c>
      <c r="J374" s="1">
        <f t="shared" si="27"/>
        <v>-4.8137716181454192E-4</v>
      </c>
      <c r="AQ374" s="70"/>
      <c r="AR374" s="70"/>
      <c r="AS374" s="70"/>
      <c r="AT374" s="70"/>
      <c r="AU374" s="70"/>
      <c r="AV374" s="70"/>
      <c r="AW374" s="70"/>
      <c r="AX374" s="83"/>
      <c r="AY374" s="70"/>
      <c r="AZ374" s="70"/>
      <c r="BA374" s="70"/>
      <c r="BB374" s="70">
        <f t="shared" si="28"/>
        <v>1</v>
      </c>
      <c r="BC374" s="70">
        <f t="shared" si="29"/>
        <v>2.3172350808111119E-7</v>
      </c>
      <c r="BD374" s="70" t="e">
        <f t="shared" si="30"/>
        <v>#N/A</v>
      </c>
      <c r="BE374" s="70"/>
      <c r="BF374" s="70"/>
      <c r="BG374" s="70"/>
      <c r="BH374" s="70"/>
      <c r="BI374" s="70"/>
      <c r="BJ374" s="70"/>
      <c r="BK374" s="70"/>
      <c r="BL374" s="70"/>
      <c r="BM374" s="70"/>
      <c r="BN374" s="70"/>
      <c r="BO374" s="70"/>
      <c r="BP374" s="70"/>
      <c r="BQ374" s="70"/>
      <c r="BR374" s="70"/>
      <c r="BS374" s="70"/>
      <c r="BT374" s="70"/>
      <c r="BU374" s="70"/>
      <c r="BV374" s="70"/>
      <c r="BW374" s="70"/>
      <c r="BX374" s="70"/>
      <c r="BY374" s="70"/>
      <c r="BZ374" s="70"/>
      <c r="CA374" s="70"/>
      <c r="CB374" s="70"/>
      <c r="CC374" s="70"/>
      <c r="CD374" s="70"/>
      <c r="CE374" s="70"/>
      <c r="CF374" s="70"/>
      <c r="CG374" s="70"/>
      <c r="CH374" s="70"/>
      <c r="CI374" s="70"/>
      <c r="CJ374" s="70"/>
      <c r="CK374" s="70"/>
      <c r="CL374" s="70"/>
      <c r="CM374" s="70"/>
      <c r="CN374" s="70"/>
      <c r="CO374" s="70"/>
      <c r="CP374" s="70"/>
      <c r="CQ374" s="70"/>
      <c r="CR374" s="70"/>
      <c r="CS374" s="70"/>
      <c r="CT374" s="70"/>
      <c r="CU374" s="70"/>
      <c r="CV374" s="70"/>
      <c r="CW374" s="70"/>
      <c r="CX374" s="70"/>
      <c r="CY374" s="70"/>
      <c r="CZ374" s="70"/>
      <c r="DA374" s="70"/>
      <c r="DB374" s="70"/>
      <c r="DC374" s="70"/>
      <c r="DD374" s="70"/>
      <c r="DE374" s="70"/>
      <c r="DF374" s="70"/>
      <c r="DG374" s="70"/>
      <c r="DH374" s="70"/>
      <c r="DI374" s="70"/>
      <c r="DJ374" s="70"/>
      <c r="DK374" s="70"/>
      <c r="DL374" s="70"/>
      <c r="DM374" s="70"/>
      <c r="DN374" s="70"/>
      <c r="DO374" s="70"/>
      <c r="DP374" s="70"/>
      <c r="DQ374" s="70"/>
      <c r="DR374" s="70"/>
      <c r="DS374" s="70"/>
      <c r="DT374" s="70"/>
      <c r="DU374" s="70"/>
      <c r="DV374" s="70"/>
      <c r="DW374" s="70"/>
      <c r="DX374" s="70"/>
      <c r="DY374" s="70"/>
      <c r="DZ374" s="70"/>
      <c r="EA374" s="70"/>
      <c r="EB374" s="70"/>
      <c r="EC374" s="70"/>
      <c r="ED374" s="70"/>
      <c r="EE374" s="70"/>
      <c r="EF374" s="70"/>
      <c r="EG374" s="70"/>
      <c r="EH374" s="70"/>
      <c r="EI374" s="70"/>
      <c r="EJ374" s="70"/>
      <c r="EK374" s="70"/>
      <c r="EL374" s="70"/>
      <c r="EM374" s="70"/>
      <c r="EN374" s="70"/>
    </row>
    <row r="375" spans="1:144" outlineLevel="1" x14ac:dyDescent="0.2">
      <c r="A375" s="16">
        <v>169</v>
      </c>
      <c r="B375" s="16">
        <v>1</v>
      </c>
      <c r="C375" s="1">
        <v>0.46702981921388548</v>
      </c>
      <c r="D375" s="1">
        <f t="shared" si="22"/>
        <v>0.53297018078611447</v>
      </c>
      <c r="E375" s="1">
        <f t="shared" si="23"/>
        <v>1.5227243412906881</v>
      </c>
      <c r="F375" s="1">
        <f t="shared" si="24"/>
        <v>1.2339871722553231</v>
      </c>
      <c r="G375" s="1">
        <f t="shared" si="25"/>
        <v>1.0682653707259835</v>
      </c>
      <c r="H375" s="1">
        <v>0.10058605712306662</v>
      </c>
      <c r="I375" s="1">
        <f t="shared" si="26"/>
        <v>0.12762520994407792</v>
      </c>
      <c r="J375" s="1">
        <f t="shared" si="27"/>
        <v>1.1264173792322278</v>
      </c>
      <c r="AQ375" s="70"/>
      <c r="AR375" s="70"/>
      <c r="AS375" s="70"/>
      <c r="AT375" s="70"/>
      <c r="AU375" s="70"/>
      <c r="AV375" s="70"/>
      <c r="AW375" s="70"/>
      <c r="AX375" s="83"/>
      <c r="AY375" s="70"/>
      <c r="AZ375" s="70"/>
      <c r="BA375" s="70"/>
      <c r="BB375" s="70">
        <f t="shared" si="28"/>
        <v>0</v>
      </c>
      <c r="BC375" s="70" t="e">
        <f t="shared" si="29"/>
        <v>#N/A</v>
      </c>
      <c r="BD375" s="70">
        <f t="shared" si="30"/>
        <v>0.46702981921388548</v>
      </c>
      <c r="BE375" s="70"/>
      <c r="BF375" s="70"/>
      <c r="BG375" s="70"/>
      <c r="BH375" s="70"/>
      <c r="BI375" s="70"/>
      <c r="BJ375" s="70"/>
      <c r="BK375" s="70"/>
      <c r="BL375" s="70"/>
      <c r="BM375" s="70"/>
      <c r="BN375" s="70"/>
      <c r="BO375" s="70"/>
      <c r="BP375" s="70"/>
      <c r="BQ375" s="70"/>
      <c r="BR375" s="70"/>
      <c r="BS375" s="70"/>
      <c r="BT375" s="70"/>
      <c r="BU375" s="70"/>
      <c r="BV375" s="70"/>
      <c r="BW375" s="70"/>
      <c r="BX375" s="70"/>
      <c r="BY375" s="70"/>
      <c r="BZ375" s="70"/>
      <c r="CA375" s="70"/>
      <c r="CB375" s="70"/>
      <c r="CC375" s="70"/>
      <c r="CD375" s="70"/>
      <c r="CE375" s="70"/>
      <c r="CF375" s="70"/>
      <c r="CG375" s="70"/>
      <c r="CH375" s="70"/>
      <c r="CI375" s="70"/>
      <c r="CJ375" s="70"/>
      <c r="CK375" s="70"/>
      <c r="CL375" s="70"/>
      <c r="CM375" s="70"/>
      <c r="CN375" s="70"/>
      <c r="CO375" s="70"/>
      <c r="CP375" s="70"/>
      <c r="CQ375" s="70"/>
      <c r="CR375" s="70"/>
      <c r="CS375" s="70"/>
      <c r="CT375" s="70"/>
      <c r="CU375" s="70"/>
      <c r="CV375" s="70"/>
      <c r="CW375" s="70"/>
      <c r="CX375" s="70"/>
      <c r="CY375" s="70"/>
      <c r="CZ375" s="70"/>
      <c r="DA375" s="70"/>
      <c r="DB375" s="70"/>
      <c r="DC375" s="70"/>
      <c r="DD375" s="70"/>
      <c r="DE375" s="70"/>
      <c r="DF375" s="70"/>
      <c r="DG375" s="70"/>
      <c r="DH375" s="70"/>
      <c r="DI375" s="70"/>
      <c r="DJ375" s="70"/>
      <c r="DK375" s="70"/>
      <c r="DL375" s="70"/>
      <c r="DM375" s="70"/>
      <c r="DN375" s="70"/>
      <c r="DO375" s="70"/>
      <c r="DP375" s="70"/>
      <c r="DQ375" s="70"/>
      <c r="DR375" s="70"/>
      <c r="DS375" s="70"/>
      <c r="DT375" s="70"/>
      <c r="DU375" s="70"/>
      <c r="DV375" s="70"/>
      <c r="DW375" s="70"/>
      <c r="DX375" s="70"/>
      <c r="DY375" s="70"/>
      <c r="DZ375" s="70"/>
      <c r="EA375" s="70"/>
      <c r="EB375" s="70"/>
      <c r="EC375" s="70"/>
      <c r="ED375" s="70"/>
      <c r="EE375" s="70"/>
      <c r="EF375" s="70"/>
      <c r="EG375" s="70"/>
      <c r="EH375" s="70"/>
      <c r="EI375" s="70"/>
      <c r="EJ375" s="70"/>
      <c r="EK375" s="70"/>
      <c r="EL375" s="70"/>
      <c r="EM375" s="70"/>
      <c r="EN375" s="70"/>
    </row>
    <row r="376" spans="1:144" outlineLevel="1" x14ac:dyDescent="0.2">
      <c r="A376" s="16">
        <v>170</v>
      </c>
      <c r="B376" s="16">
        <v>0</v>
      </c>
      <c r="C376" s="1">
        <v>7.3245769968221521E-4</v>
      </c>
      <c r="D376" s="1">
        <f t="shared" si="22"/>
        <v>-7.3245769968221521E-4</v>
      </c>
      <c r="E376" s="1">
        <f t="shared" si="23"/>
        <v>1.4654521557631421E-3</v>
      </c>
      <c r="F376" s="1">
        <f t="shared" si="24"/>
        <v>-3.8281224585469335E-2</v>
      </c>
      <c r="G376" s="1">
        <f t="shared" si="25"/>
        <v>-2.7073872778223724E-2</v>
      </c>
      <c r="H376" s="1">
        <v>1.3186252314534893E-3</v>
      </c>
      <c r="I376" s="1">
        <f t="shared" si="26"/>
        <v>9.6782135086863951E-7</v>
      </c>
      <c r="J376" s="1">
        <f t="shared" si="27"/>
        <v>-2.7091740596763291E-2</v>
      </c>
      <c r="AQ376" s="70"/>
      <c r="AR376" s="70"/>
      <c r="AS376" s="70"/>
      <c r="AT376" s="70"/>
      <c r="AU376" s="70"/>
      <c r="AV376" s="70"/>
      <c r="AW376" s="70"/>
      <c r="AX376" s="83"/>
      <c r="AY376" s="70"/>
      <c r="AZ376" s="70"/>
      <c r="BA376" s="70"/>
      <c r="BB376" s="70">
        <f t="shared" si="28"/>
        <v>1</v>
      </c>
      <c r="BC376" s="70">
        <f t="shared" si="29"/>
        <v>7.3245769968221521E-4</v>
      </c>
      <c r="BD376" s="70" t="e">
        <f t="shared" si="30"/>
        <v>#N/A</v>
      </c>
      <c r="BE376" s="70"/>
      <c r="BF376" s="70"/>
      <c r="BG376" s="70"/>
      <c r="BH376" s="70"/>
      <c r="BI376" s="70"/>
      <c r="BJ376" s="70"/>
      <c r="BK376" s="70"/>
      <c r="BL376" s="70"/>
      <c r="BM376" s="70"/>
      <c r="BN376" s="70"/>
      <c r="BO376" s="70"/>
      <c r="BP376" s="70"/>
      <c r="BQ376" s="70"/>
      <c r="BR376" s="70"/>
      <c r="BS376" s="70"/>
      <c r="BT376" s="70"/>
      <c r="BU376" s="70"/>
      <c r="BV376" s="70"/>
      <c r="BW376" s="70"/>
      <c r="BX376" s="70"/>
      <c r="BY376" s="70"/>
      <c r="BZ376" s="70"/>
      <c r="CA376" s="70"/>
      <c r="CB376" s="70"/>
      <c r="CC376" s="70"/>
      <c r="CD376" s="70"/>
      <c r="CE376" s="70"/>
      <c r="CF376" s="70"/>
      <c r="CG376" s="70"/>
      <c r="CH376" s="70"/>
      <c r="CI376" s="70"/>
      <c r="CJ376" s="70"/>
      <c r="CK376" s="70"/>
      <c r="CL376" s="70"/>
      <c r="CM376" s="70"/>
      <c r="CN376" s="70"/>
      <c r="CO376" s="70"/>
      <c r="CP376" s="70"/>
      <c r="CQ376" s="70"/>
      <c r="CR376" s="70"/>
      <c r="CS376" s="70"/>
      <c r="CT376" s="70"/>
      <c r="CU376" s="70"/>
      <c r="CV376" s="70"/>
      <c r="CW376" s="70"/>
      <c r="CX376" s="70"/>
      <c r="CY376" s="70"/>
      <c r="CZ376" s="70"/>
      <c r="DA376" s="70"/>
      <c r="DB376" s="70"/>
      <c r="DC376" s="70"/>
      <c r="DD376" s="70"/>
      <c r="DE376" s="70"/>
      <c r="DF376" s="70"/>
      <c r="DG376" s="70"/>
      <c r="DH376" s="70"/>
      <c r="DI376" s="70"/>
      <c r="DJ376" s="70"/>
      <c r="DK376" s="70"/>
      <c r="DL376" s="70"/>
      <c r="DM376" s="70"/>
      <c r="DN376" s="70"/>
      <c r="DO376" s="70"/>
      <c r="DP376" s="70"/>
      <c r="DQ376" s="70"/>
      <c r="DR376" s="70"/>
      <c r="DS376" s="70"/>
      <c r="DT376" s="70"/>
      <c r="DU376" s="70"/>
      <c r="DV376" s="70"/>
      <c r="DW376" s="70"/>
      <c r="DX376" s="70"/>
      <c r="DY376" s="70"/>
      <c r="DZ376" s="70"/>
      <c r="EA376" s="70"/>
      <c r="EB376" s="70"/>
      <c r="EC376" s="70"/>
      <c r="ED376" s="70"/>
      <c r="EE376" s="70"/>
      <c r="EF376" s="70"/>
      <c r="EG376" s="70"/>
      <c r="EH376" s="70"/>
      <c r="EI376" s="70"/>
      <c r="EJ376" s="70"/>
      <c r="EK376" s="70"/>
      <c r="EL376" s="70"/>
      <c r="EM376" s="70"/>
      <c r="EN376" s="70"/>
    </row>
    <row r="377" spans="1:144" outlineLevel="1" x14ac:dyDescent="0.2">
      <c r="A377" s="16">
        <v>171</v>
      </c>
      <c r="B377" s="16">
        <v>0</v>
      </c>
      <c r="C377" s="1">
        <v>1.8801133906086676E-2</v>
      </c>
      <c r="D377" s="1">
        <f t="shared" si="22"/>
        <v>-1.8801133906086676E-2</v>
      </c>
      <c r="E377" s="1">
        <f t="shared" si="23"/>
        <v>3.7960244460876383E-2</v>
      </c>
      <c r="F377" s="1">
        <f t="shared" si="24"/>
        <v>-0.19483388940550456</v>
      </c>
      <c r="G377" s="1">
        <f t="shared" si="25"/>
        <v>-0.13842467179230122</v>
      </c>
      <c r="H377" s="1">
        <v>4.3345296639124717E-2</v>
      </c>
      <c r="I377" s="1">
        <f t="shared" si="26"/>
        <v>8.6818798912728407E-4</v>
      </c>
      <c r="J377" s="1">
        <f t="shared" si="27"/>
        <v>-0.14152589074064714</v>
      </c>
      <c r="AQ377" s="70"/>
      <c r="AR377" s="70"/>
      <c r="AS377" s="70"/>
      <c r="AT377" s="70"/>
      <c r="AU377" s="70"/>
      <c r="AV377" s="70"/>
      <c r="AW377" s="70"/>
      <c r="AX377" s="83"/>
      <c r="AY377" s="70"/>
      <c r="AZ377" s="70"/>
      <c r="BA377" s="70"/>
      <c r="BB377" s="70">
        <f t="shared" si="28"/>
        <v>1</v>
      </c>
      <c r="BC377" s="70">
        <f t="shared" si="29"/>
        <v>1.8801133906086676E-2</v>
      </c>
      <c r="BD377" s="70" t="e">
        <f t="shared" si="30"/>
        <v>#N/A</v>
      </c>
      <c r="BE377" s="70"/>
      <c r="BF377" s="70"/>
      <c r="BG377" s="70"/>
      <c r="BH377" s="70"/>
      <c r="BI377" s="70"/>
      <c r="BJ377" s="70"/>
      <c r="BK377" s="70"/>
      <c r="BL377" s="70"/>
      <c r="BM377" s="70"/>
      <c r="BN377" s="70"/>
      <c r="BO377" s="70"/>
      <c r="BP377" s="70"/>
      <c r="BQ377" s="70"/>
      <c r="BR377" s="70"/>
      <c r="BS377" s="70"/>
      <c r="BT377" s="70"/>
      <c r="BU377" s="70"/>
      <c r="BV377" s="70"/>
      <c r="BW377" s="70"/>
      <c r="BX377" s="70"/>
      <c r="BY377" s="70"/>
      <c r="BZ377" s="70"/>
      <c r="CA377" s="70"/>
      <c r="CB377" s="70"/>
      <c r="CC377" s="70"/>
      <c r="CD377" s="70"/>
      <c r="CE377" s="70"/>
      <c r="CF377" s="70"/>
      <c r="CG377" s="70"/>
      <c r="CH377" s="70"/>
      <c r="CI377" s="70"/>
      <c r="CJ377" s="70"/>
      <c r="CK377" s="70"/>
      <c r="CL377" s="70"/>
      <c r="CM377" s="70"/>
      <c r="CN377" s="70"/>
      <c r="CO377" s="70"/>
      <c r="CP377" s="70"/>
      <c r="CQ377" s="70"/>
      <c r="CR377" s="70"/>
      <c r="CS377" s="70"/>
      <c r="CT377" s="70"/>
      <c r="CU377" s="70"/>
      <c r="CV377" s="70"/>
      <c r="CW377" s="70"/>
      <c r="CX377" s="70"/>
      <c r="CY377" s="70"/>
      <c r="CZ377" s="70"/>
      <c r="DA377" s="70"/>
      <c r="DB377" s="70"/>
      <c r="DC377" s="70"/>
      <c r="DD377" s="70"/>
      <c r="DE377" s="70"/>
      <c r="DF377" s="70"/>
      <c r="DG377" s="70"/>
      <c r="DH377" s="70"/>
      <c r="DI377" s="70"/>
      <c r="DJ377" s="70"/>
      <c r="DK377" s="70"/>
      <c r="DL377" s="70"/>
      <c r="DM377" s="70"/>
      <c r="DN377" s="70"/>
      <c r="DO377" s="70"/>
      <c r="DP377" s="70"/>
      <c r="DQ377" s="70"/>
      <c r="DR377" s="70"/>
      <c r="DS377" s="70"/>
      <c r="DT377" s="70"/>
      <c r="DU377" s="70"/>
      <c r="DV377" s="70"/>
      <c r="DW377" s="70"/>
      <c r="DX377" s="70"/>
      <c r="DY377" s="70"/>
      <c r="DZ377" s="70"/>
      <c r="EA377" s="70"/>
      <c r="EB377" s="70"/>
      <c r="EC377" s="70"/>
      <c r="ED377" s="70"/>
      <c r="EE377" s="70"/>
      <c r="EF377" s="70"/>
      <c r="EG377" s="70"/>
      <c r="EH377" s="70"/>
      <c r="EI377" s="70"/>
      <c r="EJ377" s="70"/>
      <c r="EK377" s="70"/>
      <c r="EL377" s="70"/>
      <c r="EM377" s="70"/>
      <c r="EN377" s="70"/>
    </row>
    <row r="378" spans="1:144" outlineLevel="1" x14ac:dyDescent="0.2">
      <c r="A378" s="16">
        <v>172</v>
      </c>
      <c r="B378" s="16">
        <v>0</v>
      </c>
      <c r="C378" s="1">
        <v>1.0334818030278143E-3</v>
      </c>
      <c r="D378" s="1">
        <f t="shared" si="22"/>
        <v>-1.0334818030278143E-3</v>
      </c>
      <c r="E378" s="1">
        <f t="shared" si="23"/>
        <v>2.0680324271610756E-3</v>
      </c>
      <c r="F378" s="1">
        <f t="shared" si="24"/>
        <v>-4.5475624538439001E-2</v>
      </c>
      <c r="G378" s="1">
        <f t="shared" si="25"/>
        <v>-3.2164436768782785E-2</v>
      </c>
      <c r="H378" s="1">
        <v>2.7161709341929651E-3</v>
      </c>
      <c r="I378" s="1">
        <f t="shared" si="26"/>
        <v>2.8176706112009026E-6</v>
      </c>
      <c r="J378" s="1">
        <f t="shared" si="27"/>
        <v>-3.220820801075755E-2</v>
      </c>
      <c r="AQ378" s="70"/>
      <c r="AR378" s="70"/>
      <c r="AS378" s="70"/>
      <c r="AT378" s="70"/>
      <c r="AU378" s="70"/>
      <c r="AV378" s="70"/>
      <c r="AW378" s="70"/>
      <c r="AX378" s="83"/>
      <c r="AY378" s="70"/>
      <c r="AZ378" s="70"/>
      <c r="BA378" s="70"/>
      <c r="BB378" s="70">
        <f t="shared" si="28"/>
        <v>1</v>
      </c>
      <c r="BC378" s="70">
        <f t="shared" si="29"/>
        <v>1.0334818030278143E-3</v>
      </c>
      <c r="BD378" s="70" t="e">
        <f t="shared" si="30"/>
        <v>#N/A</v>
      </c>
      <c r="BE378" s="70"/>
      <c r="BF378" s="70"/>
      <c r="BG378" s="70"/>
      <c r="BH378" s="70"/>
      <c r="BI378" s="70"/>
      <c r="BJ378" s="70"/>
      <c r="BK378" s="70"/>
      <c r="BL378" s="70"/>
      <c r="BM378" s="70"/>
      <c r="BN378" s="70"/>
      <c r="BO378" s="70"/>
      <c r="BP378" s="70"/>
      <c r="BQ378" s="70"/>
      <c r="BR378" s="70"/>
      <c r="BS378" s="70"/>
      <c r="BT378" s="70"/>
      <c r="BU378" s="70"/>
      <c r="BV378" s="70"/>
      <c r="BW378" s="70"/>
      <c r="BX378" s="70"/>
      <c r="BY378" s="70"/>
      <c r="BZ378" s="70"/>
      <c r="CA378" s="70"/>
      <c r="CB378" s="70"/>
      <c r="CC378" s="70"/>
      <c r="CD378" s="70"/>
      <c r="CE378" s="70"/>
      <c r="CF378" s="70"/>
      <c r="CG378" s="70"/>
      <c r="CH378" s="70"/>
      <c r="CI378" s="70"/>
      <c r="CJ378" s="70"/>
      <c r="CK378" s="70"/>
      <c r="CL378" s="70"/>
      <c r="CM378" s="70"/>
      <c r="CN378" s="70"/>
      <c r="CO378" s="70"/>
      <c r="CP378" s="70"/>
      <c r="CQ378" s="70"/>
      <c r="CR378" s="70"/>
      <c r="CS378" s="70"/>
      <c r="CT378" s="70"/>
      <c r="CU378" s="70"/>
      <c r="CV378" s="70"/>
      <c r="CW378" s="70"/>
      <c r="CX378" s="70"/>
      <c r="CY378" s="70"/>
      <c r="CZ378" s="70"/>
      <c r="DA378" s="70"/>
      <c r="DB378" s="70"/>
      <c r="DC378" s="70"/>
      <c r="DD378" s="70"/>
      <c r="DE378" s="70"/>
      <c r="DF378" s="70"/>
      <c r="DG378" s="70"/>
      <c r="DH378" s="70"/>
      <c r="DI378" s="70"/>
      <c r="DJ378" s="70"/>
      <c r="DK378" s="70"/>
      <c r="DL378" s="70"/>
      <c r="DM378" s="70"/>
      <c r="DN378" s="70"/>
      <c r="DO378" s="70"/>
      <c r="DP378" s="70"/>
      <c r="DQ378" s="70"/>
      <c r="DR378" s="70"/>
      <c r="DS378" s="70"/>
      <c r="DT378" s="70"/>
      <c r="DU378" s="70"/>
      <c r="DV378" s="70"/>
      <c r="DW378" s="70"/>
      <c r="DX378" s="70"/>
      <c r="DY378" s="70"/>
      <c r="DZ378" s="70"/>
      <c r="EA378" s="70"/>
      <c r="EB378" s="70"/>
      <c r="EC378" s="70"/>
      <c r="ED378" s="70"/>
      <c r="EE378" s="70"/>
      <c r="EF378" s="70"/>
      <c r="EG378" s="70"/>
      <c r="EH378" s="70"/>
      <c r="EI378" s="70"/>
      <c r="EJ378" s="70"/>
      <c r="EK378" s="70"/>
      <c r="EL378" s="70"/>
      <c r="EM378" s="70"/>
      <c r="EN378" s="70"/>
    </row>
    <row r="379" spans="1:144" outlineLevel="1" x14ac:dyDescent="0.2">
      <c r="A379" s="16">
        <v>173</v>
      </c>
      <c r="B379" s="16">
        <v>0</v>
      </c>
      <c r="C379" s="1">
        <v>1.80242087191388E-3</v>
      </c>
      <c r="D379" s="1">
        <f t="shared" si="22"/>
        <v>-1.80242087191388E-3</v>
      </c>
      <c r="E379" s="1">
        <f t="shared" si="23"/>
        <v>3.6080943738203857E-3</v>
      </c>
      <c r="F379" s="1">
        <f t="shared" si="24"/>
        <v>-6.0067415241713086E-2</v>
      </c>
      <c r="G379" s="1">
        <f t="shared" si="25"/>
        <v>-4.2493240157102312E-2</v>
      </c>
      <c r="H379" s="1">
        <v>4.0802836852133744E-3</v>
      </c>
      <c r="I379" s="1">
        <f t="shared" si="26"/>
        <v>7.3978534571151753E-6</v>
      </c>
      <c r="J379" s="1">
        <f t="shared" si="27"/>
        <v>-4.2580198596369738E-2</v>
      </c>
      <c r="AQ379" s="70"/>
      <c r="AR379" s="70"/>
      <c r="AS379" s="70"/>
      <c r="AT379" s="70"/>
      <c r="AU379" s="70"/>
      <c r="AV379" s="70"/>
      <c r="AW379" s="70"/>
      <c r="AX379" s="83"/>
      <c r="AY379" s="70"/>
      <c r="AZ379" s="70"/>
      <c r="BA379" s="70"/>
      <c r="BB379" s="70">
        <f t="shared" si="28"/>
        <v>1</v>
      </c>
      <c r="BC379" s="70">
        <f t="shared" si="29"/>
        <v>1.80242087191388E-3</v>
      </c>
      <c r="BD379" s="70" t="e">
        <f t="shared" si="30"/>
        <v>#N/A</v>
      </c>
      <c r="BE379" s="70"/>
      <c r="BF379" s="70"/>
      <c r="BG379" s="70"/>
      <c r="BH379" s="70"/>
      <c r="BI379" s="70"/>
      <c r="BJ379" s="70"/>
      <c r="BK379" s="70"/>
      <c r="BL379" s="70"/>
      <c r="BM379" s="70"/>
      <c r="BN379" s="70"/>
      <c r="BO379" s="70"/>
      <c r="BP379" s="70"/>
      <c r="BQ379" s="70"/>
      <c r="BR379" s="70"/>
      <c r="BS379" s="70"/>
      <c r="BT379" s="70"/>
      <c r="BU379" s="70"/>
      <c r="BV379" s="70"/>
      <c r="BW379" s="70"/>
      <c r="BX379" s="70"/>
      <c r="BY379" s="70"/>
      <c r="BZ379" s="70"/>
      <c r="CA379" s="70"/>
      <c r="CB379" s="70"/>
      <c r="CC379" s="70"/>
      <c r="CD379" s="70"/>
      <c r="CE379" s="70"/>
      <c r="CF379" s="70"/>
      <c r="CG379" s="70"/>
      <c r="CH379" s="70"/>
      <c r="CI379" s="70"/>
      <c r="CJ379" s="70"/>
      <c r="CK379" s="70"/>
      <c r="CL379" s="70"/>
      <c r="CM379" s="70"/>
      <c r="CN379" s="70"/>
      <c r="CO379" s="70"/>
      <c r="CP379" s="70"/>
      <c r="CQ379" s="70"/>
      <c r="CR379" s="70"/>
      <c r="CS379" s="70"/>
      <c r="CT379" s="70"/>
      <c r="CU379" s="70"/>
      <c r="CV379" s="70"/>
      <c r="CW379" s="70"/>
      <c r="CX379" s="70"/>
      <c r="CY379" s="70"/>
      <c r="CZ379" s="70"/>
      <c r="DA379" s="70"/>
      <c r="DB379" s="70"/>
      <c r="DC379" s="70"/>
      <c r="DD379" s="70"/>
      <c r="DE379" s="70"/>
      <c r="DF379" s="70"/>
      <c r="DG379" s="70"/>
      <c r="DH379" s="70"/>
      <c r="DI379" s="70"/>
      <c r="DJ379" s="70"/>
      <c r="DK379" s="70"/>
      <c r="DL379" s="70"/>
      <c r="DM379" s="70"/>
      <c r="DN379" s="70"/>
      <c r="DO379" s="70"/>
      <c r="DP379" s="70"/>
      <c r="DQ379" s="70"/>
      <c r="DR379" s="70"/>
      <c r="DS379" s="70"/>
      <c r="DT379" s="70"/>
      <c r="DU379" s="70"/>
      <c r="DV379" s="70"/>
      <c r="DW379" s="70"/>
      <c r="DX379" s="70"/>
      <c r="DY379" s="70"/>
      <c r="DZ379" s="70"/>
      <c r="EA379" s="70"/>
      <c r="EB379" s="70"/>
      <c r="EC379" s="70"/>
      <c r="ED379" s="70"/>
      <c r="EE379" s="70"/>
      <c r="EF379" s="70"/>
      <c r="EG379" s="70"/>
      <c r="EH379" s="70"/>
      <c r="EI379" s="70"/>
      <c r="EJ379" s="70"/>
      <c r="EK379" s="70"/>
      <c r="EL379" s="70"/>
      <c r="EM379" s="70"/>
      <c r="EN379" s="70"/>
    </row>
    <row r="380" spans="1:144" outlineLevel="1" x14ac:dyDescent="0.2">
      <c r="A380" s="16">
        <v>174</v>
      </c>
      <c r="B380" s="16">
        <v>0</v>
      </c>
      <c r="C380" s="1">
        <v>9.8369130169661948E-5</v>
      </c>
      <c r="D380" s="1">
        <f t="shared" si="22"/>
        <v>-9.8369130169661948E-5</v>
      </c>
      <c r="E380" s="1">
        <f t="shared" si="23"/>
        <v>1.9674793745980343E-4</v>
      </c>
      <c r="F380" s="1">
        <f t="shared" si="24"/>
        <v>-1.4026686617295028E-2</v>
      </c>
      <c r="G380" s="1">
        <f t="shared" si="25"/>
        <v>-9.9186091569026663E-3</v>
      </c>
      <c r="H380" s="1">
        <v>7.654454926184467E-4</v>
      </c>
      <c r="I380" s="1">
        <f t="shared" si="26"/>
        <v>7.5361299819521378E-8</v>
      </c>
      <c r="J380" s="1">
        <f t="shared" si="27"/>
        <v>-9.9224074148975029E-3</v>
      </c>
      <c r="AQ380" s="70"/>
      <c r="AR380" s="70"/>
      <c r="AS380" s="70"/>
      <c r="AT380" s="70"/>
      <c r="AU380" s="70"/>
      <c r="AV380" s="70"/>
      <c r="AW380" s="70"/>
      <c r="AX380" s="83"/>
      <c r="AY380" s="70"/>
      <c r="AZ380" s="70"/>
      <c r="BA380" s="70"/>
      <c r="BB380" s="70">
        <f t="shared" si="28"/>
        <v>1</v>
      </c>
      <c r="BC380" s="70">
        <f t="shared" si="29"/>
        <v>9.8369130169661948E-5</v>
      </c>
      <c r="BD380" s="70" t="e">
        <f t="shared" si="30"/>
        <v>#N/A</v>
      </c>
      <c r="BE380" s="70"/>
      <c r="BF380" s="70"/>
      <c r="BG380" s="70"/>
      <c r="BH380" s="70"/>
      <c r="BI380" s="70"/>
      <c r="BJ380" s="70"/>
      <c r="BK380" s="70"/>
      <c r="BL380" s="70"/>
      <c r="BM380" s="70"/>
      <c r="BN380" s="70"/>
      <c r="BO380" s="70"/>
      <c r="BP380" s="70"/>
      <c r="BQ380" s="70"/>
      <c r="BR380" s="70"/>
      <c r="BS380" s="70"/>
      <c r="BT380" s="70"/>
      <c r="BU380" s="70"/>
      <c r="BV380" s="70"/>
      <c r="BW380" s="70"/>
      <c r="BX380" s="70"/>
      <c r="BY380" s="70"/>
      <c r="BZ380" s="70"/>
      <c r="CA380" s="70"/>
      <c r="CB380" s="70"/>
      <c r="CC380" s="70"/>
      <c r="CD380" s="70"/>
      <c r="CE380" s="70"/>
      <c r="CF380" s="70"/>
      <c r="CG380" s="70"/>
      <c r="CH380" s="70"/>
      <c r="CI380" s="70"/>
      <c r="CJ380" s="70"/>
      <c r="CK380" s="70"/>
      <c r="CL380" s="70"/>
      <c r="CM380" s="70"/>
      <c r="CN380" s="70"/>
      <c r="CO380" s="70"/>
      <c r="CP380" s="70"/>
      <c r="CQ380" s="70"/>
      <c r="CR380" s="70"/>
      <c r="CS380" s="70"/>
      <c r="CT380" s="70"/>
      <c r="CU380" s="70"/>
      <c r="CV380" s="70"/>
      <c r="CW380" s="70"/>
      <c r="CX380" s="70"/>
      <c r="CY380" s="70"/>
      <c r="CZ380" s="70"/>
      <c r="DA380" s="70"/>
      <c r="DB380" s="70"/>
      <c r="DC380" s="70"/>
      <c r="DD380" s="70"/>
      <c r="DE380" s="70"/>
      <c r="DF380" s="70"/>
      <c r="DG380" s="70"/>
      <c r="DH380" s="70"/>
      <c r="DI380" s="70"/>
      <c r="DJ380" s="70"/>
      <c r="DK380" s="70"/>
      <c r="DL380" s="70"/>
      <c r="DM380" s="70"/>
      <c r="DN380" s="70"/>
      <c r="DO380" s="70"/>
      <c r="DP380" s="70"/>
      <c r="DQ380" s="70"/>
      <c r="DR380" s="70"/>
      <c r="DS380" s="70"/>
      <c r="DT380" s="70"/>
      <c r="DU380" s="70"/>
      <c r="DV380" s="70"/>
      <c r="DW380" s="70"/>
      <c r="DX380" s="70"/>
      <c r="DY380" s="70"/>
      <c r="DZ380" s="70"/>
      <c r="EA380" s="70"/>
      <c r="EB380" s="70"/>
      <c r="EC380" s="70"/>
      <c r="ED380" s="70"/>
      <c r="EE380" s="70"/>
      <c r="EF380" s="70"/>
      <c r="EG380" s="70"/>
      <c r="EH380" s="70"/>
      <c r="EI380" s="70"/>
      <c r="EJ380" s="70"/>
      <c r="EK380" s="70"/>
      <c r="EL380" s="70"/>
      <c r="EM380" s="70"/>
      <c r="EN380" s="70"/>
    </row>
    <row r="381" spans="1:144" outlineLevel="1" x14ac:dyDescent="0.2">
      <c r="A381" s="16">
        <v>175</v>
      </c>
      <c r="B381" s="16">
        <v>0</v>
      </c>
      <c r="C381" s="1">
        <v>1.0621922450345718E-3</v>
      </c>
      <c r="D381" s="1">
        <f t="shared" si="22"/>
        <v>-1.0621922450345718E-3</v>
      </c>
      <c r="E381" s="1">
        <f t="shared" si="23"/>
        <v>2.1255135420188837E-3</v>
      </c>
      <c r="F381" s="1">
        <f t="shared" si="24"/>
        <v>-4.6103292095238529E-2</v>
      </c>
      <c r="G381" s="1">
        <f t="shared" si="25"/>
        <v>-3.2608613848110798E-2</v>
      </c>
      <c r="H381" s="1">
        <v>2.7737254928061872E-3</v>
      </c>
      <c r="I381" s="1">
        <f t="shared" si="26"/>
        <v>2.9575659744268283E-6</v>
      </c>
      <c r="J381" s="1">
        <f t="shared" si="27"/>
        <v>-3.2653931816392805E-2</v>
      </c>
      <c r="AQ381" s="70"/>
      <c r="AR381" s="70"/>
      <c r="AS381" s="70"/>
      <c r="AT381" s="70"/>
      <c r="AU381" s="70"/>
      <c r="AV381" s="70"/>
      <c r="AW381" s="70"/>
      <c r="AX381" s="83"/>
      <c r="AY381" s="70"/>
      <c r="AZ381" s="70"/>
      <c r="BA381" s="70"/>
      <c r="BB381" s="70">
        <f t="shared" si="28"/>
        <v>1</v>
      </c>
      <c r="BC381" s="70">
        <f t="shared" si="29"/>
        <v>1.0621922450345718E-3</v>
      </c>
      <c r="BD381" s="70" t="e">
        <f t="shared" si="30"/>
        <v>#N/A</v>
      </c>
      <c r="BE381" s="70"/>
      <c r="BF381" s="70"/>
      <c r="BG381" s="70"/>
      <c r="BH381" s="70"/>
      <c r="BI381" s="70"/>
      <c r="BJ381" s="70"/>
      <c r="BK381" s="70"/>
      <c r="BL381" s="70"/>
      <c r="BM381" s="70"/>
      <c r="BN381" s="70"/>
      <c r="BO381" s="70"/>
      <c r="BP381" s="70"/>
      <c r="BQ381" s="70"/>
      <c r="BR381" s="70"/>
      <c r="BS381" s="70"/>
      <c r="BT381" s="70"/>
      <c r="BU381" s="70"/>
      <c r="BV381" s="70"/>
      <c r="BW381" s="70"/>
      <c r="BX381" s="70"/>
      <c r="BY381" s="70"/>
      <c r="BZ381" s="70"/>
      <c r="CA381" s="70"/>
      <c r="CB381" s="70"/>
      <c r="CC381" s="70"/>
      <c r="CD381" s="70"/>
      <c r="CE381" s="70"/>
      <c r="CF381" s="70"/>
      <c r="CG381" s="70"/>
      <c r="CH381" s="70"/>
      <c r="CI381" s="70"/>
      <c r="CJ381" s="70"/>
      <c r="CK381" s="70"/>
      <c r="CL381" s="70"/>
      <c r="CM381" s="70"/>
      <c r="CN381" s="70"/>
      <c r="CO381" s="70"/>
      <c r="CP381" s="70"/>
      <c r="CQ381" s="70"/>
      <c r="CR381" s="70"/>
      <c r="CS381" s="70"/>
      <c r="CT381" s="70"/>
      <c r="CU381" s="70"/>
      <c r="CV381" s="70"/>
      <c r="CW381" s="70"/>
      <c r="CX381" s="70"/>
      <c r="CY381" s="70"/>
      <c r="CZ381" s="70"/>
      <c r="DA381" s="70"/>
      <c r="DB381" s="70"/>
      <c r="DC381" s="70"/>
      <c r="DD381" s="70"/>
      <c r="DE381" s="70"/>
      <c r="DF381" s="70"/>
      <c r="DG381" s="70"/>
      <c r="DH381" s="70"/>
      <c r="DI381" s="70"/>
      <c r="DJ381" s="70"/>
      <c r="DK381" s="70"/>
      <c r="DL381" s="70"/>
      <c r="DM381" s="70"/>
      <c r="DN381" s="70"/>
      <c r="DO381" s="70"/>
      <c r="DP381" s="70"/>
      <c r="DQ381" s="70"/>
      <c r="DR381" s="70"/>
      <c r="DS381" s="70"/>
      <c r="DT381" s="70"/>
      <c r="DU381" s="70"/>
      <c r="DV381" s="70"/>
      <c r="DW381" s="70"/>
      <c r="DX381" s="70"/>
      <c r="DY381" s="70"/>
      <c r="DZ381" s="70"/>
      <c r="EA381" s="70"/>
      <c r="EB381" s="70"/>
      <c r="EC381" s="70"/>
      <c r="ED381" s="70"/>
      <c r="EE381" s="70"/>
      <c r="EF381" s="70"/>
      <c r="EG381" s="70"/>
      <c r="EH381" s="70"/>
      <c r="EI381" s="70"/>
      <c r="EJ381" s="70"/>
      <c r="EK381" s="70"/>
      <c r="EL381" s="70"/>
      <c r="EM381" s="70"/>
      <c r="EN381" s="70"/>
    </row>
    <row r="382" spans="1:144" outlineLevel="1" x14ac:dyDescent="0.2">
      <c r="A382" s="16">
        <v>176</v>
      </c>
      <c r="B382" s="16">
        <v>0</v>
      </c>
      <c r="C382" s="1">
        <v>2.4874606962825245E-6</v>
      </c>
      <c r="D382" s="1">
        <f t="shared" si="22"/>
        <v>-2.4874606962825245E-6</v>
      </c>
      <c r="E382" s="1">
        <f t="shared" si="23"/>
        <v>4.9749275801284755E-6</v>
      </c>
      <c r="F382" s="1">
        <f t="shared" si="24"/>
        <v>-2.2304545680485121E-3</v>
      </c>
      <c r="G382" s="1">
        <f t="shared" si="25"/>
        <v>-1.5771705309695053E-3</v>
      </c>
      <c r="H382" s="1">
        <v>1.3108890123600987E-5</v>
      </c>
      <c r="I382" s="1">
        <f t="shared" si="26"/>
        <v>3.260835752466395E-11</v>
      </c>
      <c r="J382" s="1">
        <f t="shared" si="27"/>
        <v>-1.5771808685487393E-3</v>
      </c>
      <c r="AQ382" s="70"/>
      <c r="AR382" s="70"/>
      <c r="AS382" s="70"/>
      <c r="AT382" s="70"/>
      <c r="AU382" s="70"/>
      <c r="AV382" s="70"/>
      <c r="AW382" s="70"/>
      <c r="AX382" s="83"/>
      <c r="AY382" s="70"/>
      <c r="AZ382" s="70"/>
      <c r="BA382" s="70"/>
      <c r="BB382" s="70">
        <f t="shared" si="28"/>
        <v>1</v>
      </c>
      <c r="BC382" s="70">
        <f t="shared" si="29"/>
        <v>2.4874606962825245E-6</v>
      </c>
      <c r="BD382" s="70" t="e">
        <f t="shared" si="30"/>
        <v>#N/A</v>
      </c>
      <c r="BE382" s="70"/>
      <c r="BF382" s="70"/>
      <c r="BG382" s="70"/>
      <c r="BH382" s="70"/>
      <c r="BI382" s="70"/>
      <c r="BJ382" s="70"/>
      <c r="BK382" s="70"/>
      <c r="BL382" s="70"/>
      <c r="BM382" s="70"/>
      <c r="BN382" s="70"/>
      <c r="BO382" s="70"/>
      <c r="BP382" s="70"/>
      <c r="BQ382" s="70"/>
      <c r="BR382" s="70"/>
      <c r="BS382" s="70"/>
      <c r="BT382" s="70"/>
      <c r="BU382" s="70"/>
      <c r="BV382" s="70"/>
      <c r="BW382" s="70"/>
      <c r="BX382" s="70"/>
      <c r="BY382" s="70"/>
      <c r="BZ382" s="70"/>
      <c r="CA382" s="70"/>
      <c r="CB382" s="70"/>
      <c r="CC382" s="70"/>
      <c r="CD382" s="70"/>
      <c r="CE382" s="70"/>
      <c r="CF382" s="70"/>
      <c r="CG382" s="70"/>
      <c r="CH382" s="70"/>
      <c r="CI382" s="70"/>
      <c r="CJ382" s="70"/>
      <c r="CK382" s="70"/>
      <c r="CL382" s="70"/>
      <c r="CM382" s="70"/>
      <c r="CN382" s="70"/>
      <c r="CO382" s="70"/>
      <c r="CP382" s="70"/>
      <c r="CQ382" s="70"/>
      <c r="CR382" s="70"/>
      <c r="CS382" s="70"/>
      <c r="CT382" s="70"/>
      <c r="CU382" s="70"/>
      <c r="CV382" s="70"/>
      <c r="CW382" s="70"/>
      <c r="CX382" s="70"/>
      <c r="CY382" s="70"/>
      <c r="CZ382" s="70"/>
      <c r="DA382" s="70"/>
      <c r="DB382" s="70"/>
      <c r="DC382" s="70"/>
      <c r="DD382" s="70"/>
      <c r="DE382" s="70"/>
      <c r="DF382" s="70"/>
      <c r="DG382" s="70"/>
      <c r="DH382" s="70"/>
      <c r="DI382" s="70"/>
      <c r="DJ382" s="70"/>
      <c r="DK382" s="70"/>
      <c r="DL382" s="70"/>
      <c r="DM382" s="70"/>
      <c r="DN382" s="70"/>
      <c r="DO382" s="70"/>
      <c r="DP382" s="70"/>
      <c r="DQ382" s="70"/>
      <c r="DR382" s="70"/>
      <c r="DS382" s="70"/>
      <c r="DT382" s="70"/>
      <c r="DU382" s="70"/>
      <c r="DV382" s="70"/>
      <c r="DW382" s="70"/>
      <c r="DX382" s="70"/>
      <c r="DY382" s="70"/>
      <c r="DZ382" s="70"/>
      <c r="EA382" s="70"/>
      <c r="EB382" s="70"/>
      <c r="EC382" s="70"/>
      <c r="ED382" s="70"/>
      <c r="EE382" s="70"/>
      <c r="EF382" s="70"/>
      <c r="EG382" s="70"/>
      <c r="EH382" s="70"/>
      <c r="EI382" s="70"/>
      <c r="EJ382" s="70"/>
      <c r="EK382" s="70"/>
      <c r="EL382" s="70"/>
      <c r="EM382" s="70"/>
      <c r="EN382" s="70"/>
    </row>
    <row r="383" spans="1:144" outlineLevel="1" x14ac:dyDescent="0.2">
      <c r="A383" s="16">
        <v>177</v>
      </c>
      <c r="B383" s="16">
        <v>0</v>
      </c>
      <c r="C383" s="1">
        <v>1.858677393380603E-6</v>
      </c>
      <c r="D383" s="1">
        <f t="shared" si="22"/>
        <v>-1.858677393380603E-6</v>
      </c>
      <c r="E383" s="1">
        <f t="shared" si="23"/>
        <v>3.7173582415524902E-6</v>
      </c>
      <c r="F383" s="1">
        <f t="shared" si="24"/>
        <v>-1.9280451865950885E-3</v>
      </c>
      <c r="G383" s="1">
        <f t="shared" si="25"/>
        <v>-1.3633344593564254E-3</v>
      </c>
      <c r="H383" s="1">
        <v>1.0394358280061702E-5</v>
      </c>
      <c r="I383" s="1">
        <f t="shared" si="26"/>
        <v>1.931999548206977E-11</v>
      </c>
      <c r="J383" s="1">
        <f t="shared" si="27"/>
        <v>-1.3633415449050758E-3</v>
      </c>
      <c r="AQ383" s="70"/>
      <c r="AR383" s="70"/>
      <c r="AS383" s="70"/>
      <c r="AT383" s="70"/>
      <c r="AU383" s="70"/>
      <c r="AV383" s="70"/>
      <c r="AW383" s="70"/>
      <c r="AX383" s="83"/>
      <c r="AY383" s="70"/>
      <c r="AZ383" s="70"/>
      <c r="BA383" s="70"/>
      <c r="BB383" s="70">
        <f t="shared" si="28"/>
        <v>1</v>
      </c>
      <c r="BC383" s="70">
        <f t="shared" si="29"/>
        <v>1.858677393380603E-6</v>
      </c>
      <c r="BD383" s="70" t="e">
        <f t="shared" si="30"/>
        <v>#N/A</v>
      </c>
      <c r="BE383" s="70"/>
      <c r="BF383" s="70"/>
      <c r="BG383" s="70"/>
      <c r="BH383" s="70"/>
      <c r="BI383" s="70"/>
      <c r="BJ383" s="70"/>
      <c r="BK383" s="70"/>
      <c r="BL383" s="70"/>
      <c r="BM383" s="70"/>
      <c r="BN383" s="70"/>
      <c r="BO383" s="70"/>
      <c r="BP383" s="70"/>
      <c r="BQ383" s="70"/>
      <c r="BR383" s="70"/>
      <c r="BS383" s="70"/>
      <c r="BT383" s="70"/>
      <c r="BU383" s="70"/>
      <c r="BV383" s="70"/>
      <c r="BW383" s="70"/>
      <c r="BX383" s="70"/>
      <c r="BY383" s="70"/>
      <c r="BZ383" s="70"/>
      <c r="CA383" s="70"/>
      <c r="CB383" s="70"/>
      <c r="CC383" s="70"/>
      <c r="CD383" s="70"/>
      <c r="CE383" s="70"/>
      <c r="CF383" s="70"/>
      <c r="CG383" s="70"/>
      <c r="CH383" s="70"/>
      <c r="CI383" s="70"/>
      <c r="CJ383" s="70"/>
      <c r="CK383" s="70"/>
      <c r="CL383" s="70"/>
      <c r="CM383" s="70"/>
      <c r="CN383" s="70"/>
      <c r="CO383" s="70"/>
      <c r="CP383" s="70"/>
      <c r="CQ383" s="70"/>
      <c r="CR383" s="70"/>
      <c r="CS383" s="70"/>
      <c r="CT383" s="70"/>
      <c r="CU383" s="70"/>
      <c r="CV383" s="70"/>
      <c r="CW383" s="70"/>
      <c r="CX383" s="70"/>
      <c r="CY383" s="70"/>
      <c r="CZ383" s="70"/>
      <c r="DA383" s="70"/>
      <c r="DB383" s="70"/>
      <c r="DC383" s="70"/>
      <c r="DD383" s="70"/>
      <c r="DE383" s="70"/>
      <c r="DF383" s="70"/>
      <c r="DG383" s="70"/>
      <c r="DH383" s="70"/>
      <c r="DI383" s="70"/>
      <c r="DJ383" s="70"/>
      <c r="DK383" s="70"/>
      <c r="DL383" s="70"/>
      <c r="DM383" s="70"/>
      <c r="DN383" s="70"/>
      <c r="DO383" s="70"/>
      <c r="DP383" s="70"/>
      <c r="DQ383" s="70"/>
      <c r="DR383" s="70"/>
      <c r="DS383" s="70"/>
      <c r="DT383" s="70"/>
      <c r="DU383" s="70"/>
      <c r="DV383" s="70"/>
      <c r="DW383" s="70"/>
      <c r="DX383" s="70"/>
      <c r="DY383" s="70"/>
      <c r="DZ383" s="70"/>
      <c r="EA383" s="70"/>
      <c r="EB383" s="70"/>
      <c r="EC383" s="70"/>
      <c r="ED383" s="70"/>
      <c r="EE383" s="70"/>
      <c r="EF383" s="70"/>
      <c r="EG383" s="70"/>
      <c r="EH383" s="70"/>
      <c r="EI383" s="70"/>
      <c r="EJ383" s="70"/>
      <c r="EK383" s="70"/>
      <c r="EL383" s="70"/>
      <c r="EM383" s="70"/>
      <c r="EN383" s="70"/>
    </row>
    <row r="384" spans="1:144" outlineLevel="1" x14ac:dyDescent="0.2">
      <c r="A384" s="16">
        <v>178</v>
      </c>
      <c r="B384" s="16">
        <v>0</v>
      </c>
      <c r="C384" s="1">
        <v>2.8126302412054419E-3</v>
      </c>
      <c r="D384" s="1">
        <f t="shared" si="22"/>
        <v>-2.8126302412054419E-3</v>
      </c>
      <c r="E384" s="1">
        <f t="shared" si="23"/>
        <v>5.6331862362499468E-3</v>
      </c>
      <c r="F384" s="1">
        <f t="shared" si="24"/>
        <v>-7.5054555066631015E-2</v>
      </c>
      <c r="G384" s="1">
        <f t="shared" si="25"/>
        <v>-5.3108977049488977E-2</v>
      </c>
      <c r="H384" s="1">
        <v>3.527114979977495E-3</v>
      </c>
      <c r="I384" s="1">
        <f t="shared" si="26"/>
        <v>9.9836651073951785E-6</v>
      </c>
      <c r="J384" s="1">
        <f t="shared" si="27"/>
        <v>-5.3202886278382891E-2</v>
      </c>
      <c r="AQ384" s="70"/>
      <c r="AR384" s="70"/>
      <c r="AS384" s="70"/>
      <c r="AT384" s="70"/>
      <c r="AU384" s="70"/>
      <c r="AV384" s="70"/>
      <c r="AW384" s="70"/>
      <c r="AX384" s="83"/>
      <c r="AY384" s="70"/>
      <c r="AZ384" s="70"/>
      <c r="BA384" s="70"/>
      <c r="BB384" s="70">
        <f t="shared" si="28"/>
        <v>1</v>
      </c>
      <c r="BC384" s="70">
        <f t="shared" si="29"/>
        <v>2.8126302412054419E-3</v>
      </c>
      <c r="BD384" s="70" t="e">
        <f t="shared" si="30"/>
        <v>#N/A</v>
      </c>
      <c r="BE384" s="70"/>
      <c r="BF384" s="70"/>
      <c r="BG384" s="70"/>
      <c r="BH384" s="70"/>
      <c r="BI384" s="70"/>
      <c r="BJ384" s="70"/>
      <c r="BK384" s="70"/>
      <c r="BL384" s="70"/>
      <c r="BM384" s="70"/>
      <c r="BN384" s="70"/>
      <c r="BO384" s="70"/>
      <c r="BP384" s="70"/>
      <c r="BQ384" s="70"/>
      <c r="BR384" s="70"/>
      <c r="BS384" s="70"/>
      <c r="BT384" s="70"/>
      <c r="BU384" s="70"/>
      <c r="BV384" s="70"/>
      <c r="BW384" s="70"/>
      <c r="BX384" s="70"/>
      <c r="BY384" s="70"/>
      <c r="BZ384" s="70"/>
      <c r="CA384" s="70"/>
      <c r="CB384" s="70"/>
      <c r="CC384" s="70"/>
      <c r="CD384" s="70"/>
      <c r="CE384" s="70"/>
      <c r="CF384" s="70"/>
      <c r="CG384" s="70"/>
      <c r="CH384" s="70"/>
      <c r="CI384" s="70"/>
      <c r="CJ384" s="70"/>
      <c r="CK384" s="70"/>
      <c r="CL384" s="70"/>
      <c r="CM384" s="70"/>
      <c r="CN384" s="70"/>
      <c r="CO384" s="70"/>
      <c r="CP384" s="70"/>
      <c r="CQ384" s="70"/>
      <c r="CR384" s="70"/>
      <c r="CS384" s="70"/>
      <c r="CT384" s="70"/>
      <c r="CU384" s="70"/>
      <c r="CV384" s="70"/>
      <c r="CW384" s="70"/>
      <c r="CX384" s="70"/>
      <c r="CY384" s="70"/>
      <c r="CZ384" s="70"/>
      <c r="DA384" s="70"/>
      <c r="DB384" s="70"/>
      <c r="DC384" s="70"/>
      <c r="DD384" s="70"/>
      <c r="DE384" s="70"/>
      <c r="DF384" s="70"/>
      <c r="DG384" s="70"/>
      <c r="DH384" s="70"/>
      <c r="DI384" s="70"/>
      <c r="DJ384" s="70"/>
      <c r="DK384" s="70"/>
      <c r="DL384" s="70"/>
      <c r="DM384" s="70"/>
      <c r="DN384" s="70"/>
      <c r="DO384" s="70"/>
      <c r="DP384" s="70"/>
      <c r="DQ384" s="70"/>
      <c r="DR384" s="70"/>
      <c r="DS384" s="70"/>
      <c r="DT384" s="70"/>
      <c r="DU384" s="70"/>
      <c r="DV384" s="70"/>
      <c r="DW384" s="70"/>
      <c r="DX384" s="70"/>
      <c r="DY384" s="70"/>
      <c r="DZ384" s="70"/>
      <c r="EA384" s="70"/>
      <c r="EB384" s="70"/>
      <c r="EC384" s="70"/>
      <c r="ED384" s="70"/>
      <c r="EE384" s="70"/>
      <c r="EF384" s="70"/>
      <c r="EG384" s="70"/>
      <c r="EH384" s="70"/>
      <c r="EI384" s="70"/>
      <c r="EJ384" s="70"/>
      <c r="EK384" s="70"/>
      <c r="EL384" s="70"/>
      <c r="EM384" s="70"/>
      <c r="EN384" s="70"/>
    </row>
    <row r="385" spans="1:144" outlineLevel="1" x14ac:dyDescent="0.2">
      <c r="A385" s="16">
        <v>179</v>
      </c>
      <c r="B385" s="16">
        <v>0</v>
      </c>
      <c r="C385" s="1">
        <v>4.8291203193009027E-3</v>
      </c>
      <c r="D385" s="1">
        <f t="shared" si="22"/>
        <v>-4.8291203193009027E-3</v>
      </c>
      <c r="E385" s="1">
        <f t="shared" si="23"/>
        <v>9.6816363926569993E-3</v>
      </c>
      <c r="F385" s="1">
        <f t="shared" si="24"/>
        <v>-9.8395306761333887E-2</v>
      </c>
      <c r="G385" s="1">
        <f t="shared" si="25"/>
        <v>-6.9660274804738381E-2</v>
      </c>
      <c r="H385" s="1">
        <v>1.1266096495232136E-2</v>
      </c>
      <c r="I385" s="1">
        <f t="shared" si="26"/>
        <v>5.5292268357297483E-5</v>
      </c>
      <c r="J385" s="1">
        <f t="shared" si="27"/>
        <v>-7.005602154154178E-2</v>
      </c>
      <c r="AQ385" s="70"/>
      <c r="AR385" s="70"/>
      <c r="AS385" s="70"/>
      <c r="AT385" s="70"/>
      <c r="AU385" s="70"/>
      <c r="AV385" s="70"/>
      <c r="AW385" s="70"/>
      <c r="AX385" s="83"/>
      <c r="AY385" s="70"/>
      <c r="AZ385" s="70"/>
      <c r="BA385" s="70"/>
      <c r="BB385" s="70">
        <f t="shared" si="28"/>
        <v>1</v>
      </c>
      <c r="BC385" s="70">
        <f t="shared" si="29"/>
        <v>4.8291203193009027E-3</v>
      </c>
      <c r="BD385" s="70" t="e">
        <f t="shared" si="30"/>
        <v>#N/A</v>
      </c>
      <c r="BE385" s="70"/>
      <c r="BF385" s="70"/>
      <c r="BG385" s="70"/>
      <c r="BH385" s="70"/>
      <c r="BI385" s="70"/>
      <c r="BJ385" s="70"/>
      <c r="BK385" s="70"/>
      <c r="BL385" s="70"/>
      <c r="BM385" s="70"/>
      <c r="BN385" s="70"/>
      <c r="BO385" s="70"/>
      <c r="BP385" s="70"/>
      <c r="BQ385" s="70"/>
      <c r="BR385" s="70"/>
      <c r="BS385" s="70"/>
      <c r="BT385" s="70"/>
      <c r="BU385" s="70"/>
      <c r="BV385" s="70"/>
      <c r="BW385" s="70"/>
      <c r="BX385" s="70"/>
      <c r="BY385" s="70"/>
      <c r="BZ385" s="70"/>
      <c r="CA385" s="70"/>
      <c r="CB385" s="70"/>
      <c r="CC385" s="70"/>
      <c r="CD385" s="70"/>
      <c r="CE385" s="70"/>
      <c r="CF385" s="70"/>
      <c r="CG385" s="70"/>
      <c r="CH385" s="70"/>
      <c r="CI385" s="70"/>
      <c r="CJ385" s="70"/>
      <c r="CK385" s="70"/>
      <c r="CL385" s="70"/>
      <c r="CM385" s="70"/>
      <c r="CN385" s="70"/>
      <c r="CO385" s="70"/>
      <c r="CP385" s="70"/>
      <c r="CQ385" s="70"/>
      <c r="CR385" s="70"/>
      <c r="CS385" s="70"/>
      <c r="CT385" s="70"/>
      <c r="CU385" s="70"/>
      <c r="CV385" s="70"/>
      <c r="CW385" s="70"/>
      <c r="CX385" s="70"/>
      <c r="CY385" s="70"/>
      <c r="CZ385" s="70"/>
      <c r="DA385" s="70"/>
      <c r="DB385" s="70"/>
      <c r="DC385" s="70"/>
      <c r="DD385" s="70"/>
      <c r="DE385" s="70"/>
      <c r="DF385" s="70"/>
      <c r="DG385" s="70"/>
      <c r="DH385" s="70"/>
      <c r="DI385" s="70"/>
      <c r="DJ385" s="70"/>
      <c r="DK385" s="70"/>
      <c r="DL385" s="70"/>
      <c r="DM385" s="70"/>
      <c r="DN385" s="70"/>
      <c r="DO385" s="70"/>
      <c r="DP385" s="70"/>
      <c r="DQ385" s="70"/>
      <c r="DR385" s="70"/>
      <c r="DS385" s="70"/>
      <c r="DT385" s="70"/>
      <c r="DU385" s="70"/>
      <c r="DV385" s="70"/>
      <c r="DW385" s="70"/>
      <c r="DX385" s="70"/>
      <c r="DY385" s="70"/>
      <c r="DZ385" s="70"/>
      <c r="EA385" s="70"/>
      <c r="EB385" s="70"/>
      <c r="EC385" s="70"/>
      <c r="ED385" s="70"/>
      <c r="EE385" s="70"/>
      <c r="EF385" s="70"/>
      <c r="EG385" s="70"/>
      <c r="EH385" s="70"/>
      <c r="EI385" s="70"/>
      <c r="EJ385" s="70"/>
      <c r="EK385" s="70"/>
      <c r="EL385" s="70"/>
      <c r="EM385" s="70"/>
      <c r="EN385" s="70"/>
    </row>
    <row r="386" spans="1:144" outlineLevel="1" x14ac:dyDescent="0.2">
      <c r="A386" s="16">
        <v>180</v>
      </c>
      <c r="B386" s="16">
        <v>0</v>
      </c>
      <c r="C386" s="1">
        <v>2.5163312636264706E-3</v>
      </c>
      <c r="D386" s="1">
        <f t="shared" si="22"/>
        <v>-2.5163312636264706E-3</v>
      </c>
      <c r="E386" s="1">
        <f t="shared" si="23"/>
        <v>5.0390050925121221E-3</v>
      </c>
      <c r="F386" s="1">
        <f t="shared" si="24"/>
        <v>-7.0985949965553907E-2</v>
      </c>
      <c r="G386" s="1">
        <f t="shared" si="25"/>
        <v>-5.0226279576184425E-2</v>
      </c>
      <c r="H386" s="1">
        <v>4.5643424856031886E-3</v>
      </c>
      <c r="I386" s="1">
        <f t="shared" si="26"/>
        <v>1.1567168185015617E-5</v>
      </c>
      <c r="J386" s="1">
        <f t="shared" si="27"/>
        <v>-5.034129843627453E-2</v>
      </c>
      <c r="AQ386" s="70"/>
      <c r="AR386" s="70"/>
      <c r="AS386" s="70"/>
      <c r="AT386" s="70"/>
      <c r="AU386" s="70"/>
      <c r="AV386" s="70"/>
      <c r="AW386" s="70"/>
      <c r="AX386" s="83"/>
      <c r="AY386" s="70"/>
      <c r="AZ386" s="70"/>
      <c r="BA386" s="70"/>
      <c r="BB386" s="70">
        <f t="shared" si="28"/>
        <v>1</v>
      </c>
      <c r="BC386" s="70">
        <f t="shared" si="29"/>
        <v>2.5163312636264706E-3</v>
      </c>
      <c r="BD386" s="70" t="e">
        <f t="shared" si="30"/>
        <v>#N/A</v>
      </c>
      <c r="BE386" s="70"/>
      <c r="BF386" s="70"/>
      <c r="BG386" s="70"/>
      <c r="BH386" s="70"/>
      <c r="BI386" s="70"/>
      <c r="BJ386" s="70"/>
      <c r="BK386" s="70"/>
      <c r="BL386" s="70"/>
      <c r="BM386" s="70"/>
      <c r="BN386" s="70"/>
      <c r="BO386" s="70"/>
      <c r="BP386" s="70"/>
      <c r="BQ386" s="70"/>
      <c r="BR386" s="70"/>
      <c r="BS386" s="70"/>
      <c r="BT386" s="70"/>
      <c r="BU386" s="70"/>
      <c r="BV386" s="70"/>
      <c r="BW386" s="70"/>
      <c r="BX386" s="70"/>
      <c r="BY386" s="70"/>
      <c r="BZ386" s="70"/>
      <c r="CA386" s="70"/>
      <c r="CB386" s="70"/>
      <c r="CC386" s="70"/>
      <c r="CD386" s="70"/>
      <c r="CE386" s="70"/>
      <c r="CF386" s="70"/>
      <c r="CG386" s="70"/>
      <c r="CH386" s="70"/>
      <c r="CI386" s="70"/>
      <c r="CJ386" s="70"/>
      <c r="CK386" s="70"/>
      <c r="CL386" s="70"/>
      <c r="CM386" s="70"/>
      <c r="CN386" s="70"/>
      <c r="CO386" s="70"/>
      <c r="CP386" s="70"/>
      <c r="CQ386" s="70"/>
      <c r="CR386" s="70"/>
      <c r="CS386" s="70"/>
      <c r="CT386" s="70"/>
      <c r="CU386" s="70"/>
      <c r="CV386" s="70"/>
      <c r="CW386" s="70"/>
      <c r="CX386" s="70"/>
      <c r="CY386" s="70"/>
      <c r="CZ386" s="70"/>
      <c r="DA386" s="70"/>
      <c r="DB386" s="70"/>
      <c r="DC386" s="70"/>
      <c r="DD386" s="70"/>
      <c r="DE386" s="70"/>
      <c r="DF386" s="70"/>
      <c r="DG386" s="70"/>
      <c r="DH386" s="70"/>
      <c r="DI386" s="70"/>
      <c r="DJ386" s="70"/>
      <c r="DK386" s="70"/>
      <c r="DL386" s="70"/>
      <c r="DM386" s="70"/>
      <c r="DN386" s="70"/>
      <c r="DO386" s="70"/>
      <c r="DP386" s="70"/>
      <c r="DQ386" s="70"/>
      <c r="DR386" s="70"/>
      <c r="DS386" s="70"/>
      <c r="DT386" s="70"/>
      <c r="DU386" s="70"/>
      <c r="DV386" s="70"/>
      <c r="DW386" s="70"/>
      <c r="DX386" s="70"/>
      <c r="DY386" s="70"/>
      <c r="DZ386" s="70"/>
      <c r="EA386" s="70"/>
      <c r="EB386" s="70"/>
      <c r="EC386" s="70"/>
      <c r="ED386" s="70"/>
      <c r="EE386" s="70"/>
      <c r="EF386" s="70"/>
      <c r="EG386" s="70"/>
      <c r="EH386" s="70"/>
      <c r="EI386" s="70"/>
      <c r="EJ386" s="70"/>
      <c r="EK386" s="70"/>
      <c r="EL386" s="70"/>
      <c r="EM386" s="70"/>
      <c r="EN386" s="70"/>
    </row>
    <row r="387" spans="1:144" outlineLevel="1" x14ac:dyDescent="0.2">
      <c r="A387" s="16">
        <v>181</v>
      </c>
      <c r="B387" s="16">
        <v>0</v>
      </c>
      <c r="C387" s="1">
        <v>3.1126957757326694E-5</v>
      </c>
      <c r="D387" s="1">
        <f t="shared" si="22"/>
        <v>-3.1126957757326694E-5</v>
      </c>
      <c r="E387" s="1">
        <f t="shared" si="23"/>
        <v>6.2254884422134301E-5</v>
      </c>
      <c r="F387" s="1">
        <f t="shared" si="24"/>
        <v>-7.8901764506336802E-3</v>
      </c>
      <c r="G387" s="1">
        <f t="shared" si="25"/>
        <v>-5.579240689823785E-3</v>
      </c>
      <c r="H387" s="1">
        <v>1.0620257198643861E-4</v>
      </c>
      <c r="I387" s="1">
        <f t="shared" si="26"/>
        <v>3.3062170022379012E-9</v>
      </c>
      <c r="J387" s="1">
        <f t="shared" si="27"/>
        <v>-5.5795369782794361E-3</v>
      </c>
      <c r="AQ387" s="70"/>
      <c r="AR387" s="70"/>
      <c r="AS387" s="70"/>
      <c r="AT387" s="70"/>
      <c r="AU387" s="70"/>
      <c r="AV387" s="70"/>
      <c r="AW387" s="70"/>
      <c r="AX387" s="83"/>
      <c r="AY387" s="70"/>
      <c r="AZ387" s="70"/>
      <c r="BA387" s="70"/>
      <c r="BB387" s="70">
        <f t="shared" si="28"/>
        <v>1</v>
      </c>
      <c r="BC387" s="70">
        <f t="shared" si="29"/>
        <v>3.1126957757326694E-5</v>
      </c>
      <c r="BD387" s="70" t="e">
        <f t="shared" si="30"/>
        <v>#N/A</v>
      </c>
      <c r="BE387" s="70"/>
      <c r="BF387" s="70"/>
      <c r="BG387" s="70"/>
      <c r="BH387" s="70"/>
      <c r="BI387" s="70"/>
      <c r="BJ387" s="70"/>
      <c r="BK387" s="70"/>
      <c r="BL387" s="70"/>
      <c r="BM387" s="70"/>
      <c r="BN387" s="70"/>
      <c r="BO387" s="70"/>
      <c r="BP387" s="70"/>
      <c r="BQ387" s="70"/>
      <c r="BR387" s="70"/>
      <c r="BS387" s="70"/>
      <c r="BT387" s="70"/>
      <c r="BU387" s="70"/>
      <c r="BV387" s="70"/>
      <c r="BW387" s="70"/>
      <c r="BX387" s="70"/>
      <c r="BY387" s="70"/>
      <c r="BZ387" s="70"/>
      <c r="CA387" s="70"/>
      <c r="CB387" s="70"/>
      <c r="CC387" s="70"/>
      <c r="CD387" s="70"/>
      <c r="CE387" s="70"/>
      <c r="CF387" s="70"/>
      <c r="CG387" s="70"/>
      <c r="CH387" s="70"/>
      <c r="CI387" s="70"/>
      <c r="CJ387" s="70"/>
      <c r="CK387" s="70"/>
      <c r="CL387" s="70"/>
      <c r="CM387" s="70"/>
      <c r="CN387" s="70"/>
      <c r="CO387" s="70"/>
      <c r="CP387" s="70"/>
      <c r="CQ387" s="70"/>
      <c r="CR387" s="70"/>
      <c r="CS387" s="70"/>
      <c r="CT387" s="70"/>
      <c r="CU387" s="70"/>
      <c r="CV387" s="70"/>
      <c r="CW387" s="70"/>
      <c r="CX387" s="70"/>
      <c r="CY387" s="70"/>
      <c r="CZ387" s="70"/>
      <c r="DA387" s="70"/>
      <c r="DB387" s="70"/>
      <c r="DC387" s="70"/>
      <c r="DD387" s="70"/>
      <c r="DE387" s="70"/>
      <c r="DF387" s="70"/>
      <c r="DG387" s="70"/>
      <c r="DH387" s="70"/>
      <c r="DI387" s="70"/>
      <c r="DJ387" s="70"/>
      <c r="DK387" s="70"/>
      <c r="DL387" s="70"/>
      <c r="DM387" s="70"/>
      <c r="DN387" s="70"/>
      <c r="DO387" s="70"/>
      <c r="DP387" s="70"/>
      <c r="DQ387" s="70"/>
      <c r="DR387" s="70"/>
      <c r="DS387" s="70"/>
      <c r="DT387" s="70"/>
      <c r="DU387" s="70"/>
      <c r="DV387" s="70"/>
      <c r="DW387" s="70"/>
      <c r="DX387" s="70"/>
      <c r="DY387" s="70"/>
      <c r="DZ387" s="70"/>
      <c r="EA387" s="70"/>
      <c r="EB387" s="70"/>
      <c r="EC387" s="70"/>
      <c r="ED387" s="70"/>
      <c r="EE387" s="70"/>
      <c r="EF387" s="70"/>
      <c r="EG387" s="70"/>
      <c r="EH387" s="70"/>
      <c r="EI387" s="70"/>
      <c r="EJ387" s="70"/>
      <c r="EK387" s="70"/>
      <c r="EL387" s="70"/>
      <c r="EM387" s="70"/>
      <c r="EN387" s="70"/>
    </row>
    <row r="388" spans="1:144" outlineLevel="1" x14ac:dyDescent="0.2">
      <c r="A388" s="16">
        <v>182</v>
      </c>
      <c r="B388" s="16">
        <v>0</v>
      </c>
      <c r="C388" s="1">
        <v>3.6495031385098481E-5</v>
      </c>
      <c r="D388" s="1">
        <f t="shared" si="22"/>
        <v>-3.6495031385098481E-5</v>
      </c>
      <c r="E388" s="1">
        <f t="shared" si="23"/>
        <v>7.2991394689945636E-5</v>
      </c>
      <c r="F388" s="1">
        <f t="shared" si="24"/>
        <v>-8.5435001427954359E-3</v>
      </c>
      <c r="G388" s="1">
        <f t="shared" si="25"/>
        <v>-6.0412220056064257E-3</v>
      </c>
      <c r="H388" s="1">
        <v>1.2772360105263203E-4</v>
      </c>
      <c r="I388" s="1">
        <f t="shared" si="26"/>
        <v>4.6620424015300791E-9</v>
      </c>
      <c r="J388" s="1">
        <f t="shared" si="27"/>
        <v>-6.0416078458821586E-3</v>
      </c>
      <c r="AQ388" s="70"/>
      <c r="AR388" s="70"/>
      <c r="AS388" s="70"/>
      <c r="AT388" s="70"/>
      <c r="AU388" s="70"/>
      <c r="AV388" s="70"/>
      <c r="AW388" s="70"/>
      <c r="AX388" s="83"/>
      <c r="AY388" s="70"/>
      <c r="AZ388" s="70"/>
      <c r="BA388" s="70"/>
      <c r="BB388" s="70">
        <f t="shared" si="28"/>
        <v>1</v>
      </c>
      <c r="BC388" s="70">
        <f t="shared" si="29"/>
        <v>3.6495031385098481E-5</v>
      </c>
      <c r="BD388" s="70" t="e">
        <f t="shared" si="30"/>
        <v>#N/A</v>
      </c>
      <c r="BE388" s="70"/>
      <c r="BF388" s="70"/>
      <c r="BG388" s="70"/>
      <c r="BH388" s="70"/>
      <c r="BI388" s="70"/>
      <c r="BJ388" s="70"/>
      <c r="BK388" s="70"/>
      <c r="BL388" s="70"/>
      <c r="BM388" s="70"/>
      <c r="BN388" s="70"/>
      <c r="BO388" s="70"/>
      <c r="BP388" s="70"/>
      <c r="BQ388" s="70"/>
      <c r="BR388" s="70"/>
      <c r="BS388" s="70"/>
      <c r="BT388" s="70"/>
      <c r="BU388" s="70"/>
      <c r="BV388" s="70"/>
      <c r="BW388" s="70"/>
      <c r="BX388" s="70"/>
      <c r="BY388" s="70"/>
      <c r="BZ388" s="70"/>
      <c r="CA388" s="70"/>
      <c r="CB388" s="70"/>
      <c r="CC388" s="70"/>
      <c r="CD388" s="70"/>
      <c r="CE388" s="70"/>
      <c r="CF388" s="70"/>
      <c r="CG388" s="70"/>
      <c r="CH388" s="70"/>
      <c r="CI388" s="70"/>
      <c r="CJ388" s="70"/>
      <c r="CK388" s="70"/>
      <c r="CL388" s="70"/>
      <c r="CM388" s="70"/>
      <c r="CN388" s="70"/>
      <c r="CO388" s="70"/>
      <c r="CP388" s="70"/>
      <c r="CQ388" s="70"/>
      <c r="CR388" s="70"/>
      <c r="CS388" s="70"/>
      <c r="CT388" s="70"/>
      <c r="CU388" s="70"/>
      <c r="CV388" s="70"/>
      <c r="CW388" s="70"/>
      <c r="CX388" s="70"/>
      <c r="CY388" s="70"/>
      <c r="CZ388" s="70"/>
      <c r="DA388" s="70"/>
      <c r="DB388" s="70"/>
      <c r="DC388" s="70"/>
      <c r="DD388" s="70"/>
      <c r="DE388" s="70"/>
      <c r="DF388" s="70"/>
      <c r="DG388" s="70"/>
      <c r="DH388" s="70"/>
      <c r="DI388" s="70"/>
      <c r="DJ388" s="70"/>
      <c r="DK388" s="70"/>
      <c r="DL388" s="70"/>
      <c r="DM388" s="70"/>
      <c r="DN388" s="70"/>
      <c r="DO388" s="70"/>
      <c r="DP388" s="70"/>
      <c r="DQ388" s="70"/>
      <c r="DR388" s="70"/>
      <c r="DS388" s="70"/>
      <c r="DT388" s="70"/>
      <c r="DU388" s="70"/>
      <c r="DV388" s="70"/>
      <c r="DW388" s="70"/>
      <c r="DX388" s="70"/>
      <c r="DY388" s="70"/>
      <c r="DZ388" s="70"/>
      <c r="EA388" s="70"/>
      <c r="EB388" s="70"/>
      <c r="EC388" s="70"/>
      <c r="ED388" s="70"/>
      <c r="EE388" s="70"/>
      <c r="EF388" s="70"/>
      <c r="EG388" s="70"/>
      <c r="EH388" s="70"/>
      <c r="EI388" s="70"/>
      <c r="EJ388" s="70"/>
      <c r="EK388" s="70"/>
      <c r="EL388" s="70"/>
      <c r="EM388" s="70"/>
      <c r="EN388" s="70"/>
    </row>
    <row r="389" spans="1:144" outlineLevel="1" x14ac:dyDescent="0.2">
      <c r="A389" s="16">
        <v>183</v>
      </c>
      <c r="B389" s="16">
        <v>0</v>
      </c>
      <c r="C389" s="1">
        <v>1.1092114970114156E-4</v>
      </c>
      <c r="D389" s="1">
        <f t="shared" si="22"/>
        <v>-1.1092114970114156E-4</v>
      </c>
      <c r="E389" s="1">
        <f t="shared" si="23"/>
        <v>2.2185460381364617E-4</v>
      </c>
      <c r="F389" s="1">
        <f t="shared" si="24"/>
        <v>-1.4894784450056542E-2</v>
      </c>
      <c r="G389" s="1">
        <f t="shared" si="25"/>
        <v>-1.0532495172914276E-2</v>
      </c>
      <c r="H389" s="1">
        <v>3.6182543226337882E-4</v>
      </c>
      <c r="I389" s="1">
        <f t="shared" si="26"/>
        <v>4.0153073554537597E-8</v>
      </c>
      <c r="J389" s="1">
        <f t="shared" si="27"/>
        <v>-1.0534401152463155E-2</v>
      </c>
      <c r="AQ389" s="70"/>
      <c r="AR389" s="70"/>
      <c r="AS389" s="70"/>
      <c r="AT389" s="70"/>
      <c r="AU389" s="70"/>
      <c r="AV389" s="70"/>
      <c r="AW389" s="70"/>
      <c r="AX389" s="83"/>
      <c r="AY389" s="70"/>
      <c r="AZ389" s="70"/>
      <c r="BA389" s="70"/>
      <c r="BB389" s="70">
        <f t="shared" si="28"/>
        <v>1</v>
      </c>
      <c r="BC389" s="70">
        <f t="shared" si="29"/>
        <v>1.1092114970114156E-4</v>
      </c>
      <c r="BD389" s="70" t="e">
        <f t="shared" si="30"/>
        <v>#N/A</v>
      </c>
      <c r="BE389" s="70"/>
      <c r="BF389" s="70"/>
      <c r="BG389" s="70"/>
      <c r="BH389" s="70"/>
      <c r="BI389" s="70"/>
      <c r="BJ389" s="70"/>
      <c r="BK389" s="70"/>
      <c r="BL389" s="70"/>
      <c r="BM389" s="70"/>
      <c r="BN389" s="70"/>
      <c r="BO389" s="70"/>
      <c r="BP389" s="70"/>
      <c r="BQ389" s="70"/>
      <c r="BR389" s="70"/>
      <c r="BS389" s="70"/>
      <c r="BT389" s="70"/>
      <c r="BU389" s="70"/>
      <c r="BV389" s="70"/>
      <c r="BW389" s="70"/>
      <c r="BX389" s="70"/>
      <c r="BY389" s="70"/>
      <c r="BZ389" s="70"/>
      <c r="CA389" s="70"/>
      <c r="CB389" s="70"/>
      <c r="CC389" s="70"/>
      <c r="CD389" s="70"/>
      <c r="CE389" s="70"/>
      <c r="CF389" s="70"/>
      <c r="CG389" s="70"/>
      <c r="CH389" s="70"/>
      <c r="CI389" s="70"/>
      <c r="CJ389" s="70"/>
      <c r="CK389" s="70"/>
      <c r="CL389" s="70"/>
      <c r="CM389" s="70"/>
      <c r="CN389" s="70"/>
      <c r="CO389" s="70"/>
      <c r="CP389" s="70"/>
      <c r="CQ389" s="70"/>
      <c r="CR389" s="70"/>
      <c r="CS389" s="70"/>
      <c r="CT389" s="70"/>
      <c r="CU389" s="70"/>
      <c r="CV389" s="70"/>
      <c r="CW389" s="70"/>
      <c r="CX389" s="70"/>
      <c r="CY389" s="70"/>
      <c r="CZ389" s="70"/>
      <c r="DA389" s="70"/>
      <c r="DB389" s="70"/>
      <c r="DC389" s="70"/>
      <c r="DD389" s="70"/>
      <c r="DE389" s="70"/>
      <c r="DF389" s="70"/>
      <c r="DG389" s="70"/>
      <c r="DH389" s="70"/>
      <c r="DI389" s="70"/>
      <c r="DJ389" s="70"/>
      <c r="DK389" s="70"/>
      <c r="DL389" s="70"/>
      <c r="DM389" s="70"/>
      <c r="DN389" s="70"/>
      <c r="DO389" s="70"/>
      <c r="DP389" s="70"/>
      <c r="DQ389" s="70"/>
      <c r="DR389" s="70"/>
      <c r="DS389" s="70"/>
      <c r="DT389" s="70"/>
      <c r="DU389" s="70"/>
      <c r="DV389" s="70"/>
      <c r="DW389" s="70"/>
      <c r="DX389" s="70"/>
      <c r="DY389" s="70"/>
      <c r="DZ389" s="70"/>
      <c r="EA389" s="70"/>
      <c r="EB389" s="70"/>
      <c r="EC389" s="70"/>
      <c r="ED389" s="70"/>
      <c r="EE389" s="70"/>
      <c r="EF389" s="70"/>
      <c r="EG389" s="70"/>
      <c r="EH389" s="70"/>
      <c r="EI389" s="70"/>
      <c r="EJ389" s="70"/>
      <c r="EK389" s="70"/>
      <c r="EL389" s="70"/>
      <c r="EM389" s="70"/>
      <c r="EN389" s="70"/>
    </row>
    <row r="390" spans="1:144" outlineLevel="1" x14ac:dyDescent="0.2">
      <c r="A390" s="16">
        <v>184</v>
      </c>
      <c r="B390" s="16">
        <v>0</v>
      </c>
      <c r="C390" s="1">
        <v>1.4761524100647273E-2</v>
      </c>
      <c r="D390" s="1">
        <f t="shared" si="22"/>
        <v>-1.4761524100647273E-2</v>
      </c>
      <c r="E390" s="1">
        <f t="shared" si="23"/>
        <v>2.9743119202617786E-2</v>
      </c>
      <c r="F390" s="1">
        <f t="shared" si="24"/>
        <v>-0.17246193551800867</v>
      </c>
      <c r="G390" s="1">
        <f t="shared" si="25"/>
        <v>-0.12240380493167888</v>
      </c>
      <c r="H390" s="1">
        <v>4.4695071844383254E-2</v>
      </c>
      <c r="I390" s="1">
        <f t="shared" si="26"/>
        <v>7.0098295483321386E-4</v>
      </c>
      <c r="J390" s="1">
        <f t="shared" si="27"/>
        <v>-0.12523447774708732</v>
      </c>
      <c r="AQ390" s="70"/>
      <c r="AR390" s="70"/>
      <c r="AS390" s="70"/>
      <c r="AT390" s="70"/>
      <c r="AU390" s="70"/>
      <c r="AV390" s="70"/>
      <c r="AW390" s="70"/>
      <c r="AX390" s="83"/>
      <c r="AY390" s="70"/>
      <c r="AZ390" s="70"/>
      <c r="BA390" s="70"/>
      <c r="BB390" s="70">
        <f t="shared" si="28"/>
        <v>1</v>
      </c>
      <c r="BC390" s="70">
        <f t="shared" si="29"/>
        <v>1.4761524100647273E-2</v>
      </c>
      <c r="BD390" s="70" t="e">
        <f t="shared" si="30"/>
        <v>#N/A</v>
      </c>
      <c r="BE390" s="70"/>
      <c r="BF390" s="70"/>
      <c r="BG390" s="70"/>
      <c r="BH390" s="70"/>
      <c r="BI390" s="70"/>
      <c r="BJ390" s="70"/>
      <c r="BK390" s="70"/>
      <c r="BL390" s="70"/>
      <c r="BM390" s="70"/>
      <c r="BN390" s="70"/>
      <c r="BO390" s="70"/>
      <c r="BP390" s="70"/>
      <c r="BQ390" s="70"/>
      <c r="BR390" s="70"/>
      <c r="BS390" s="70"/>
      <c r="BT390" s="70"/>
      <c r="BU390" s="70"/>
      <c r="BV390" s="70"/>
      <c r="BW390" s="70"/>
      <c r="BX390" s="70"/>
      <c r="BY390" s="70"/>
      <c r="BZ390" s="70"/>
      <c r="CA390" s="70"/>
      <c r="CB390" s="70"/>
      <c r="CC390" s="70"/>
      <c r="CD390" s="70"/>
      <c r="CE390" s="70"/>
      <c r="CF390" s="70"/>
      <c r="CG390" s="70"/>
      <c r="CH390" s="70"/>
      <c r="CI390" s="70"/>
      <c r="CJ390" s="70"/>
      <c r="CK390" s="70"/>
      <c r="CL390" s="70"/>
      <c r="CM390" s="70"/>
      <c r="CN390" s="70"/>
      <c r="CO390" s="70"/>
      <c r="CP390" s="70"/>
      <c r="CQ390" s="70"/>
      <c r="CR390" s="70"/>
      <c r="CS390" s="70"/>
      <c r="CT390" s="70"/>
      <c r="CU390" s="70"/>
      <c r="CV390" s="70"/>
      <c r="CW390" s="70"/>
      <c r="CX390" s="70"/>
      <c r="CY390" s="70"/>
      <c r="CZ390" s="70"/>
      <c r="DA390" s="70"/>
      <c r="DB390" s="70"/>
      <c r="DC390" s="70"/>
      <c r="DD390" s="70"/>
      <c r="DE390" s="70"/>
      <c r="DF390" s="70"/>
      <c r="DG390" s="70"/>
      <c r="DH390" s="70"/>
      <c r="DI390" s="70"/>
      <c r="DJ390" s="70"/>
      <c r="DK390" s="70"/>
      <c r="DL390" s="70"/>
      <c r="DM390" s="70"/>
      <c r="DN390" s="70"/>
      <c r="DO390" s="70"/>
      <c r="DP390" s="70"/>
      <c r="DQ390" s="70"/>
      <c r="DR390" s="70"/>
      <c r="DS390" s="70"/>
      <c r="DT390" s="70"/>
      <c r="DU390" s="70"/>
      <c r="DV390" s="70"/>
      <c r="DW390" s="70"/>
      <c r="DX390" s="70"/>
      <c r="DY390" s="70"/>
      <c r="DZ390" s="70"/>
      <c r="EA390" s="70"/>
      <c r="EB390" s="70"/>
      <c r="EC390" s="70"/>
      <c r="ED390" s="70"/>
      <c r="EE390" s="70"/>
      <c r="EF390" s="70"/>
      <c r="EG390" s="70"/>
      <c r="EH390" s="70"/>
      <c r="EI390" s="70"/>
      <c r="EJ390" s="70"/>
      <c r="EK390" s="70"/>
      <c r="EL390" s="70"/>
      <c r="EM390" s="70"/>
      <c r="EN390" s="70"/>
    </row>
    <row r="391" spans="1:144" outlineLevel="1" x14ac:dyDescent="0.2">
      <c r="A391" s="16">
        <v>185</v>
      </c>
      <c r="B391" s="16">
        <v>0</v>
      </c>
      <c r="C391" s="1">
        <v>6.0767571609193505E-6</v>
      </c>
      <c r="D391" s="1">
        <f t="shared" si="22"/>
        <v>-6.0767571609193505E-6</v>
      </c>
      <c r="E391" s="1">
        <f t="shared" si="23"/>
        <v>1.21535512490234E-5</v>
      </c>
      <c r="F391" s="1">
        <f t="shared" si="24"/>
        <v>-3.4861943791222256E-3</v>
      </c>
      <c r="G391" s="1">
        <f t="shared" si="25"/>
        <v>-2.4651154309933117E-3</v>
      </c>
      <c r="H391" s="1">
        <v>2.9829195769644387E-5</v>
      </c>
      <c r="I391" s="1">
        <f t="shared" si="26"/>
        <v>1.8127128768311683E-10</v>
      </c>
      <c r="J391" s="1">
        <f t="shared" si="27"/>
        <v>-2.4651521980212547E-3</v>
      </c>
      <c r="AQ391" s="70"/>
      <c r="AR391" s="70"/>
      <c r="AS391" s="70"/>
      <c r="AT391" s="70"/>
      <c r="AU391" s="70"/>
      <c r="AV391" s="70"/>
      <c r="AW391" s="70"/>
      <c r="AX391" s="83"/>
      <c r="AY391" s="70"/>
      <c r="AZ391" s="70"/>
      <c r="BA391" s="70"/>
      <c r="BB391" s="70">
        <f t="shared" si="28"/>
        <v>1</v>
      </c>
      <c r="BC391" s="70">
        <f t="shared" si="29"/>
        <v>6.0767571609193505E-6</v>
      </c>
      <c r="BD391" s="70" t="e">
        <f t="shared" si="30"/>
        <v>#N/A</v>
      </c>
      <c r="BE391" s="70"/>
      <c r="BF391" s="70"/>
      <c r="BG391" s="70"/>
      <c r="BH391" s="70"/>
      <c r="BI391" s="70"/>
      <c r="BJ391" s="70"/>
      <c r="BK391" s="70"/>
      <c r="BL391" s="70"/>
      <c r="BM391" s="70"/>
      <c r="BN391" s="70"/>
      <c r="BO391" s="70"/>
      <c r="BP391" s="70"/>
      <c r="BQ391" s="70"/>
      <c r="BR391" s="70"/>
      <c r="BS391" s="70"/>
      <c r="BT391" s="70"/>
      <c r="BU391" s="70"/>
      <c r="BV391" s="70"/>
      <c r="BW391" s="70"/>
      <c r="BX391" s="70"/>
      <c r="BY391" s="70"/>
      <c r="BZ391" s="70"/>
      <c r="CA391" s="70"/>
      <c r="CB391" s="70"/>
      <c r="CC391" s="70"/>
      <c r="CD391" s="70"/>
      <c r="CE391" s="70"/>
      <c r="CF391" s="70"/>
      <c r="CG391" s="70"/>
      <c r="CH391" s="70"/>
      <c r="CI391" s="70"/>
      <c r="CJ391" s="70"/>
      <c r="CK391" s="70"/>
      <c r="CL391" s="70"/>
      <c r="CM391" s="70"/>
      <c r="CN391" s="70"/>
      <c r="CO391" s="70"/>
      <c r="CP391" s="70"/>
      <c r="CQ391" s="70"/>
      <c r="CR391" s="70"/>
      <c r="CS391" s="70"/>
      <c r="CT391" s="70"/>
      <c r="CU391" s="70"/>
      <c r="CV391" s="70"/>
      <c r="CW391" s="70"/>
      <c r="CX391" s="70"/>
      <c r="CY391" s="70"/>
      <c r="CZ391" s="70"/>
      <c r="DA391" s="70"/>
      <c r="DB391" s="70"/>
      <c r="DC391" s="70"/>
      <c r="DD391" s="70"/>
      <c r="DE391" s="70"/>
      <c r="DF391" s="70"/>
      <c r="DG391" s="70"/>
      <c r="DH391" s="70"/>
      <c r="DI391" s="70"/>
      <c r="DJ391" s="70"/>
      <c r="DK391" s="70"/>
      <c r="DL391" s="70"/>
      <c r="DM391" s="70"/>
      <c r="DN391" s="70"/>
      <c r="DO391" s="70"/>
      <c r="DP391" s="70"/>
      <c r="DQ391" s="70"/>
      <c r="DR391" s="70"/>
      <c r="DS391" s="70"/>
      <c r="DT391" s="70"/>
      <c r="DU391" s="70"/>
      <c r="DV391" s="70"/>
      <c r="DW391" s="70"/>
      <c r="DX391" s="70"/>
      <c r="DY391" s="70"/>
      <c r="DZ391" s="70"/>
      <c r="EA391" s="70"/>
      <c r="EB391" s="70"/>
      <c r="EC391" s="70"/>
      <c r="ED391" s="70"/>
      <c r="EE391" s="70"/>
      <c r="EF391" s="70"/>
      <c r="EG391" s="70"/>
      <c r="EH391" s="70"/>
      <c r="EI391" s="70"/>
      <c r="EJ391" s="70"/>
      <c r="EK391" s="70"/>
      <c r="EL391" s="70"/>
      <c r="EM391" s="70"/>
      <c r="EN391" s="70"/>
    </row>
    <row r="392" spans="1:144" outlineLevel="1" x14ac:dyDescent="0.2">
      <c r="A392" s="16">
        <v>186</v>
      </c>
      <c r="B392" s="16">
        <v>0</v>
      </c>
      <c r="C392" s="1">
        <v>1.0903195235726549E-5</v>
      </c>
      <c r="D392" s="1">
        <f t="shared" si="22"/>
        <v>-1.0903195235726549E-5</v>
      </c>
      <c r="E392" s="1">
        <f t="shared" si="23"/>
        <v>2.1806509351972727E-5</v>
      </c>
      <c r="F392" s="1">
        <f t="shared" si="24"/>
        <v>-4.6697440349523153E-3</v>
      </c>
      <c r="G392" s="1">
        <f t="shared" si="25"/>
        <v>-3.3020166741991297E-3</v>
      </c>
      <c r="H392" s="1">
        <v>4.9486882812794317E-5</v>
      </c>
      <c r="I392" s="1">
        <f t="shared" si="26"/>
        <v>5.3959773097335728E-10</v>
      </c>
      <c r="J392" s="1">
        <f t="shared" si="27"/>
        <v>-3.3020983804877852E-3</v>
      </c>
      <c r="AQ392" s="70"/>
      <c r="AR392" s="70"/>
      <c r="AS392" s="70"/>
      <c r="AT392" s="70"/>
      <c r="AU392" s="70"/>
      <c r="AV392" s="70"/>
      <c r="AW392" s="70"/>
      <c r="AX392" s="83"/>
      <c r="AY392" s="70"/>
      <c r="AZ392" s="70"/>
      <c r="BA392" s="70"/>
      <c r="BB392" s="70">
        <f t="shared" si="28"/>
        <v>1</v>
      </c>
      <c r="BC392" s="70">
        <f t="shared" si="29"/>
        <v>1.0903195235726549E-5</v>
      </c>
      <c r="BD392" s="70" t="e">
        <f t="shared" si="30"/>
        <v>#N/A</v>
      </c>
      <c r="BE392" s="70"/>
      <c r="BF392" s="70"/>
      <c r="BG392" s="70"/>
      <c r="BH392" s="70"/>
      <c r="BI392" s="70"/>
      <c r="BJ392" s="70"/>
      <c r="BK392" s="70"/>
      <c r="BL392" s="70"/>
      <c r="BM392" s="70"/>
      <c r="BN392" s="70"/>
      <c r="BO392" s="70"/>
      <c r="BP392" s="70"/>
      <c r="BQ392" s="70"/>
      <c r="BR392" s="70"/>
      <c r="BS392" s="70"/>
      <c r="BT392" s="70"/>
      <c r="BU392" s="70"/>
      <c r="BV392" s="70"/>
      <c r="BW392" s="70"/>
      <c r="BX392" s="70"/>
      <c r="BY392" s="70"/>
      <c r="BZ392" s="70"/>
      <c r="CA392" s="70"/>
      <c r="CB392" s="70"/>
      <c r="CC392" s="70"/>
      <c r="CD392" s="70"/>
      <c r="CE392" s="70"/>
      <c r="CF392" s="70"/>
      <c r="CG392" s="70"/>
      <c r="CH392" s="70"/>
      <c r="CI392" s="70"/>
      <c r="CJ392" s="70"/>
      <c r="CK392" s="70"/>
      <c r="CL392" s="70"/>
      <c r="CM392" s="70"/>
      <c r="CN392" s="70"/>
      <c r="CO392" s="70"/>
      <c r="CP392" s="70"/>
      <c r="CQ392" s="70"/>
      <c r="CR392" s="70"/>
      <c r="CS392" s="70"/>
      <c r="CT392" s="70"/>
      <c r="CU392" s="70"/>
      <c r="CV392" s="70"/>
      <c r="CW392" s="70"/>
      <c r="CX392" s="70"/>
      <c r="CY392" s="70"/>
      <c r="CZ392" s="70"/>
      <c r="DA392" s="70"/>
      <c r="DB392" s="70"/>
      <c r="DC392" s="70"/>
      <c r="DD392" s="70"/>
      <c r="DE392" s="70"/>
      <c r="DF392" s="70"/>
      <c r="DG392" s="70"/>
      <c r="DH392" s="70"/>
      <c r="DI392" s="70"/>
      <c r="DJ392" s="70"/>
      <c r="DK392" s="70"/>
      <c r="DL392" s="70"/>
      <c r="DM392" s="70"/>
      <c r="DN392" s="70"/>
      <c r="DO392" s="70"/>
      <c r="DP392" s="70"/>
      <c r="DQ392" s="70"/>
      <c r="DR392" s="70"/>
      <c r="DS392" s="70"/>
      <c r="DT392" s="70"/>
      <c r="DU392" s="70"/>
      <c r="DV392" s="70"/>
      <c r="DW392" s="70"/>
      <c r="DX392" s="70"/>
      <c r="DY392" s="70"/>
      <c r="DZ392" s="70"/>
      <c r="EA392" s="70"/>
      <c r="EB392" s="70"/>
      <c r="EC392" s="70"/>
      <c r="ED392" s="70"/>
      <c r="EE392" s="70"/>
      <c r="EF392" s="70"/>
      <c r="EG392" s="70"/>
      <c r="EH392" s="70"/>
      <c r="EI392" s="70"/>
      <c r="EJ392" s="70"/>
      <c r="EK392" s="70"/>
      <c r="EL392" s="70"/>
      <c r="EM392" s="70"/>
      <c r="EN392" s="70"/>
    </row>
    <row r="393" spans="1:144" outlineLevel="1" x14ac:dyDescent="0.2">
      <c r="A393" s="16">
        <v>187</v>
      </c>
      <c r="B393" s="16">
        <v>0</v>
      </c>
      <c r="C393" s="1">
        <v>6.0034980466484936E-2</v>
      </c>
      <c r="D393" s="1">
        <f t="shared" si="22"/>
        <v>-6.0034980466484936E-2</v>
      </c>
      <c r="E393" s="1">
        <f t="shared" si="23"/>
        <v>0.12382523534547234</v>
      </c>
      <c r="F393" s="1">
        <f t="shared" si="24"/>
        <v>-0.35188810060226866</v>
      </c>
      <c r="G393" s="1">
        <f t="shared" si="25"/>
        <v>-0.25272391514090065</v>
      </c>
      <c r="H393" s="1">
        <v>9.9058678363362712E-2</v>
      </c>
      <c r="I393" s="1">
        <f t="shared" si="26"/>
        <v>7.0224507964238942E-3</v>
      </c>
      <c r="J393" s="1">
        <f t="shared" si="27"/>
        <v>-0.26625519352788041</v>
      </c>
      <c r="AQ393" s="70"/>
      <c r="AR393" s="70"/>
      <c r="AS393" s="70"/>
      <c r="AT393" s="70"/>
      <c r="AU393" s="70"/>
      <c r="AV393" s="70"/>
      <c r="AW393" s="70"/>
      <c r="AX393" s="83"/>
      <c r="AY393" s="70"/>
      <c r="AZ393" s="70"/>
      <c r="BA393" s="70"/>
      <c r="BB393" s="70">
        <f t="shared" si="28"/>
        <v>1</v>
      </c>
      <c r="BC393" s="70">
        <f t="shared" si="29"/>
        <v>6.0034980466484936E-2</v>
      </c>
      <c r="BD393" s="70" t="e">
        <f t="shared" si="30"/>
        <v>#N/A</v>
      </c>
      <c r="BE393" s="70"/>
      <c r="BF393" s="70"/>
      <c r="BG393" s="70"/>
      <c r="BH393" s="70"/>
      <c r="BI393" s="70"/>
      <c r="BJ393" s="70"/>
      <c r="BK393" s="70"/>
      <c r="BL393" s="70"/>
      <c r="BM393" s="70"/>
      <c r="BN393" s="70"/>
      <c r="BO393" s="70"/>
      <c r="BP393" s="70"/>
      <c r="BQ393" s="70"/>
      <c r="BR393" s="70"/>
      <c r="BS393" s="70"/>
      <c r="BT393" s="70"/>
      <c r="BU393" s="70"/>
      <c r="BV393" s="70"/>
      <c r="BW393" s="70"/>
      <c r="BX393" s="70"/>
      <c r="BY393" s="70"/>
      <c r="BZ393" s="70"/>
      <c r="CA393" s="70"/>
      <c r="CB393" s="70"/>
      <c r="CC393" s="70"/>
      <c r="CD393" s="70"/>
      <c r="CE393" s="70"/>
      <c r="CF393" s="70"/>
      <c r="CG393" s="70"/>
      <c r="CH393" s="70"/>
      <c r="CI393" s="70"/>
      <c r="CJ393" s="70"/>
      <c r="CK393" s="70"/>
      <c r="CL393" s="70"/>
      <c r="CM393" s="70"/>
      <c r="CN393" s="70"/>
      <c r="CO393" s="70"/>
      <c r="CP393" s="70"/>
      <c r="CQ393" s="70"/>
      <c r="CR393" s="70"/>
      <c r="CS393" s="70"/>
      <c r="CT393" s="70"/>
      <c r="CU393" s="70"/>
      <c r="CV393" s="70"/>
      <c r="CW393" s="70"/>
      <c r="CX393" s="70"/>
      <c r="CY393" s="70"/>
      <c r="CZ393" s="70"/>
      <c r="DA393" s="70"/>
      <c r="DB393" s="70"/>
      <c r="DC393" s="70"/>
      <c r="DD393" s="70"/>
      <c r="DE393" s="70"/>
      <c r="DF393" s="70"/>
      <c r="DG393" s="70"/>
      <c r="DH393" s="70"/>
      <c r="DI393" s="70"/>
      <c r="DJ393" s="70"/>
      <c r="DK393" s="70"/>
      <c r="DL393" s="70"/>
      <c r="DM393" s="70"/>
      <c r="DN393" s="70"/>
      <c r="DO393" s="70"/>
      <c r="DP393" s="70"/>
      <c r="DQ393" s="70"/>
      <c r="DR393" s="70"/>
      <c r="DS393" s="70"/>
      <c r="DT393" s="70"/>
      <c r="DU393" s="70"/>
      <c r="DV393" s="70"/>
      <c r="DW393" s="70"/>
      <c r="DX393" s="70"/>
      <c r="DY393" s="70"/>
      <c r="DZ393" s="70"/>
      <c r="EA393" s="70"/>
      <c r="EB393" s="70"/>
      <c r="EC393" s="70"/>
      <c r="ED393" s="70"/>
      <c r="EE393" s="70"/>
      <c r="EF393" s="70"/>
      <c r="EG393" s="70"/>
      <c r="EH393" s="70"/>
      <c r="EI393" s="70"/>
      <c r="EJ393" s="70"/>
      <c r="EK393" s="70"/>
      <c r="EL393" s="70"/>
      <c r="EM393" s="70"/>
      <c r="EN393" s="70"/>
    </row>
    <row r="394" spans="1:144" outlineLevel="1" x14ac:dyDescent="0.2">
      <c r="A394" s="16">
        <v>188</v>
      </c>
      <c r="B394" s="16">
        <v>0</v>
      </c>
      <c r="C394" s="1">
        <v>5.5281115918167768E-6</v>
      </c>
      <c r="D394" s="1">
        <f t="shared" si="22"/>
        <v>-5.5281115918167768E-6</v>
      </c>
      <c r="E394" s="1">
        <f t="shared" si="23"/>
        <v>1.1056253743846532E-5</v>
      </c>
      <c r="F394" s="1">
        <f t="shared" si="24"/>
        <v>-3.3250945466026275E-3</v>
      </c>
      <c r="G394" s="1">
        <f t="shared" si="25"/>
        <v>-2.351200151412782E-3</v>
      </c>
      <c r="H394" s="1">
        <v>2.5470046616409465E-5</v>
      </c>
      <c r="I394" s="1">
        <f t="shared" si="26"/>
        <v>1.4080562463949045E-10</v>
      </c>
      <c r="J394" s="1">
        <f t="shared" si="27"/>
        <v>-2.3512300945735041E-3</v>
      </c>
      <c r="AQ394" s="70"/>
      <c r="AR394" s="70"/>
      <c r="AS394" s="70"/>
      <c r="AT394" s="70"/>
      <c r="AU394" s="70"/>
      <c r="AV394" s="70"/>
      <c r="AW394" s="70"/>
      <c r="AX394" s="83"/>
      <c r="AY394" s="70"/>
      <c r="AZ394" s="70"/>
      <c r="BA394" s="70"/>
      <c r="BB394" s="70">
        <f t="shared" si="28"/>
        <v>1</v>
      </c>
      <c r="BC394" s="70">
        <f t="shared" si="29"/>
        <v>5.5281115918167768E-6</v>
      </c>
      <c r="BD394" s="70" t="e">
        <f t="shared" si="30"/>
        <v>#N/A</v>
      </c>
      <c r="BE394" s="70"/>
      <c r="BF394" s="70"/>
      <c r="BG394" s="70"/>
      <c r="BH394" s="70"/>
      <c r="BI394" s="70"/>
      <c r="BJ394" s="70"/>
      <c r="BK394" s="70"/>
      <c r="BL394" s="70"/>
      <c r="BM394" s="70"/>
      <c r="BN394" s="70"/>
      <c r="BO394" s="70"/>
      <c r="BP394" s="70"/>
      <c r="BQ394" s="70"/>
      <c r="BR394" s="70"/>
      <c r="BS394" s="70"/>
      <c r="BT394" s="70"/>
      <c r="BU394" s="70"/>
      <c r="BV394" s="70"/>
      <c r="BW394" s="70"/>
      <c r="BX394" s="70"/>
      <c r="BY394" s="70"/>
      <c r="BZ394" s="70"/>
      <c r="CA394" s="70"/>
      <c r="CB394" s="70"/>
      <c r="CC394" s="70"/>
      <c r="CD394" s="70"/>
      <c r="CE394" s="70"/>
      <c r="CF394" s="70"/>
      <c r="CG394" s="70"/>
      <c r="CH394" s="70"/>
      <c r="CI394" s="70"/>
      <c r="CJ394" s="70"/>
      <c r="CK394" s="70"/>
      <c r="CL394" s="70"/>
      <c r="CM394" s="70"/>
      <c r="CN394" s="70"/>
      <c r="CO394" s="70"/>
      <c r="CP394" s="70"/>
      <c r="CQ394" s="70"/>
      <c r="CR394" s="70"/>
      <c r="CS394" s="70"/>
      <c r="CT394" s="70"/>
      <c r="CU394" s="70"/>
      <c r="CV394" s="70"/>
      <c r="CW394" s="70"/>
      <c r="CX394" s="70"/>
      <c r="CY394" s="70"/>
      <c r="CZ394" s="70"/>
      <c r="DA394" s="70"/>
      <c r="DB394" s="70"/>
      <c r="DC394" s="70"/>
      <c r="DD394" s="70"/>
      <c r="DE394" s="70"/>
      <c r="DF394" s="70"/>
      <c r="DG394" s="70"/>
      <c r="DH394" s="70"/>
      <c r="DI394" s="70"/>
      <c r="DJ394" s="70"/>
      <c r="DK394" s="70"/>
      <c r="DL394" s="70"/>
      <c r="DM394" s="70"/>
      <c r="DN394" s="70"/>
      <c r="DO394" s="70"/>
      <c r="DP394" s="70"/>
      <c r="DQ394" s="70"/>
      <c r="DR394" s="70"/>
      <c r="DS394" s="70"/>
      <c r="DT394" s="70"/>
      <c r="DU394" s="70"/>
      <c r="DV394" s="70"/>
      <c r="DW394" s="70"/>
      <c r="DX394" s="70"/>
      <c r="DY394" s="70"/>
      <c r="DZ394" s="70"/>
      <c r="EA394" s="70"/>
      <c r="EB394" s="70"/>
      <c r="EC394" s="70"/>
      <c r="ED394" s="70"/>
      <c r="EE394" s="70"/>
      <c r="EF394" s="70"/>
      <c r="EG394" s="70"/>
      <c r="EH394" s="70"/>
      <c r="EI394" s="70"/>
      <c r="EJ394" s="70"/>
      <c r="EK394" s="70"/>
      <c r="EL394" s="70"/>
      <c r="EM394" s="70"/>
      <c r="EN394" s="70"/>
    </row>
    <row r="395" spans="1:144" outlineLevel="1" x14ac:dyDescent="0.2">
      <c r="A395" s="16">
        <v>189</v>
      </c>
      <c r="B395" s="16">
        <v>0</v>
      </c>
      <c r="C395" s="1">
        <v>1.2829576421858309E-4</v>
      </c>
      <c r="D395" s="1">
        <f t="shared" si="22"/>
        <v>-1.2829576421858309E-4</v>
      </c>
      <c r="E395" s="1">
        <f t="shared" si="23"/>
        <v>2.5660798964833074E-4</v>
      </c>
      <c r="F395" s="1">
        <f t="shared" si="24"/>
        <v>-1.6018988409020427E-2</v>
      </c>
      <c r="G395" s="1">
        <f t="shared" si="25"/>
        <v>-1.132749867065512E-2</v>
      </c>
      <c r="H395" s="1">
        <v>3.9758154339244556E-4</v>
      </c>
      <c r="I395" s="1">
        <f t="shared" si="26"/>
        <v>5.1034863422120536E-8</v>
      </c>
      <c r="J395" s="1">
        <f t="shared" si="27"/>
        <v>-1.1329751144536037E-2</v>
      </c>
      <c r="AQ395" s="70"/>
      <c r="AR395" s="70"/>
      <c r="AS395" s="70"/>
      <c r="AT395" s="70"/>
      <c r="AU395" s="70"/>
      <c r="AV395" s="70"/>
      <c r="AW395" s="70"/>
      <c r="AX395" s="83"/>
      <c r="AY395" s="70"/>
      <c r="AZ395" s="70"/>
      <c r="BA395" s="70"/>
      <c r="BB395" s="70">
        <f t="shared" si="28"/>
        <v>1</v>
      </c>
      <c r="BC395" s="70">
        <f t="shared" si="29"/>
        <v>1.2829576421858309E-4</v>
      </c>
      <c r="BD395" s="70" t="e">
        <f t="shared" si="30"/>
        <v>#N/A</v>
      </c>
      <c r="BE395" s="70"/>
      <c r="BF395" s="70"/>
      <c r="BG395" s="70"/>
      <c r="BH395" s="70"/>
      <c r="BI395" s="70"/>
      <c r="BJ395" s="70"/>
      <c r="BK395" s="70"/>
      <c r="BL395" s="70"/>
      <c r="BM395" s="70"/>
      <c r="BN395" s="70"/>
      <c r="BO395" s="70"/>
      <c r="BP395" s="70"/>
      <c r="BQ395" s="70"/>
      <c r="BR395" s="70"/>
      <c r="BS395" s="70"/>
      <c r="BT395" s="70"/>
      <c r="BU395" s="70"/>
      <c r="BV395" s="70"/>
      <c r="BW395" s="70"/>
      <c r="BX395" s="70"/>
      <c r="BY395" s="70"/>
      <c r="BZ395" s="70"/>
      <c r="CA395" s="70"/>
      <c r="CB395" s="70"/>
      <c r="CC395" s="70"/>
      <c r="CD395" s="70"/>
      <c r="CE395" s="70"/>
      <c r="CF395" s="70"/>
      <c r="CG395" s="70"/>
      <c r="CH395" s="70"/>
      <c r="CI395" s="70"/>
      <c r="CJ395" s="70"/>
      <c r="CK395" s="70"/>
      <c r="CL395" s="70"/>
      <c r="CM395" s="70"/>
      <c r="CN395" s="70"/>
      <c r="CO395" s="70"/>
      <c r="CP395" s="70"/>
      <c r="CQ395" s="70"/>
      <c r="CR395" s="70"/>
      <c r="CS395" s="70"/>
      <c r="CT395" s="70"/>
      <c r="CU395" s="70"/>
      <c r="CV395" s="70"/>
      <c r="CW395" s="70"/>
      <c r="CX395" s="70"/>
      <c r="CY395" s="70"/>
      <c r="CZ395" s="70"/>
      <c r="DA395" s="70"/>
      <c r="DB395" s="70"/>
      <c r="DC395" s="70"/>
      <c r="DD395" s="70"/>
      <c r="DE395" s="70"/>
      <c r="DF395" s="70"/>
      <c r="DG395" s="70"/>
      <c r="DH395" s="70"/>
      <c r="DI395" s="70"/>
      <c r="DJ395" s="70"/>
      <c r="DK395" s="70"/>
      <c r="DL395" s="70"/>
      <c r="DM395" s="70"/>
      <c r="DN395" s="70"/>
      <c r="DO395" s="70"/>
      <c r="DP395" s="70"/>
      <c r="DQ395" s="70"/>
      <c r="DR395" s="70"/>
      <c r="DS395" s="70"/>
      <c r="DT395" s="70"/>
      <c r="DU395" s="70"/>
      <c r="DV395" s="70"/>
      <c r="DW395" s="70"/>
      <c r="DX395" s="70"/>
      <c r="DY395" s="70"/>
      <c r="DZ395" s="70"/>
      <c r="EA395" s="70"/>
      <c r="EB395" s="70"/>
      <c r="EC395" s="70"/>
      <c r="ED395" s="70"/>
      <c r="EE395" s="70"/>
      <c r="EF395" s="70"/>
      <c r="EG395" s="70"/>
      <c r="EH395" s="70"/>
      <c r="EI395" s="70"/>
      <c r="EJ395" s="70"/>
      <c r="EK395" s="70"/>
      <c r="EL395" s="70"/>
      <c r="EM395" s="70"/>
      <c r="EN395" s="70"/>
    </row>
    <row r="396" spans="1:144" outlineLevel="1" x14ac:dyDescent="0.2">
      <c r="A396" s="16">
        <v>190</v>
      </c>
      <c r="B396" s="16">
        <v>0</v>
      </c>
      <c r="C396" s="1">
        <v>1.0424515449936182E-4</v>
      </c>
      <c r="D396" s="1">
        <f t="shared" si="22"/>
        <v>-1.0424515449936182E-4</v>
      </c>
      <c r="E396" s="1">
        <f t="shared" si="23"/>
        <v>2.0850117680611658E-4</v>
      </c>
      <c r="F396" s="1">
        <f t="shared" si="24"/>
        <v>-1.4439569827599318E-2</v>
      </c>
      <c r="G396" s="1">
        <f t="shared" si="25"/>
        <v>-1.0210583856203036E-2</v>
      </c>
      <c r="H396" s="1">
        <v>4.3868132457892148E-4</v>
      </c>
      <c r="I396" s="1">
        <f t="shared" si="26"/>
        <v>4.5755242096799712E-8</v>
      </c>
      <c r="J396" s="1">
        <f t="shared" si="27"/>
        <v>-1.0212824189549668E-2</v>
      </c>
      <c r="AQ396" s="70"/>
      <c r="AR396" s="70"/>
      <c r="AS396" s="70"/>
      <c r="AT396" s="70"/>
      <c r="AU396" s="70"/>
      <c r="AV396" s="70"/>
      <c r="AW396" s="70"/>
      <c r="AX396" s="83"/>
      <c r="AY396" s="70"/>
      <c r="AZ396" s="70"/>
      <c r="BA396" s="70"/>
      <c r="BB396" s="70">
        <f t="shared" si="28"/>
        <v>1</v>
      </c>
      <c r="BC396" s="70">
        <f t="shared" si="29"/>
        <v>1.0424515449936182E-4</v>
      </c>
      <c r="BD396" s="70" t="e">
        <f t="shared" si="30"/>
        <v>#N/A</v>
      </c>
      <c r="BE396" s="70"/>
      <c r="BF396" s="70"/>
      <c r="BG396" s="70"/>
      <c r="BH396" s="70"/>
      <c r="BI396" s="70"/>
      <c r="BJ396" s="70"/>
      <c r="BK396" s="70"/>
      <c r="BL396" s="70"/>
      <c r="BM396" s="70"/>
      <c r="BN396" s="70"/>
      <c r="BO396" s="70"/>
      <c r="BP396" s="70"/>
      <c r="BQ396" s="70"/>
      <c r="BR396" s="70"/>
      <c r="BS396" s="70"/>
      <c r="BT396" s="70"/>
      <c r="BU396" s="70"/>
      <c r="BV396" s="70"/>
      <c r="BW396" s="70"/>
      <c r="BX396" s="70"/>
      <c r="BY396" s="70"/>
      <c r="BZ396" s="70"/>
      <c r="CA396" s="70"/>
      <c r="CB396" s="70"/>
      <c r="CC396" s="70"/>
      <c r="CD396" s="70"/>
      <c r="CE396" s="70"/>
      <c r="CF396" s="70"/>
      <c r="CG396" s="70"/>
      <c r="CH396" s="70"/>
      <c r="CI396" s="70"/>
      <c r="CJ396" s="70"/>
      <c r="CK396" s="70"/>
      <c r="CL396" s="70"/>
      <c r="CM396" s="70"/>
      <c r="CN396" s="70"/>
      <c r="CO396" s="70"/>
      <c r="CP396" s="70"/>
      <c r="CQ396" s="70"/>
      <c r="CR396" s="70"/>
      <c r="CS396" s="70"/>
      <c r="CT396" s="70"/>
      <c r="CU396" s="70"/>
      <c r="CV396" s="70"/>
      <c r="CW396" s="70"/>
      <c r="CX396" s="70"/>
      <c r="CY396" s="70"/>
      <c r="CZ396" s="70"/>
      <c r="DA396" s="70"/>
      <c r="DB396" s="70"/>
      <c r="DC396" s="70"/>
      <c r="DD396" s="70"/>
      <c r="DE396" s="70"/>
      <c r="DF396" s="70"/>
      <c r="DG396" s="70"/>
      <c r="DH396" s="70"/>
      <c r="DI396" s="70"/>
      <c r="DJ396" s="70"/>
      <c r="DK396" s="70"/>
      <c r="DL396" s="70"/>
      <c r="DM396" s="70"/>
      <c r="DN396" s="70"/>
      <c r="DO396" s="70"/>
      <c r="DP396" s="70"/>
      <c r="DQ396" s="70"/>
      <c r="DR396" s="70"/>
      <c r="DS396" s="70"/>
      <c r="DT396" s="70"/>
      <c r="DU396" s="70"/>
      <c r="DV396" s="70"/>
      <c r="DW396" s="70"/>
      <c r="DX396" s="70"/>
      <c r="DY396" s="70"/>
      <c r="DZ396" s="70"/>
      <c r="EA396" s="70"/>
      <c r="EB396" s="70"/>
      <c r="EC396" s="70"/>
      <c r="ED396" s="70"/>
      <c r="EE396" s="70"/>
      <c r="EF396" s="70"/>
      <c r="EG396" s="70"/>
      <c r="EH396" s="70"/>
      <c r="EI396" s="70"/>
      <c r="EJ396" s="70"/>
      <c r="EK396" s="70"/>
      <c r="EL396" s="70"/>
      <c r="EM396" s="70"/>
      <c r="EN396" s="70"/>
    </row>
    <row r="397" spans="1:144" outlineLevel="1" x14ac:dyDescent="0.2">
      <c r="A397" s="16">
        <v>191</v>
      </c>
      <c r="B397" s="16">
        <v>0</v>
      </c>
      <c r="C397" s="1">
        <v>6.4614877572591852E-3</v>
      </c>
      <c r="D397" s="1">
        <f t="shared" si="22"/>
        <v>-6.4614877572591852E-3</v>
      </c>
      <c r="E397" s="1">
        <f t="shared" si="23"/>
        <v>1.2964907062943056E-2</v>
      </c>
      <c r="F397" s="1">
        <f t="shared" si="24"/>
        <v>-0.1138635458034882</v>
      </c>
      <c r="G397" s="1">
        <f t="shared" si="25"/>
        <v>-8.0644343311868733E-2</v>
      </c>
      <c r="H397" s="1">
        <v>9.9082260327798752E-3</v>
      </c>
      <c r="I397" s="1">
        <f t="shared" si="26"/>
        <v>6.5083106286542041E-5</v>
      </c>
      <c r="J397" s="1">
        <f t="shared" si="27"/>
        <v>-8.1046858140763789E-2</v>
      </c>
      <c r="AQ397" s="70"/>
      <c r="AR397" s="70"/>
      <c r="AS397" s="70"/>
      <c r="AT397" s="70"/>
      <c r="AU397" s="70"/>
      <c r="AV397" s="70"/>
      <c r="AW397" s="70"/>
      <c r="AX397" s="83"/>
      <c r="AY397" s="70"/>
      <c r="AZ397" s="70"/>
      <c r="BA397" s="70"/>
      <c r="BB397" s="70">
        <f t="shared" si="28"/>
        <v>1</v>
      </c>
      <c r="BC397" s="70">
        <f t="shared" si="29"/>
        <v>6.4614877572591852E-3</v>
      </c>
      <c r="BD397" s="70" t="e">
        <f t="shared" si="30"/>
        <v>#N/A</v>
      </c>
      <c r="BE397" s="70"/>
      <c r="BF397" s="70"/>
      <c r="BG397" s="70"/>
      <c r="BH397" s="70"/>
      <c r="BI397" s="70"/>
      <c r="BJ397" s="70"/>
      <c r="BK397" s="70"/>
      <c r="BL397" s="70"/>
      <c r="BM397" s="70"/>
      <c r="BN397" s="70"/>
      <c r="BO397" s="70"/>
      <c r="BP397" s="70"/>
      <c r="BQ397" s="70"/>
      <c r="BR397" s="70"/>
      <c r="BS397" s="70"/>
      <c r="BT397" s="70"/>
      <c r="BU397" s="70"/>
      <c r="BV397" s="70"/>
      <c r="BW397" s="70"/>
      <c r="BX397" s="70"/>
      <c r="BY397" s="70"/>
      <c r="BZ397" s="70"/>
      <c r="CA397" s="70"/>
      <c r="CB397" s="70"/>
      <c r="CC397" s="70"/>
      <c r="CD397" s="70"/>
      <c r="CE397" s="70"/>
      <c r="CF397" s="70"/>
      <c r="CG397" s="70"/>
      <c r="CH397" s="70"/>
      <c r="CI397" s="70"/>
      <c r="CJ397" s="70"/>
      <c r="CK397" s="70"/>
      <c r="CL397" s="70"/>
      <c r="CM397" s="70"/>
      <c r="CN397" s="70"/>
      <c r="CO397" s="70"/>
      <c r="CP397" s="70"/>
      <c r="CQ397" s="70"/>
      <c r="CR397" s="70"/>
      <c r="CS397" s="70"/>
      <c r="CT397" s="70"/>
      <c r="CU397" s="70"/>
      <c r="CV397" s="70"/>
      <c r="CW397" s="70"/>
      <c r="CX397" s="70"/>
      <c r="CY397" s="70"/>
      <c r="CZ397" s="70"/>
      <c r="DA397" s="70"/>
      <c r="DB397" s="70"/>
      <c r="DC397" s="70"/>
      <c r="DD397" s="70"/>
      <c r="DE397" s="70"/>
      <c r="DF397" s="70"/>
      <c r="DG397" s="70"/>
      <c r="DH397" s="70"/>
      <c r="DI397" s="70"/>
      <c r="DJ397" s="70"/>
      <c r="DK397" s="70"/>
      <c r="DL397" s="70"/>
      <c r="DM397" s="70"/>
      <c r="DN397" s="70"/>
      <c r="DO397" s="70"/>
      <c r="DP397" s="70"/>
      <c r="DQ397" s="70"/>
      <c r="DR397" s="70"/>
      <c r="DS397" s="70"/>
      <c r="DT397" s="70"/>
      <c r="DU397" s="70"/>
      <c r="DV397" s="70"/>
      <c r="DW397" s="70"/>
      <c r="DX397" s="70"/>
      <c r="DY397" s="70"/>
      <c r="DZ397" s="70"/>
      <c r="EA397" s="70"/>
      <c r="EB397" s="70"/>
      <c r="EC397" s="70"/>
      <c r="ED397" s="70"/>
      <c r="EE397" s="70"/>
      <c r="EF397" s="70"/>
      <c r="EG397" s="70"/>
      <c r="EH397" s="70"/>
      <c r="EI397" s="70"/>
      <c r="EJ397" s="70"/>
      <c r="EK397" s="70"/>
      <c r="EL397" s="70"/>
      <c r="EM397" s="70"/>
      <c r="EN397" s="70"/>
    </row>
    <row r="398" spans="1:144" outlineLevel="1" x14ac:dyDescent="0.2">
      <c r="A398" s="16">
        <v>192</v>
      </c>
      <c r="B398" s="16">
        <v>0</v>
      </c>
      <c r="C398" s="1">
        <v>6.6853002315562455E-3</v>
      </c>
      <c r="D398" s="1">
        <f t="shared" si="22"/>
        <v>-6.6853002315562455E-3</v>
      </c>
      <c r="E398" s="1">
        <f t="shared" si="23"/>
        <v>1.3415493898227651E-2</v>
      </c>
      <c r="F398" s="1">
        <f t="shared" si="24"/>
        <v>-0.11582527314117438</v>
      </c>
      <c r="G398" s="1">
        <f t="shared" si="25"/>
        <v>-8.2038370713915731E-2</v>
      </c>
      <c r="H398" s="1">
        <v>6.1312895360109282E-3</v>
      </c>
      <c r="I398" s="1">
        <f t="shared" si="26"/>
        <v>4.1519953685778196E-5</v>
      </c>
      <c r="J398" s="1">
        <f t="shared" si="27"/>
        <v>-8.229103367366121E-2</v>
      </c>
      <c r="AQ398" s="70"/>
      <c r="AR398" s="70"/>
      <c r="AS398" s="70"/>
      <c r="AT398" s="70"/>
      <c r="AU398" s="70"/>
      <c r="AV398" s="70"/>
      <c r="AW398" s="70"/>
      <c r="AX398" s="83"/>
      <c r="AY398" s="70"/>
      <c r="AZ398" s="70"/>
      <c r="BA398" s="70"/>
      <c r="BB398" s="70">
        <f t="shared" si="28"/>
        <v>1</v>
      </c>
      <c r="BC398" s="70">
        <f t="shared" si="29"/>
        <v>6.6853002315562455E-3</v>
      </c>
      <c r="BD398" s="70" t="e">
        <f t="shared" si="30"/>
        <v>#N/A</v>
      </c>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c r="CF398" s="70"/>
      <c r="CG398" s="70"/>
      <c r="CH398" s="70"/>
      <c r="CI398" s="70"/>
      <c r="CJ398" s="70"/>
      <c r="CK398" s="70"/>
      <c r="CL398" s="70"/>
      <c r="CM398" s="70"/>
      <c r="CN398" s="70"/>
      <c r="CO398" s="70"/>
      <c r="CP398" s="70"/>
      <c r="CQ398" s="70"/>
      <c r="CR398" s="70"/>
      <c r="CS398" s="70"/>
      <c r="CT398" s="70"/>
      <c r="CU398" s="70"/>
      <c r="CV398" s="70"/>
      <c r="CW398" s="70"/>
      <c r="CX398" s="70"/>
      <c r="CY398" s="70"/>
      <c r="CZ398" s="70"/>
      <c r="DA398" s="70"/>
      <c r="DB398" s="70"/>
      <c r="DC398" s="70"/>
      <c r="DD398" s="70"/>
      <c r="DE398" s="70"/>
      <c r="DF398" s="70"/>
      <c r="DG398" s="70"/>
      <c r="DH398" s="70"/>
      <c r="DI398" s="70"/>
      <c r="DJ398" s="70"/>
      <c r="DK398" s="70"/>
      <c r="DL398" s="70"/>
      <c r="DM398" s="70"/>
      <c r="DN398" s="70"/>
      <c r="DO398" s="70"/>
      <c r="DP398" s="70"/>
      <c r="DQ398" s="70"/>
      <c r="DR398" s="70"/>
      <c r="DS398" s="70"/>
      <c r="DT398" s="70"/>
      <c r="DU398" s="70"/>
      <c r="DV398" s="70"/>
      <c r="DW398" s="70"/>
      <c r="DX398" s="70"/>
      <c r="DY398" s="70"/>
      <c r="DZ398" s="70"/>
      <c r="EA398" s="70"/>
      <c r="EB398" s="70"/>
      <c r="EC398" s="70"/>
      <c r="ED398" s="70"/>
      <c r="EE398" s="70"/>
      <c r="EF398" s="70"/>
      <c r="EG398" s="70"/>
      <c r="EH398" s="70"/>
      <c r="EI398" s="70"/>
      <c r="EJ398" s="70"/>
      <c r="EK398" s="70"/>
      <c r="EL398" s="70"/>
      <c r="EM398" s="70"/>
      <c r="EN398" s="70"/>
    </row>
    <row r="399" spans="1:144" outlineLevel="1" x14ac:dyDescent="0.2">
      <c r="A399" s="16">
        <v>193</v>
      </c>
      <c r="B399" s="16">
        <v>0</v>
      </c>
      <c r="C399" s="1">
        <v>6.4037880598525575E-3</v>
      </c>
      <c r="D399" s="1">
        <f t="shared" si="22"/>
        <v>-6.4037880598525575E-3</v>
      </c>
      <c r="E399" s="1">
        <f t="shared" si="23"/>
        <v>1.2848760539568044E-2</v>
      </c>
      <c r="F399" s="1">
        <f t="shared" si="24"/>
        <v>-0.11335237333010741</v>
      </c>
      <c r="G399" s="1">
        <f t="shared" si="25"/>
        <v>-8.0281136412337015E-2</v>
      </c>
      <c r="H399" s="1">
        <v>9.4697030344782409E-3</v>
      </c>
      <c r="I399" s="1">
        <f t="shared" si="26"/>
        <v>6.1616300485644912E-5</v>
      </c>
      <c r="J399" s="1">
        <f t="shared" si="27"/>
        <v>-8.0663976867880183E-2</v>
      </c>
      <c r="AQ399" s="70"/>
      <c r="AR399" s="70"/>
      <c r="AS399" s="70"/>
      <c r="AT399" s="70"/>
      <c r="AU399" s="70"/>
      <c r="AV399" s="70"/>
      <c r="AW399" s="70"/>
      <c r="AX399" s="83"/>
      <c r="AY399" s="70"/>
      <c r="AZ399" s="70"/>
      <c r="BA399" s="70"/>
      <c r="BB399" s="70">
        <f t="shared" si="28"/>
        <v>1</v>
      </c>
      <c r="BC399" s="70">
        <f t="shared" si="29"/>
        <v>6.4037880598525575E-3</v>
      </c>
      <c r="BD399" s="70" t="e">
        <f t="shared" si="30"/>
        <v>#N/A</v>
      </c>
      <c r="BE399" s="70"/>
      <c r="BF399" s="70"/>
      <c r="BG399" s="70"/>
      <c r="BH399" s="70"/>
      <c r="BI399" s="70"/>
      <c r="BJ399" s="70"/>
      <c r="BK399" s="70"/>
      <c r="BL399" s="70"/>
      <c r="BM399" s="70"/>
      <c r="BN399" s="70"/>
      <c r="BO399" s="70"/>
      <c r="BP399" s="70"/>
      <c r="BQ399" s="70"/>
      <c r="BR399" s="70"/>
      <c r="BS399" s="70"/>
      <c r="BT399" s="70"/>
      <c r="BU399" s="70"/>
      <c r="BV399" s="70"/>
      <c r="BW399" s="70"/>
      <c r="BX399" s="70"/>
      <c r="BY399" s="70"/>
      <c r="BZ399" s="70"/>
      <c r="CA399" s="70"/>
      <c r="CB399" s="70"/>
      <c r="CC399" s="70"/>
      <c r="CD399" s="70"/>
      <c r="CE399" s="70"/>
      <c r="CF399" s="70"/>
      <c r="CG399" s="70"/>
      <c r="CH399" s="70"/>
      <c r="CI399" s="70"/>
      <c r="CJ399" s="70"/>
      <c r="CK399" s="70"/>
      <c r="CL399" s="70"/>
      <c r="CM399" s="70"/>
      <c r="CN399" s="70"/>
      <c r="CO399" s="70"/>
      <c r="CP399" s="70"/>
      <c r="CQ399" s="70"/>
      <c r="CR399" s="70"/>
      <c r="CS399" s="70"/>
      <c r="CT399" s="70"/>
      <c r="CU399" s="70"/>
      <c r="CV399" s="70"/>
      <c r="CW399" s="70"/>
      <c r="CX399" s="70"/>
      <c r="CY399" s="70"/>
      <c r="CZ399" s="70"/>
      <c r="DA399" s="70"/>
      <c r="DB399" s="70"/>
      <c r="DC399" s="70"/>
      <c r="DD399" s="70"/>
      <c r="DE399" s="70"/>
      <c r="DF399" s="70"/>
      <c r="DG399" s="70"/>
      <c r="DH399" s="70"/>
      <c r="DI399" s="70"/>
      <c r="DJ399" s="70"/>
      <c r="DK399" s="70"/>
      <c r="DL399" s="70"/>
      <c r="DM399" s="70"/>
      <c r="DN399" s="70"/>
      <c r="DO399" s="70"/>
      <c r="DP399" s="70"/>
      <c r="DQ399" s="70"/>
      <c r="DR399" s="70"/>
      <c r="DS399" s="70"/>
      <c r="DT399" s="70"/>
      <c r="DU399" s="70"/>
      <c r="DV399" s="70"/>
      <c r="DW399" s="70"/>
      <c r="DX399" s="70"/>
      <c r="DY399" s="70"/>
      <c r="DZ399" s="70"/>
      <c r="EA399" s="70"/>
      <c r="EB399" s="70"/>
      <c r="EC399" s="70"/>
      <c r="ED399" s="70"/>
      <c r="EE399" s="70"/>
      <c r="EF399" s="70"/>
      <c r="EG399" s="70"/>
      <c r="EH399" s="70"/>
      <c r="EI399" s="70"/>
      <c r="EJ399" s="70"/>
      <c r="EK399" s="70"/>
      <c r="EL399" s="70"/>
      <c r="EM399" s="70"/>
      <c r="EN399" s="70"/>
    </row>
    <row r="400" spans="1:144" outlineLevel="1" x14ac:dyDescent="0.2">
      <c r="A400" s="16">
        <v>194</v>
      </c>
      <c r="B400" s="16">
        <v>0</v>
      </c>
      <c r="C400" s="1">
        <v>4.0848786584505728E-3</v>
      </c>
      <c r="D400" s="1">
        <f t="shared" ref="D400:D463" si="31">B400 - C400</f>
        <v>-4.0848786584505728E-3</v>
      </c>
      <c r="E400" s="1">
        <f t="shared" ref="E400:E463" si="32">2*IF(B400=1,LN(1/C400),LN(1/(1-C400)))</f>
        <v>8.1864891310534302E-3</v>
      </c>
      <c r="F400" s="1">
        <f t="shared" ref="F400:F463" si="33">SQRT(E400)*SIGN(D400)</f>
        <v>-9.0479219332692248E-2</v>
      </c>
      <c r="G400" s="1">
        <f t="shared" ref="G400:G463" si="34">D400/(SQRT(C400*(1-C400)))</f>
        <v>-6.4043995291650835E-2</v>
      </c>
      <c r="H400" s="1">
        <v>4.6723427194602261E-3</v>
      </c>
      <c r="I400" s="1">
        <f t="shared" ref="I400:I463" si="35">G400^2*H400/(1-H400)</f>
        <v>1.9254198856797703E-5</v>
      </c>
      <c r="J400" s="1">
        <f t="shared" ref="J400:J463" si="36">G400/SQRT(1-H400)</f>
        <v>-6.41941393880609E-2</v>
      </c>
      <c r="AQ400" s="70"/>
      <c r="AR400" s="70"/>
      <c r="AS400" s="70"/>
      <c r="AT400" s="70"/>
      <c r="AU400" s="70"/>
      <c r="AV400" s="70"/>
      <c r="AW400" s="70"/>
      <c r="AX400" s="83"/>
      <c r="AY400" s="70"/>
      <c r="AZ400" s="70"/>
      <c r="BA400" s="70"/>
      <c r="BB400" s="70">
        <f t="shared" ref="BB400:BB463" si="37">1-B400</f>
        <v>1</v>
      </c>
      <c r="BC400" s="70">
        <f t="shared" ref="BC400:BC463" si="38">IF(B400=0,C400,NA())</f>
        <v>4.0848786584505728E-3</v>
      </c>
      <c r="BD400" s="70" t="e">
        <f t="shared" ref="BD400:BD463" si="39">IF(B400=1,C400,NA())</f>
        <v>#N/A</v>
      </c>
      <c r="BE400" s="70"/>
      <c r="BF400" s="70"/>
      <c r="BG400" s="70"/>
      <c r="BH400" s="70"/>
      <c r="BI400" s="70"/>
      <c r="BJ400" s="70"/>
      <c r="BK400" s="70"/>
      <c r="BL400" s="70"/>
      <c r="BM400" s="70"/>
      <c r="BN400" s="70"/>
      <c r="BO400" s="70"/>
      <c r="BP400" s="70"/>
      <c r="BQ400" s="70"/>
      <c r="BR400" s="70"/>
      <c r="BS400" s="70"/>
      <c r="BT400" s="70"/>
      <c r="BU400" s="70"/>
      <c r="BV400" s="70"/>
      <c r="BW400" s="70"/>
      <c r="BX400" s="70"/>
      <c r="BY400" s="70"/>
      <c r="BZ400" s="70"/>
      <c r="CA400" s="70"/>
      <c r="CB400" s="70"/>
      <c r="CC400" s="70"/>
      <c r="CD400" s="70"/>
      <c r="CE400" s="70"/>
      <c r="CF400" s="70"/>
      <c r="CG400" s="70"/>
      <c r="CH400" s="70"/>
      <c r="CI400" s="70"/>
      <c r="CJ400" s="70"/>
      <c r="CK400" s="70"/>
      <c r="CL400" s="70"/>
      <c r="CM400" s="70"/>
      <c r="CN400" s="70"/>
      <c r="CO400" s="70"/>
      <c r="CP400" s="70"/>
      <c r="CQ400" s="70"/>
      <c r="CR400" s="70"/>
      <c r="CS400" s="70"/>
      <c r="CT400" s="70"/>
      <c r="CU400" s="70"/>
      <c r="CV400" s="70"/>
      <c r="CW400" s="70"/>
      <c r="CX400" s="70"/>
      <c r="CY400" s="70"/>
      <c r="CZ400" s="70"/>
      <c r="DA400" s="70"/>
      <c r="DB400" s="70"/>
      <c r="DC400" s="70"/>
      <c r="DD400" s="70"/>
      <c r="DE400" s="70"/>
      <c r="DF400" s="70"/>
      <c r="DG400" s="70"/>
      <c r="DH400" s="70"/>
      <c r="DI400" s="70"/>
      <c r="DJ400" s="70"/>
      <c r="DK400" s="70"/>
      <c r="DL400" s="70"/>
      <c r="DM400" s="70"/>
      <c r="DN400" s="70"/>
      <c r="DO400" s="70"/>
      <c r="DP400" s="70"/>
      <c r="DQ400" s="70"/>
      <c r="DR400" s="70"/>
      <c r="DS400" s="70"/>
      <c r="DT400" s="70"/>
      <c r="DU400" s="70"/>
      <c r="DV400" s="70"/>
      <c r="DW400" s="70"/>
      <c r="DX400" s="70"/>
      <c r="DY400" s="70"/>
      <c r="DZ400" s="70"/>
      <c r="EA400" s="70"/>
      <c r="EB400" s="70"/>
      <c r="EC400" s="70"/>
      <c r="ED400" s="70"/>
      <c r="EE400" s="70"/>
      <c r="EF400" s="70"/>
      <c r="EG400" s="70"/>
      <c r="EH400" s="70"/>
      <c r="EI400" s="70"/>
      <c r="EJ400" s="70"/>
      <c r="EK400" s="70"/>
      <c r="EL400" s="70"/>
      <c r="EM400" s="70"/>
      <c r="EN400" s="70"/>
    </row>
    <row r="401" spans="1:144" outlineLevel="1" x14ac:dyDescent="0.2">
      <c r="A401" s="16">
        <v>195</v>
      </c>
      <c r="B401" s="16">
        <v>0</v>
      </c>
      <c r="C401" s="1">
        <v>6.6793933367786211E-3</v>
      </c>
      <c r="D401" s="1">
        <f t="shared" si="31"/>
        <v>-6.6793933367786211E-3</v>
      </c>
      <c r="E401" s="1">
        <f t="shared" si="32"/>
        <v>1.3403600633754561E-2</v>
      </c>
      <c r="F401" s="1">
        <f t="shared" si="33"/>
        <v>-0.11577392035235984</v>
      </c>
      <c r="G401" s="1">
        <f t="shared" si="34"/>
        <v>-8.2001875785696149E-2</v>
      </c>
      <c r="H401" s="1">
        <v>5.7721645480154019E-3</v>
      </c>
      <c r="I401" s="1">
        <f t="shared" si="35"/>
        <v>3.903915052618319E-5</v>
      </c>
      <c r="J401" s="1">
        <f t="shared" si="36"/>
        <v>-8.223956944743159E-2</v>
      </c>
      <c r="AQ401" s="70"/>
      <c r="AR401" s="70"/>
      <c r="AS401" s="70"/>
      <c r="AT401" s="70"/>
      <c r="AU401" s="70"/>
      <c r="AV401" s="70"/>
      <c r="AW401" s="70"/>
      <c r="AX401" s="83"/>
      <c r="AY401" s="70"/>
      <c r="AZ401" s="70"/>
      <c r="BA401" s="70"/>
      <c r="BB401" s="70">
        <f t="shared" si="37"/>
        <v>1</v>
      </c>
      <c r="BC401" s="70">
        <f t="shared" si="38"/>
        <v>6.6793933367786211E-3</v>
      </c>
      <c r="BD401" s="70" t="e">
        <f t="shared" si="39"/>
        <v>#N/A</v>
      </c>
      <c r="BE401" s="70"/>
      <c r="BF401" s="70"/>
      <c r="BG401" s="70"/>
      <c r="BH401" s="70"/>
      <c r="BI401" s="70"/>
      <c r="BJ401" s="70"/>
      <c r="BK401" s="70"/>
      <c r="BL401" s="70"/>
      <c r="BM401" s="70"/>
      <c r="BN401" s="70"/>
      <c r="BO401" s="70"/>
      <c r="BP401" s="70"/>
      <c r="BQ401" s="70"/>
      <c r="BR401" s="70"/>
      <c r="BS401" s="70"/>
      <c r="BT401" s="70"/>
      <c r="BU401" s="70"/>
      <c r="BV401" s="70"/>
      <c r="BW401" s="70"/>
      <c r="BX401" s="70"/>
      <c r="BY401" s="70"/>
      <c r="BZ401" s="70"/>
      <c r="CA401" s="70"/>
      <c r="CB401" s="70"/>
      <c r="CC401" s="70"/>
      <c r="CD401" s="70"/>
      <c r="CE401" s="70"/>
      <c r="CF401" s="70"/>
      <c r="CG401" s="70"/>
      <c r="CH401" s="70"/>
      <c r="CI401" s="70"/>
      <c r="CJ401" s="70"/>
      <c r="CK401" s="70"/>
      <c r="CL401" s="70"/>
      <c r="CM401" s="70"/>
      <c r="CN401" s="70"/>
      <c r="CO401" s="70"/>
      <c r="CP401" s="70"/>
      <c r="CQ401" s="70"/>
      <c r="CR401" s="70"/>
      <c r="CS401" s="70"/>
      <c r="CT401" s="70"/>
      <c r="CU401" s="70"/>
      <c r="CV401" s="70"/>
      <c r="CW401" s="70"/>
      <c r="CX401" s="70"/>
      <c r="CY401" s="70"/>
      <c r="CZ401" s="70"/>
      <c r="DA401" s="70"/>
      <c r="DB401" s="70"/>
      <c r="DC401" s="70"/>
      <c r="DD401" s="70"/>
      <c r="DE401" s="70"/>
      <c r="DF401" s="70"/>
      <c r="DG401" s="70"/>
      <c r="DH401" s="70"/>
      <c r="DI401" s="70"/>
      <c r="DJ401" s="70"/>
      <c r="DK401" s="70"/>
      <c r="DL401" s="70"/>
      <c r="DM401" s="70"/>
      <c r="DN401" s="70"/>
      <c r="DO401" s="70"/>
      <c r="DP401" s="70"/>
      <c r="DQ401" s="70"/>
      <c r="DR401" s="70"/>
      <c r="DS401" s="70"/>
      <c r="DT401" s="70"/>
      <c r="DU401" s="70"/>
      <c r="DV401" s="70"/>
      <c r="DW401" s="70"/>
      <c r="DX401" s="70"/>
      <c r="DY401" s="70"/>
      <c r="DZ401" s="70"/>
      <c r="EA401" s="70"/>
      <c r="EB401" s="70"/>
      <c r="EC401" s="70"/>
      <c r="ED401" s="70"/>
      <c r="EE401" s="70"/>
      <c r="EF401" s="70"/>
      <c r="EG401" s="70"/>
      <c r="EH401" s="70"/>
      <c r="EI401" s="70"/>
      <c r="EJ401" s="70"/>
      <c r="EK401" s="70"/>
      <c r="EL401" s="70"/>
      <c r="EM401" s="70"/>
      <c r="EN401" s="70"/>
    </row>
    <row r="402" spans="1:144" outlineLevel="1" x14ac:dyDescent="0.2">
      <c r="A402" s="16">
        <v>196</v>
      </c>
      <c r="B402" s="16">
        <v>0</v>
      </c>
      <c r="C402" s="1">
        <v>8.4308506312369594E-6</v>
      </c>
      <c r="D402" s="1">
        <f t="shared" si="31"/>
        <v>-8.4308506312369594E-6</v>
      </c>
      <c r="E402" s="1">
        <f t="shared" si="32"/>
        <v>1.6861772342380751E-5</v>
      </c>
      <c r="F402" s="1">
        <f t="shared" si="33"/>
        <v>-4.1063088464435736E-3</v>
      </c>
      <c r="G402" s="1">
        <f t="shared" si="34"/>
        <v>-2.9036049509323044E-3</v>
      </c>
      <c r="H402" s="1">
        <v>3.8300663545736805E-5</v>
      </c>
      <c r="I402" s="1">
        <f t="shared" si="35"/>
        <v>3.2292226397345259E-10</v>
      </c>
      <c r="J402" s="1">
        <f t="shared" si="36"/>
        <v>-2.9036605575277845E-3</v>
      </c>
      <c r="AQ402" s="70"/>
      <c r="AR402" s="70"/>
      <c r="AS402" s="70"/>
      <c r="AT402" s="70"/>
      <c r="AU402" s="70"/>
      <c r="AV402" s="70"/>
      <c r="AW402" s="70"/>
      <c r="AX402" s="83"/>
      <c r="AY402" s="70"/>
      <c r="AZ402" s="70"/>
      <c r="BA402" s="70"/>
      <c r="BB402" s="70">
        <f t="shared" si="37"/>
        <v>1</v>
      </c>
      <c r="BC402" s="70">
        <f t="shared" si="38"/>
        <v>8.4308506312369594E-6</v>
      </c>
      <c r="BD402" s="70" t="e">
        <f t="shared" si="39"/>
        <v>#N/A</v>
      </c>
      <c r="BE402" s="70"/>
      <c r="BF402" s="70"/>
      <c r="BG402" s="70"/>
      <c r="BH402" s="70"/>
      <c r="BI402" s="70"/>
      <c r="BJ402" s="70"/>
      <c r="BK402" s="70"/>
      <c r="BL402" s="70"/>
      <c r="BM402" s="70"/>
      <c r="BN402" s="70"/>
      <c r="BO402" s="70"/>
      <c r="BP402" s="70"/>
      <c r="BQ402" s="70"/>
      <c r="BR402" s="70"/>
      <c r="BS402" s="70"/>
      <c r="BT402" s="70"/>
      <c r="BU402" s="70"/>
      <c r="BV402" s="70"/>
      <c r="BW402" s="70"/>
      <c r="BX402" s="70"/>
      <c r="BY402" s="70"/>
      <c r="BZ402" s="70"/>
      <c r="CA402" s="70"/>
      <c r="CB402" s="70"/>
      <c r="CC402" s="70"/>
      <c r="CD402" s="70"/>
      <c r="CE402" s="70"/>
      <c r="CF402" s="70"/>
      <c r="CG402" s="70"/>
      <c r="CH402" s="70"/>
      <c r="CI402" s="70"/>
      <c r="CJ402" s="70"/>
      <c r="CK402" s="70"/>
      <c r="CL402" s="70"/>
      <c r="CM402" s="70"/>
      <c r="CN402" s="70"/>
      <c r="CO402" s="70"/>
      <c r="CP402" s="70"/>
      <c r="CQ402" s="70"/>
      <c r="CR402" s="70"/>
      <c r="CS402" s="70"/>
      <c r="CT402" s="70"/>
      <c r="CU402" s="70"/>
      <c r="CV402" s="70"/>
      <c r="CW402" s="70"/>
      <c r="CX402" s="70"/>
      <c r="CY402" s="70"/>
      <c r="CZ402" s="70"/>
      <c r="DA402" s="70"/>
      <c r="DB402" s="70"/>
      <c r="DC402" s="70"/>
      <c r="DD402" s="70"/>
      <c r="DE402" s="70"/>
      <c r="DF402" s="70"/>
      <c r="DG402" s="70"/>
      <c r="DH402" s="70"/>
      <c r="DI402" s="70"/>
      <c r="DJ402" s="70"/>
      <c r="DK402" s="70"/>
      <c r="DL402" s="70"/>
      <c r="DM402" s="70"/>
      <c r="DN402" s="70"/>
      <c r="DO402" s="70"/>
      <c r="DP402" s="70"/>
      <c r="DQ402" s="70"/>
      <c r="DR402" s="70"/>
      <c r="DS402" s="70"/>
      <c r="DT402" s="70"/>
      <c r="DU402" s="70"/>
      <c r="DV402" s="70"/>
      <c r="DW402" s="70"/>
      <c r="DX402" s="70"/>
      <c r="DY402" s="70"/>
      <c r="DZ402" s="70"/>
      <c r="EA402" s="70"/>
      <c r="EB402" s="70"/>
      <c r="EC402" s="70"/>
      <c r="ED402" s="70"/>
      <c r="EE402" s="70"/>
      <c r="EF402" s="70"/>
      <c r="EG402" s="70"/>
      <c r="EH402" s="70"/>
      <c r="EI402" s="70"/>
      <c r="EJ402" s="70"/>
      <c r="EK402" s="70"/>
      <c r="EL402" s="70"/>
      <c r="EM402" s="70"/>
      <c r="EN402" s="70"/>
    </row>
    <row r="403" spans="1:144" outlineLevel="1" x14ac:dyDescent="0.2">
      <c r="A403" s="16">
        <v>197</v>
      </c>
      <c r="B403" s="16">
        <v>0</v>
      </c>
      <c r="C403" s="1">
        <v>1.8467493523981926E-5</v>
      </c>
      <c r="D403" s="1">
        <f t="shared" si="31"/>
        <v>-1.8467493523981926E-5</v>
      </c>
      <c r="E403" s="1">
        <f t="shared" si="32"/>
        <v>3.6935328100252802E-5</v>
      </c>
      <c r="F403" s="1">
        <f t="shared" si="33"/>
        <v>-6.077444207909506E-3</v>
      </c>
      <c r="G403" s="1">
        <f t="shared" si="34"/>
        <v>-4.2974218525294221E-3</v>
      </c>
      <c r="H403" s="1">
        <v>8.2875102620847037E-5</v>
      </c>
      <c r="I403" s="1">
        <f t="shared" si="35"/>
        <v>1.5306505387065598E-9</v>
      </c>
      <c r="J403" s="1">
        <f t="shared" si="36"/>
        <v>-4.2975999382371686E-3</v>
      </c>
      <c r="AQ403" s="70"/>
      <c r="AR403" s="70"/>
      <c r="AS403" s="70"/>
      <c r="AT403" s="70"/>
      <c r="AU403" s="70"/>
      <c r="AV403" s="70"/>
      <c r="AW403" s="70"/>
      <c r="AX403" s="83"/>
      <c r="AY403" s="70"/>
      <c r="AZ403" s="70"/>
      <c r="BA403" s="70"/>
      <c r="BB403" s="70">
        <f t="shared" si="37"/>
        <v>1</v>
      </c>
      <c r="BC403" s="70">
        <f t="shared" si="38"/>
        <v>1.8467493523981926E-5</v>
      </c>
      <c r="BD403" s="70" t="e">
        <f t="shared" si="39"/>
        <v>#N/A</v>
      </c>
      <c r="BE403" s="70"/>
      <c r="BF403" s="70"/>
      <c r="BG403" s="70"/>
      <c r="BH403" s="70"/>
      <c r="BI403" s="70"/>
      <c r="BJ403" s="70"/>
      <c r="BK403" s="70"/>
      <c r="BL403" s="70"/>
      <c r="BM403" s="70"/>
      <c r="BN403" s="70"/>
      <c r="BO403" s="70"/>
      <c r="BP403" s="70"/>
      <c r="BQ403" s="70"/>
      <c r="BR403" s="70"/>
      <c r="BS403" s="70"/>
      <c r="BT403" s="70"/>
      <c r="BU403" s="70"/>
      <c r="BV403" s="70"/>
      <c r="BW403" s="70"/>
      <c r="BX403" s="70"/>
      <c r="BY403" s="70"/>
      <c r="BZ403" s="70"/>
      <c r="CA403" s="70"/>
      <c r="CB403" s="70"/>
      <c r="CC403" s="70"/>
      <c r="CD403" s="70"/>
      <c r="CE403" s="70"/>
      <c r="CF403" s="70"/>
      <c r="CG403" s="70"/>
      <c r="CH403" s="70"/>
      <c r="CI403" s="70"/>
      <c r="CJ403" s="70"/>
      <c r="CK403" s="70"/>
      <c r="CL403" s="70"/>
      <c r="CM403" s="70"/>
      <c r="CN403" s="70"/>
      <c r="CO403" s="70"/>
      <c r="CP403" s="70"/>
      <c r="CQ403" s="70"/>
      <c r="CR403" s="70"/>
      <c r="CS403" s="70"/>
      <c r="CT403" s="70"/>
      <c r="CU403" s="70"/>
      <c r="CV403" s="70"/>
      <c r="CW403" s="70"/>
      <c r="CX403" s="70"/>
      <c r="CY403" s="70"/>
      <c r="CZ403" s="70"/>
      <c r="DA403" s="70"/>
      <c r="DB403" s="70"/>
      <c r="DC403" s="70"/>
      <c r="DD403" s="70"/>
      <c r="DE403" s="70"/>
      <c r="DF403" s="70"/>
      <c r="DG403" s="70"/>
      <c r="DH403" s="70"/>
      <c r="DI403" s="70"/>
      <c r="DJ403" s="70"/>
      <c r="DK403" s="70"/>
      <c r="DL403" s="70"/>
      <c r="DM403" s="70"/>
      <c r="DN403" s="70"/>
      <c r="DO403" s="70"/>
      <c r="DP403" s="70"/>
      <c r="DQ403" s="70"/>
      <c r="DR403" s="70"/>
      <c r="DS403" s="70"/>
      <c r="DT403" s="70"/>
      <c r="DU403" s="70"/>
      <c r="DV403" s="70"/>
      <c r="DW403" s="70"/>
      <c r="DX403" s="70"/>
      <c r="DY403" s="70"/>
      <c r="DZ403" s="70"/>
      <c r="EA403" s="70"/>
      <c r="EB403" s="70"/>
      <c r="EC403" s="70"/>
      <c r="ED403" s="70"/>
      <c r="EE403" s="70"/>
      <c r="EF403" s="70"/>
      <c r="EG403" s="70"/>
      <c r="EH403" s="70"/>
      <c r="EI403" s="70"/>
      <c r="EJ403" s="70"/>
      <c r="EK403" s="70"/>
      <c r="EL403" s="70"/>
      <c r="EM403" s="70"/>
      <c r="EN403" s="70"/>
    </row>
    <row r="404" spans="1:144" outlineLevel="1" x14ac:dyDescent="0.2">
      <c r="A404" s="16">
        <v>198</v>
      </c>
      <c r="B404" s="16">
        <v>0</v>
      </c>
      <c r="C404" s="1">
        <v>6.7528990103421082E-4</v>
      </c>
      <c r="D404" s="1">
        <f t="shared" si="31"/>
        <v>-6.7528990103421082E-4</v>
      </c>
      <c r="E404" s="1">
        <f t="shared" si="32"/>
        <v>1.3510360239182013E-3</v>
      </c>
      <c r="F404" s="1">
        <f t="shared" si="33"/>
        <v>-3.6756441937682183E-2</v>
      </c>
      <c r="G404" s="1">
        <f t="shared" si="34"/>
        <v>-2.599511926566302E-2</v>
      </c>
      <c r="H404" s="1">
        <v>1.882882055167558E-3</v>
      </c>
      <c r="I404" s="1">
        <f t="shared" si="35"/>
        <v>1.2747506472157722E-6</v>
      </c>
      <c r="J404" s="1">
        <f t="shared" si="36"/>
        <v>-2.6019626751420943E-2</v>
      </c>
      <c r="AQ404" s="70"/>
      <c r="AR404" s="70"/>
      <c r="AS404" s="70"/>
      <c r="AT404" s="70"/>
      <c r="AU404" s="70"/>
      <c r="AV404" s="70"/>
      <c r="AW404" s="70"/>
      <c r="AX404" s="83"/>
      <c r="AY404" s="70"/>
      <c r="AZ404" s="70"/>
      <c r="BA404" s="70"/>
      <c r="BB404" s="70">
        <f t="shared" si="37"/>
        <v>1</v>
      </c>
      <c r="BC404" s="70">
        <f t="shared" si="38"/>
        <v>6.7528990103421082E-4</v>
      </c>
      <c r="BD404" s="70" t="e">
        <f t="shared" si="39"/>
        <v>#N/A</v>
      </c>
      <c r="BE404" s="70"/>
      <c r="BF404" s="70"/>
      <c r="BG404" s="70"/>
      <c r="BH404" s="70"/>
      <c r="BI404" s="70"/>
      <c r="BJ404" s="70"/>
      <c r="BK404" s="70"/>
      <c r="BL404" s="70"/>
      <c r="BM404" s="70"/>
      <c r="BN404" s="70"/>
      <c r="BO404" s="70"/>
      <c r="BP404" s="70"/>
      <c r="BQ404" s="70"/>
      <c r="BR404" s="70"/>
      <c r="BS404" s="70"/>
      <c r="BT404" s="70"/>
      <c r="BU404" s="70"/>
      <c r="BV404" s="70"/>
      <c r="BW404" s="70"/>
      <c r="BX404" s="70"/>
      <c r="BY404" s="70"/>
      <c r="BZ404" s="70"/>
      <c r="CA404" s="70"/>
      <c r="CB404" s="70"/>
      <c r="CC404" s="70"/>
      <c r="CD404" s="70"/>
      <c r="CE404" s="70"/>
      <c r="CF404" s="70"/>
      <c r="CG404" s="70"/>
      <c r="CH404" s="70"/>
      <c r="CI404" s="70"/>
      <c r="CJ404" s="70"/>
      <c r="CK404" s="70"/>
      <c r="CL404" s="70"/>
      <c r="CM404" s="70"/>
      <c r="CN404" s="70"/>
      <c r="CO404" s="70"/>
      <c r="CP404" s="70"/>
      <c r="CQ404" s="70"/>
      <c r="CR404" s="70"/>
      <c r="CS404" s="70"/>
      <c r="CT404" s="70"/>
      <c r="CU404" s="70"/>
      <c r="CV404" s="70"/>
      <c r="CW404" s="70"/>
      <c r="CX404" s="70"/>
      <c r="CY404" s="70"/>
      <c r="CZ404" s="70"/>
      <c r="DA404" s="70"/>
      <c r="DB404" s="70"/>
      <c r="DC404" s="70"/>
      <c r="DD404" s="70"/>
      <c r="DE404" s="70"/>
      <c r="DF404" s="70"/>
      <c r="DG404" s="70"/>
      <c r="DH404" s="70"/>
      <c r="DI404" s="70"/>
      <c r="DJ404" s="70"/>
      <c r="DK404" s="70"/>
      <c r="DL404" s="70"/>
      <c r="DM404" s="70"/>
      <c r="DN404" s="70"/>
      <c r="DO404" s="70"/>
      <c r="DP404" s="70"/>
      <c r="DQ404" s="70"/>
      <c r="DR404" s="70"/>
      <c r="DS404" s="70"/>
      <c r="DT404" s="70"/>
      <c r="DU404" s="70"/>
      <c r="DV404" s="70"/>
      <c r="DW404" s="70"/>
      <c r="DX404" s="70"/>
      <c r="DY404" s="70"/>
      <c r="DZ404" s="70"/>
      <c r="EA404" s="70"/>
      <c r="EB404" s="70"/>
      <c r="EC404" s="70"/>
      <c r="ED404" s="70"/>
      <c r="EE404" s="70"/>
      <c r="EF404" s="70"/>
      <c r="EG404" s="70"/>
      <c r="EH404" s="70"/>
      <c r="EI404" s="70"/>
      <c r="EJ404" s="70"/>
      <c r="EK404" s="70"/>
      <c r="EL404" s="70"/>
      <c r="EM404" s="70"/>
      <c r="EN404" s="70"/>
    </row>
    <row r="405" spans="1:144" outlineLevel="1" x14ac:dyDescent="0.2">
      <c r="A405" s="16">
        <v>199</v>
      </c>
      <c r="B405" s="16">
        <v>0</v>
      </c>
      <c r="C405" s="1">
        <v>7.8387440581652468E-3</v>
      </c>
      <c r="D405" s="1">
        <f t="shared" si="31"/>
        <v>-7.8387440581652468E-3</v>
      </c>
      <c r="E405" s="1">
        <f t="shared" si="32"/>
        <v>1.5739257030288962E-2</v>
      </c>
      <c r="F405" s="1">
        <f t="shared" si="33"/>
        <v>-0.12545619566322327</v>
      </c>
      <c r="G405" s="1">
        <f t="shared" si="34"/>
        <v>-8.8885743686789045E-2</v>
      </c>
      <c r="H405" s="1">
        <v>1.2704101439685452E-2</v>
      </c>
      <c r="I405" s="1">
        <f t="shared" si="35"/>
        <v>1.0166251299198731E-4</v>
      </c>
      <c r="J405" s="1">
        <f t="shared" si="36"/>
        <v>-8.9455787648120039E-2</v>
      </c>
      <c r="AQ405" s="70"/>
      <c r="AR405" s="70"/>
      <c r="AS405" s="70"/>
      <c r="AT405" s="70"/>
      <c r="AU405" s="70"/>
      <c r="AV405" s="70"/>
      <c r="AW405" s="70"/>
      <c r="AX405" s="83"/>
      <c r="AY405" s="70"/>
      <c r="AZ405" s="70"/>
      <c r="BA405" s="70"/>
      <c r="BB405" s="70">
        <f t="shared" si="37"/>
        <v>1</v>
      </c>
      <c r="BC405" s="70">
        <f t="shared" si="38"/>
        <v>7.8387440581652468E-3</v>
      </c>
      <c r="BD405" s="70" t="e">
        <f t="shared" si="39"/>
        <v>#N/A</v>
      </c>
      <c r="BE405" s="70"/>
      <c r="BF405" s="70"/>
      <c r="BG405" s="70"/>
      <c r="BH405" s="70"/>
      <c r="BI405" s="70"/>
      <c r="BJ405" s="70"/>
      <c r="BK405" s="70"/>
      <c r="BL405" s="70"/>
      <c r="BM405" s="70"/>
      <c r="BN405" s="70"/>
      <c r="BO405" s="70"/>
      <c r="BP405" s="70"/>
      <c r="BQ405" s="70"/>
      <c r="BR405" s="70"/>
      <c r="BS405" s="70"/>
      <c r="BT405" s="70"/>
      <c r="BU405" s="70"/>
      <c r="BV405" s="70"/>
      <c r="BW405" s="70"/>
      <c r="BX405" s="70"/>
      <c r="BY405" s="70"/>
      <c r="BZ405" s="70"/>
      <c r="CA405" s="70"/>
      <c r="CB405" s="70"/>
      <c r="CC405" s="70"/>
      <c r="CD405" s="70"/>
      <c r="CE405" s="70"/>
      <c r="CF405" s="70"/>
      <c r="CG405" s="70"/>
      <c r="CH405" s="70"/>
      <c r="CI405" s="70"/>
      <c r="CJ405" s="70"/>
      <c r="CK405" s="70"/>
      <c r="CL405" s="70"/>
      <c r="CM405" s="70"/>
      <c r="CN405" s="70"/>
      <c r="CO405" s="70"/>
      <c r="CP405" s="70"/>
      <c r="CQ405" s="70"/>
      <c r="CR405" s="70"/>
      <c r="CS405" s="70"/>
      <c r="CT405" s="70"/>
      <c r="CU405" s="70"/>
      <c r="CV405" s="70"/>
      <c r="CW405" s="70"/>
      <c r="CX405" s="70"/>
      <c r="CY405" s="70"/>
      <c r="CZ405" s="70"/>
      <c r="DA405" s="70"/>
      <c r="DB405" s="70"/>
      <c r="DC405" s="70"/>
      <c r="DD405" s="70"/>
      <c r="DE405" s="70"/>
      <c r="DF405" s="70"/>
      <c r="DG405" s="70"/>
      <c r="DH405" s="70"/>
      <c r="DI405" s="70"/>
      <c r="DJ405" s="70"/>
      <c r="DK405" s="70"/>
      <c r="DL405" s="70"/>
      <c r="DM405" s="70"/>
      <c r="DN405" s="70"/>
      <c r="DO405" s="70"/>
      <c r="DP405" s="70"/>
      <c r="DQ405" s="70"/>
      <c r="DR405" s="70"/>
      <c r="DS405" s="70"/>
      <c r="DT405" s="70"/>
      <c r="DU405" s="70"/>
      <c r="DV405" s="70"/>
      <c r="DW405" s="70"/>
      <c r="DX405" s="70"/>
      <c r="DY405" s="70"/>
      <c r="DZ405" s="70"/>
      <c r="EA405" s="70"/>
      <c r="EB405" s="70"/>
      <c r="EC405" s="70"/>
      <c r="ED405" s="70"/>
      <c r="EE405" s="70"/>
      <c r="EF405" s="70"/>
      <c r="EG405" s="70"/>
      <c r="EH405" s="70"/>
      <c r="EI405" s="70"/>
      <c r="EJ405" s="70"/>
      <c r="EK405" s="70"/>
      <c r="EL405" s="70"/>
      <c r="EM405" s="70"/>
      <c r="EN405" s="70"/>
    </row>
    <row r="406" spans="1:144" outlineLevel="1" x14ac:dyDescent="0.2">
      <c r="A406" s="16">
        <v>200</v>
      </c>
      <c r="B406" s="16">
        <v>0</v>
      </c>
      <c r="C406" s="1">
        <v>1.195807559622057E-2</v>
      </c>
      <c r="D406" s="1">
        <f t="shared" si="31"/>
        <v>-1.195807559622057E-2</v>
      </c>
      <c r="E406" s="1">
        <f t="shared" si="32"/>
        <v>2.4060297054969978E-2</v>
      </c>
      <c r="F406" s="1">
        <f t="shared" si="33"/>
        <v>-0.15511381967758378</v>
      </c>
      <c r="G406" s="1">
        <f t="shared" si="34"/>
        <v>-0.11001273478672115</v>
      </c>
      <c r="H406" s="1">
        <v>9.0379508669715721E-3</v>
      </c>
      <c r="I406" s="1">
        <f t="shared" si="35"/>
        <v>1.1038215666750627E-4</v>
      </c>
      <c r="J406" s="1">
        <f t="shared" si="36"/>
        <v>-0.11051327509363276</v>
      </c>
      <c r="AQ406" s="70"/>
      <c r="AR406" s="70"/>
      <c r="AS406" s="70"/>
      <c r="AT406" s="70"/>
      <c r="AU406" s="70"/>
      <c r="AV406" s="70"/>
      <c r="AW406" s="70"/>
      <c r="AX406" s="83"/>
      <c r="AY406" s="70"/>
      <c r="AZ406" s="70"/>
      <c r="BA406" s="70"/>
      <c r="BB406" s="70">
        <f t="shared" si="37"/>
        <v>1</v>
      </c>
      <c r="BC406" s="70">
        <f t="shared" si="38"/>
        <v>1.195807559622057E-2</v>
      </c>
      <c r="BD406" s="70" t="e">
        <f t="shared" si="39"/>
        <v>#N/A</v>
      </c>
      <c r="BE406" s="70"/>
      <c r="BF406" s="70"/>
      <c r="BG406" s="70"/>
      <c r="BH406" s="70"/>
      <c r="BI406" s="70"/>
      <c r="BJ406" s="70"/>
      <c r="BK406" s="70"/>
      <c r="BL406" s="70"/>
      <c r="BM406" s="70"/>
      <c r="BN406" s="70"/>
      <c r="BO406" s="70"/>
      <c r="BP406" s="70"/>
      <c r="BQ406" s="70"/>
      <c r="BR406" s="70"/>
      <c r="BS406" s="70"/>
      <c r="BT406" s="70"/>
      <c r="BU406" s="70"/>
      <c r="BV406" s="70"/>
      <c r="BW406" s="70"/>
      <c r="BX406" s="70"/>
      <c r="BY406" s="70"/>
      <c r="BZ406" s="70"/>
      <c r="CA406" s="70"/>
      <c r="CB406" s="70"/>
      <c r="CC406" s="70"/>
      <c r="CD406" s="70"/>
      <c r="CE406" s="70"/>
      <c r="CF406" s="70"/>
      <c r="CG406" s="70"/>
      <c r="CH406" s="70"/>
      <c r="CI406" s="70"/>
      <c r="CJ406" s="70"/>
      <c r="CK406" s="70"/>
      <c r="CL406" s="70"/>
      <c r="CM406" s="70"/>
      <c r="CN406" s="70"/>
      <c r="CO406" s="70"/>
      <c r="CP406" s="70"/>
      <c r="CQ406" s="70"/>
      <c r="CR406" s="70"/>
      <c r="CS406" s="70"/>
      <c r="CT406" s="70"/>
      <c r="CU406" s="70"/>
      <c r="CV406" s="70"/>
      <c r="CW406" s="70"/>
      <c r="CX406" s="70"/>
      <c r="CY406" s="70"/>
      <c r="CZ406" s="70"/>
      <c r="DA406" s="70"/>
      <c r="DB406" s="70"/>
      <c r="DC406" s="70"/>
      <c r="DD406" s="70"/>
      <c r="DE406" s="70"/>
      <c r="DF406" s="70"/>
      <c r="DG406" s="70"/>
      <c r="DH406" s="70"/>
      <c r="DI406" s="70"/>
      <c r="DJ406" s="70"/>
      <c r="DK406" s="70"/>
      <c r="DL406" s="70"/>
      <c r="DM406" s="70"/>
      <c r="DN406" s="70"/>
      <c r="DO406" s="70"/>
      <c r="DP406" s="70"/>
      <c r="DQ406" s="70"/>
      <c r="DR406" s="70"/>
      <c r="DS406" s="70"/>
      <c r="DT406" s="70"/>
      <c r="DU406" s="70"/>
      <c r="DV406" s="70"/>
      <c r="DW406" s="70"/>
      <c r="DX406" s="70"/>
      <c r="DY406" s="70"/>
      <c r="DZ406" s="70"/>
      <c r="EA406" s="70"/>
      <c r="EB406" s="70"/>
      <c r="EC406" s="70"/>
      <c r="ED406" s="70"/>
      <c r="EE406" s="70"/>
      <c r="EF406" s="70"/>
      <c r="EG406" s="70"/>
      <c r="EH406" s="70"/>
      <c r="EI406" s="70"/>
      <c r="EJ406" s="70"/>
      <c r="EK406" s="70"/>
      <c r="EL406" s="70"/>
      <c r="EM406" s="70"/>
      <c r="EN406" s="70"/>
    </row>
    <row r="407" spans="1:144" outlineLevel="1" x14ac:dyDescent="0.2">
      <c r="A407" s="16">
        <v>201</v>
      </c>
      <c r="B407" s="16">
        <v>0</v>
      </c>
      <c r="C407" s="1">
        <v>1.5778915382241864E-2</v>
      </c>
      <c r="D407" s="1">
        <f t="shared" si="31"/>
        <v>-1.5778915382241864E-2</v>
      </c>
      <c r="E407" s="1">
        <f t="shared" si="32"/>
        <v>3.1809455353897224E-2</v>
      </c>
      <c r="F407" s="1">
        <f t="shared" si="33"/>
        <v>-0.17835205452670633</v>
      </c>
      <c r="G407" s="1">
        <f t="shared" si="34"/>
        <v>-0.12661706471553036</v>
      </c>
      <c r="H407" s="1">
        <v>5.0838484814318963E-2</v>
      </c>
      <c r="I407" s="1">
        <f t="shared" si="35"/>
        <v>8.5869109698108426E-4</v>
      </c>
      <c r="J407" s="1">
        <f t="shared" si="36"/>
        <v>-0.12996373407284775</v>
      </c>
      <c r="AQ407" s="70"/>
      <c r="AR407" s="70"/>
      <c r="AS407" s="70"/>
      <c r="AT407" s="70"/>
      <c r="AU407" s="70"/>
      <c r="AV407" s="70"/>
      <c r="AW407" s="70"/>
      <c r="AX407" s="83"/>
      <c r="AY407" s="70"/>
      <c r="AZ407" s="70"/>
      <c r="BA407" s="70"/>
      <c r="BB407" s="70">
        <f t="shared" si="37"/>
        <v>1</v>
      </c>
      <c r="BC407" s="70">
        <f t="shared" si="38"/>
        <v>1.5778915382241864E-2</v>
      </c>
      <c r="BD407" s="70" t="e">
        <f t="shared" si="39"/>
        <v>#N/A</v>
      </c>
      <c r="BE407" s="70"/>
      <c r="BF407" s="70"/>
      <c r="BG407" s="70"/>
      <c r="BH407" s="70"/>
      <c r="BI407" s="70"/>
      <c r="BJ407" s="70"/>
      <c r="BK407" s="70"/>
      <c r="BL407" s="70"/>
      <c r="BM407" s="70"/>
      <c r="BN407" s="70"/>
      <c r="BO407" s="70"/>
      <c r="BP407" s="70"/>
      <c r="BQ407" s="70"/>
      <c r="BR407" s="70"/>
      <c r="BS407" s="70"/>
      <c r="BT407" s="70"/>
      <c r="BU407" s="70"/>
      <c r="BV407" s="70"/>
      <c r="BW407" s="70"/>
      <c r="BX407" s="70"/>
      <c r="BY407" s="70"/>
      <c r="BZ407" s="70"/>
      <c r="CA407" s="70"/>
      <c r="CB407" s="70"/>
      <c r="CC407" s="70"/>
      <c r="CD407" s="70"/>
      <c r="CE407" s="70"/>
      <c r="CF407" s="70"/>
      <c r="CG407" s="70"/>
      <c r="CH407" s="70"/>
      <c r="CI407" s="70"/>
      <c r="CJ407" s="70"/>
      <c r="CK407" s="70"/>
      <c r="CL407" s="70"/>
      <c r="CM407" s="70"/>
      <c r="CN407" s="70"/>
      <c r="CO407" s="70"/>
      <c r="CP407" s="70"/>
      <c r="CQ407" s="70"/>
      <c r="CR407" s="70"/>
      <c r="CS407" s="70"/>
      <c r="CT407" s="70"/>
      <c r="CU407" s="70"/>
      <c r="CV407" s="70"/>
      <c r="CW407" s="70"/>
      <c r="CX407" s="70"/>
      <c r="CY407" s="70"/>
      <c r="CZ407" s="70"/>
      <c r="DA407" s="70"/>
      <c r="DB407" s="70"/>
      <c r="DC407" s="70"/>
      <c r="DD407" s="70"/>
      <c r="DE407" s="70"/>
      <c r="DF407" s="70"/>
      <c r="DG407" s="70"/>
      <c r="DH407" s="70"/>
      <c r="DI407" s="70"/>
      <c r="DJ407" s="70"/>
      <c r="DK407" s="70"/>
      <c r="DL407" s="70"/>
      <c r="DM407" s="70"/>
      <c r="DN407" s="70"/>
      <c r="DO407" s="70"/>
      <c r="DP407" s="70"/>
      <c r="DQ407" s="70"/>
      <c r="DR407" s="70"/>
      <c r="DS407" s="70"/>
      <c r="DT407" s="70"/>
      <c r="DU407" s="70"/>
      <c r="DV407" s="70"/>
      <c r="DW407" s="70"/>
      <c r="DX407" s="70"/>
      <c r="DY407" s="70"/>
      <c r="DZ407" s="70"/>
      <c r="EA407" s="70"/>
      <c r="EB407" s="70"/>
      <c r="EC407" s="70"/>
      <c r="ED407" s="70"/>
      <c r="EE407" s="70"/>
      <c r="EF407" s="70"/>
      <c r="EG407" s="70"/>
      <c r="EH407" s="70"/>
      <c r="EI407" s="70"/>
      <c r="EJ407" s="70"/>
      <c r="EK407" s="70"/>
      <c r="EL407" s="70"/>
      <c r="EM407" s="70"/>
      <c r="EN407" s="70"/>
    </row>
    <row r="408" spans="1:144" outlineLevel="1" x14ac:dyDescent="0.2">
      <c r="A408" s="16">
        <v>202</v>
      </c>
      <c r="B408" s="16">
        <v>0</v>
      </c>
      <c r="C408" s="1">
        <v>6.5596354791371873E-5</v>
      </c>
      <c r="D408" s="1">
        <f t="shared" si="31"/>
        <v>-6.5596354791371873E-5</v>
      </c>
      <c r="E408" s="1">
        <f t="shared" si="32"/>
        <v>1.3119701265258422E-4</v>
      </c>
      <c r="F408" s="1">
        <f t="shared" si="33"/>
        <v>-1.1454126446507574E-2</v>
      </c>
      <c r="G408" s="1">
        <f t="shared" si="34"/>
        <v>-8.0994233100515033E-3</v>
      </c>
      <c r="H408" s="1">
        <v>2.1097554156673736E-4</v>
      </c>
      <c r="I408" s="1">
        <f t="shared" si="35"/>
        <v>1.3843054885277363E-8</v>
      </c>
      <c r="J408" s="1">
        <f t="shared" si="36"/>
        <v>-8.1002778353764463E-3</v>
      </c>
      <c r="AQ408" s="70"/>
      <c r="AR408" s="70"/>
      <c r="AS408" s="70"/>
      <c r="AT408" s="70"/>
      <c r="AU408" s="70"/>
      <c r="AV408" s="70"/>
      <c r="AW408" s="70"/>
      <c r="AX408" s="83"/>
      <c r="AY408" s="70"/>
      <c r="AZ408" s="70"/>
      <c r="BA408" s="70"/>
      <c r="BB408" s="70">
        <f t="shared" si="37"/>
        <v>1</v>
      </c>
      <c r="BC408" s="70">
        <f t="shared" si="38"/>
        <v>6.5596354791371873E-5</v>
      </c>
      <c r="BD408" s="70" t="e">
        <f t="shared" si="39"/>
        <v>#N/A</v>
      </c>
      <c r="BE408" s="70"/>
      <c r="BF408" s="70"/>
      <c r="BG408" s="70"/>
      <c r="BH408" s="70"/>
      <c r="BI408" s="70"/>
      <c r="BJ408" s="70"/>
      <c r="BK408" s="70"/>
      <c r="BL408" s="70"/>
      <c r="BM408" s="70"/>
      <c r="BN408" s="70"/>
      <c r="BO408" s="70"/>
      <c r="BP408" s="70"/>
      <c r="BQ408" s="70"/>
      <c r="BR408" s="70"/>
      <c r="BS408" s="70"/>
      <c r="BT408" s="70"/>
      <c r="BU408" s="70"/>
      <c r="BV408" s="70"/>
      <c r="BW408" s="70"/>
      <c r="BX408" s="70"/>
      <c r="BY408" s="70"/>
      <c r="BZ408" s="70"/>
      <c r="CA408" s="70"/>
      <c r="CB408" s="70"/>
      <c r="CC408" s="70"/>
      <c r="CD408" s="70"/>
      <c r="CE408" s="70"/>
      <c r="CF408" s="70"/>
      <c r="CG408" s="70"/>
      <c r="CH408" s="70"/>
      <c r="CI408" s="70"/>
      <c r="CJ408" s="70"/>
      <c r="CK408" s="70"/>
      <c r="CL408" s="70"/>
      <c r="CM408" s="70"/>
      <c r="CN408" s="70"/>
      <c r="CO408" s="70"/>
      <c r="CP408" s="70"/>
      <c r="CQ408" s="70"/>
      <c r="CR408" s="70"/>
      <c r="CS408" s="70"/>
      <c r="CT408" s="70"/>
      <c r="CU408" s="70"/>
      <c r="CV408" s="70"/>
      <c r="CW408" s="70"/>
      <c r="CX408" s="70"/>
      <c r="CY408" s="70"/>
      <c r="CZ408" s="70"/>
      <c r="DA408" s="70"/>
      <c r="DB408" s="70"/>
      <c r="DC408" s="70"/>
      <c r="DD408" s="70"/>
      <c r="DE408" s="70"/>
      <c r="DF408" s="70"/>
      <c r="DG408" s="70"/>
      <c r="DH408" s="70"/>
      <c r="DI408" s="70"/>
      <c r="DJ408" s="70"/>
      <c r="DK408" s="70"/>
      <c r="DL408" s="70"/>
      <c r="DM408" s="70"/>
      <c r="DN408" s="70"/>
      <c r="DO408" s="70"/>
      <c r="DP408" s="70"/>
      <c r="DQ408" s="70"/>
      <c r="DR408" s="70"/>
      <c r="DS408" s="70"/>
      <c r="DT408" s="70"/>
      <c r="DU408" s="70"/>
      <c r="DV408" s="70"/>
      <c r="DW408" s="70"/>
      <c r="DX408" s="70"/>
      <c r="DY408" s="70"/>
      <c r="DZ408" s="70"/>
      <c r="EA408" s="70"/>
      <c r="EB408" s="70"/>
      <c r="EC408" s="70"/>
      <c r="ED408" s="70"/>
      <c r="EE408" s="70"/>
      <c r="EF408" s="70"/>
      <c r="EG408" s="70"/>
      <c r="EH408" s="70"/>
      <c r="EI408" s="70"/>
      <c r="EJ408" s="70"/>
      <c r="EK408" s="70"/>
      <c r="EL408" s="70"/>
      <c r="EM408" s="70"/>
      <c r="EN408" s="70"/>
    </row>
    <row r="409" spans="1:144" outlineLevel="1" x14ac:dyDescent="0.2">
      <c r="A409" s="16">
        <v>203</v>
      </c>
      <c r="B409" s="16">
        <v>0</v>
      </c>
      <c r="C409" s="1">
        <v>5.1823652620404232E-5</v>
      </c>
      <c r="D409" s="1">
        <f t="shared" si="31"/>
        <v>-5.1823652620404232E-5</v>
      </c>
      <c r="E409" s="1">
        <f t="shared" si="32"/>
        <v>1.0364999102459771E-4</v>
      </c>
      <c r="F409" s="1">
        <f t="shared" si="33"/>
        <v>-1.0180863962581846E-2</v>
      </c>
      <c r="G409" s="1">
        <f t="shared" si="34"/>
        <v>-7.1990512187763102E-3</v>
      </c>
      <c r="H409" s="1">
        <v>1.7171048466602514E-4</v>
      </c>
      <c r="I409" s="1">
        <f t="shared" si="35"/>
        <v>8.9006540294291526E-9</v>
      </c>
      <c r="J409" s="1">
        <f t="shared" si="36"/>
        <v>-7.1996693746722911E-3</v>
      </c>
      <c r="AQ409" s="70"/>
      <c r="AR409" s="70"/>
      <c r="AS409" s="70"/>
      <c r="AT409" s="70"/>
      <c r="AU409" s="70"/>
      <c r="AV409" s="70"/>
      <c r="AW409" s="70"/>
      <c r="AX409" s="83"/>
      <c r="AY409" s="70"/>
      <c r="AZ409" s="70"/>
      <c r="BA409" s="70"/>
      <c r="BB409" s="70">
        <f t="shared" si="37"/>
        <v>1</v>
      </c>
      <c r="BC409" s="70">
        <f t="shared" si="38"/>
        <v>5.1823652620404232E-5</v>
      </c>
      <c r="BD409" s="70" t="e">
        <f t="shared" si="39"/>
        <v>#N/A</v>
      </c>
      <c r="BE409" s="70"/>
      <c r="BF409" s="70"/>
      <c r="BG409" s="70"/>
      <c r="BH409" s="70"/>
      <c r="BI409" s="70"/>
      <c r="BJ409" s="70"/>
      <c r="BK409" s="70"/>
      <c r="BL409" s="70"/>
      <c r="BM409" s="70"/>
      <c r="BN409" s="70"/>
      <c r="BO409" s="70"/>
      <c r="BP409" s="70"/>
      <c r="BQ409" s="70"/>
      <c r="BR409" s="70"/>
      <c r="BS409" s="70"/>
      <c r="BT409" s="70"/>
      <c r="BU409" s="70"/>
      <c r="BV409" s="70"/>
      <c r="BW409" s="70"/>
      <c r="BX409" s="70"/>
      <c r="BY409" s="70"/>
      <c r="BZ409" s="70"/>
      <c r="CA409" s="70"/>
      <c r="CB409" s="70"/>
      <c r="CC409" s="70"/>
      <c r="CD409" s="70"/>
      <c r="CE409" s="70"/>
      <c r="CF409" s="70"/>
      <c r="CG409" s="70"/>
      <c r="CH409" s="70"/>
      <c r="CI409" s="70"/>
      <c r="CJ409" s="70"/>
      <c r="CK409" s="70"/>
      <c r="CL409" s="70"/>
      <c r="CM409" s="70"/>
      <c r="CN409" s="70"/>
      <c r="CO409" s="70"/>
      <c r="CP409" s="70"/>
      <c r="CQ409" s="70"/>
      <c r="CR409" s="70"/>
      <c r="CS409" s="70"/>
      <c r="CT409" s="70"/>
      <c r="CU409" s="70"/>
      <c r="CV409" s="70"/>
      <c r="CW409" s="70"/>
      <c r="CX409" s="70"/>
      <c r="CY409" s="70"/>
      <c r="CZ409" s="70"/>
      <c r="DA409" s="70"/>
      <c r="DB409" s="70"/>
      <c r="DC409" s="70"/>
      <c r="DD409" s="70"/>
      <c r="DE409" s="70"/>
      <c r="DF409" s="70"/>
      <c r="DG409" s="70"/>
      <c r="DH409" s="70"/>
      <c r="DI409" s="70"/>
      <c r="DJ409" s="70"/>
      <c r="DK409" s="70"/>
      <c r="DL409" s="70"/>
      <c r="DM409" s="70"/>
      <c r="DN409" s="70"/>
      <c r="DO409" s="70"/>
      <c r="DP409" s="70"/>
      <c r="DQ409" s="70"/>
      <c r="DR409" s="70"/>
      <c r="DS409" s="70"/>
      <c r="DT409" s="70"/>
      <c r="DU409" s="70"/>
      <c r="DV409" s="70"/>
      <c r="DW409" s="70"/>
      <c r="DX409" s="70"/>
      <c r="DY409" s="70"/>
      <c r="DZ409" s="70"/>
      <c r="EA409" s="70"/>
      <c r="EB409" s="70"/>
      <c r="EC409" s="70"/>
      <c r="ED409" s="70"/>
      <c r="EE409" s="70"/>
      <c r="EF409" s="70"/>
      <c r="EG409" s="70"/>
      <c r="EH409" s="70"/>
      <c r="EI409" s="70"/>
      <c r="EJ409" s="70"/>
      <c r="EK409" s="70"/>
      <c r="EL409" s="70"/>
      <c r="EM409" s="70"/>
      <c r="EN409" s="70"/>
    </row>
    <row r="410" spans="1:144" outlineLevel="1" x14ac:dyDescent="0.2">
      <c r="A410" s="16">
        <v>204</v>
      </c>
      <c r="B410" s="16">
        <v>0</v>
      </c>
      <c r="C410" s="1">
        <v>3.2302221935011247E-4</v>
      </c>
      <c r="D410" s="1">
        <f t="shared" si="31"/>
        <v>-3.2302221935011247E-4</v>
      </c>
      <c r="E410" s="1">
        <f t="shared" si="32"/>
        <v>6.4614880452979135E-4</v>
      </c>
      <c r="F410" s="1">
        <f t="shared" si="33"/>
        <v>-2.5419457203681422E-2</v>
      </c>
      <c r="G410" s="1">
        <f t="shared" si="34"/>
        <v>-1.7975722417205357E-2</v>
      </c>
      <c r="H410" s="1">
        <v>1.0691522578880541E-3</v>
      </c>
      <c r="I410" s="1">
        <f t="shared" si="35"/>
        <v>3.4584128713958943E-7</v>
      </c>
      <c r="J410" s="1">
        <f t="shared" si="36"/>
        <v>-1.7985339521609228E-2</v>
      </c>
      <c r="AQ410" s="70"/>
      <c r="AR410" s="70"/>
      <c r="AS410" s="70"/>
      <c r="AT410" s="70"/>
      <c r="AU410" s="70"/>
      <c r="AV410" s="70"/>
      <c r="AW410" s="70"/>
      <c r="AX410" s="83"/>
      <c r="AY410" s="70"/>
      <c r="AZ410" s="70"/>
      <c r="BA410" s="70"/>
      <c r="BB410" s="70">
        <f t="shared" si="37"/>
        <v>1</v>
      </c>
      <c r="BC410" s="70">
        <f t="shared" si="38"/>
        <v>3.2302221935011247E-4</v>
      </c>
      <c r="BD410" s="70" t="e">
        <f t="shared" si="39"/>
        <v>#N/A</v>
      </c>
      <c r="BE410" s="70"/>
      <c r="BF410" s="70"/>
      <c r="BG410" s="70"/>
      <c r="BH410" s="70"/>
      <c r="BI410" s="70"/>
      <c r="BJ410" s="70"/>
      <c r="BK410" s="70"/>
      <c r="BL410" s="70"/>
      <c r="BM410" s="70"/>
      <c r="BN410" s="70"/>
      <c r="BO410" s="70"/>
      <c r="BP410" s="70"/>
      <c r="BQ410" s="70"/>
      <c r="BR410" s="70"/>
      <c r="BS410" s="70"/>
      <c r="BT410" s="70"/>
      <c r="BU410" s="70"/>
      <c r="BV410" s="70"/>
      <c r="BW410" s="70"/>
      <c r="BX410" s="70"/>
      <c r="BY410" s="70"/>
      <c r="BZ410" s="70"/>
      <c r="CA410" s="70"/>
      <c r="CB410" s="70"/>
      <c r="CC410" s="70"/>
      <c r="CD410" s="70"/>
      <c r="CE410" s="70"/>
      <c r="CF410" s="70"/>
      <c r="CG410" s="70"/>
      <c r="CH410" s="70"/>
      <c r="CI410" s="70"/>
      <c r="CJ410" s="70"/>
      <c r="CK410" s="70"/>
      <c r="CL410" s="70"/>
      <c r="CM410" s="70"/>
      <c r="CN410" s="70"/>
      <c r="CO410" s="70"/>
      <c r="CP410" s="70"/>
      <c r="CQ410" s="70"/>
      <c r="CR410" s="70"/>
      <c r="CS410" s="70"/>
      <c r="CT410" s="70"/>
      <c r="CU410" s="70"/>
      <c r="CV410" s="70"/>
      <c r="CW410" s="70"/>
      <c r="CX410" s="70"/>
      <c r="CY410" s="70"/>
      <c r="CZ410" s="70"/>
      <c r="DA410" s="70"/>
      <c r="DB410" s="70"/>
      <c r="DC410" s="70"/>
      <c r="DD410" s="70"/>
      <c r="DE410" s="70"/>
      <c r="DF410" s="70"/>
      <c r="DG410" s="70"/>
      <c r="DH410" s="70"/>
      <c r="DI410" s="70"/>
      <c r="DJ410" s="70"/>
      <c r="DK410" s="70"/>
      <c r="DL410" s="70"/>
      <c r="DM410" s="70"/>
      <c r="DN410" s="70"/>
      <c r="DO410" s="70"/>
      <c r="DP410" s="70"/>
      <c r="DQ410" s="70"/>
      <c r="DR410" s="70"/>
      <c r="DS410" s="70"/>
      <c r="DT410" s="70"/>
      <c r="DU410" s="70"/>
      <c r="DV410" s="70"/>
      <c r="DW410" s="70"/>
      <c r="DX410" s="70"/>
      <c r="DY410" s="70"/>
      <c r="DZ410" s="70"/>
      <c r="EA410" s="70"/>
      <c r="EB410" s="70"/>
      <c r="EC410" s="70"/>
      <c r="ED410" s="70"/>
      <c r="EE410" s="70"/>
      <c r="EF410" s="70"/>
      <c r="EG410" s="70"/>
      <c r="EH410" s="70"/>
      <c r="EI410" s="70"/>
      <c r="EJ410" s="70"/>
      <c r="EK410" s="70"/>
      <c r="EL410" s="70"/>
      <c r="EM410" s="70"/>
      <c r="EN410" s="70"/>
    </row>
    <row r="411" spans="1:144" outlineLevel="1" x14ac:dyDescent="0.2">
      <c r="A411" s="16">
        <v>205</v>
      </c>
      <c r="B411" s="16">
        <v>0</v>
      </c>
      <c r="C411" s="1">
        <v>4.0009653280710682E-4</v>
      </c>
      <c r="D411" s="1">
        <f t="shared" si="31"/>
        <v>-4.0009653280710682E-4</v>
      </c>
      <c r="E411" s="1">
        <f t="shared" si="32"/>
        <v>8.0035318556002347E-4</v>
      </c>
      <c r="F411" s="1">
        <f t="shared" si="33"/>
        <v>-2.829051405612884E-2</v>
      </c>
      <c r="G411" s="1">
        <f t="shared" si="34"/>
        <v>-2.0006415823796451E-2</v>
      </c>
      <c r="H411" s="1">
        <v>1.0735758092213085E-3</v>
      </c>
      <c r="I411" s="1">
        <f t="shared" si="35"/>
        <v>4.301677004459753E-7</v>
      </c>
      <c r="J411" s="1">
        <f t="shared" si="36"/>
        <v>-2.0017163680579198E-2</v>
      </c>
      <c r="AQ411" s="70"/>
      <c r="AR411" s="70"/>
      <c r="AS411" s="70"/>
      <c r="AT411" s="70"/>
      <c r="AU411" s="70"/>
      <c r="AV411" s="70"/>
      <c r="AW411" s="70"/>
      <c r="AX411" s="83"/>
      <c r="AY411" s="70"/>
      <c r="AZ411" s="70"/>
      <c r="BA411" s="70"/>
      <c r="BB411" s="70">
        <f t="shared" si="37"/>
        <v>1</v>
      </c>
      <c r="BC411" s="70">
        <f t="shared" si="38"/>
        <v>4.0009653280710682E-4</v>
      </c>
      <c r="BD411" s="70" t="e">
        <f t="shared" si="39"/>
        <v>#N/A</v>
      </c>
      <c r="BE411" s="70"/>
      <c r="BF411" s="70"/>
      <c r="BG411" s="70"/>
      <c r="BH411" s="70"/>
      <c r="BI411" s="70"/>
      <c r="BJ411" s="70"/>
      <c r="BK411" s="70"/>
      <c r="BL411" s="70"/>
      <c r="BM411" s="70"/>
      <c r="BN411" s="70"/>
      <c r="BO411" s="70"/>
      <c r="BP411" s="70"/>
      <c r="BQ411" s="70"/>
      <c r="BR411" s="70"/>
      <c r="BS411" s="70"/>
      <c r="BT411" s="70"/>
      <c r="BU411" s="70"/>
      <c r="BV411" s="70"/>
      <c r="BW411" s="70"/>
      <c r="BX411" s="70"/>
      <c r="BY411" s="70"/>
      <c r="BZ411" s="70"/>
      <c r="CA411" s="70"/>
      <c r="CB411" s="70"/>
      <c r="CC411" s="70"/>
      <c r="CD411" s="70"/>
      <c r="CE411" s="70"/>
      <c r="CF411" s="70"/>
      <c r="CG411" s="70"/>
      <c r="CH411" s="70"/>
      <c r="CI411" s="70"/>
      <c r="CJ411" s="70"/>
      <c r="CK411" s="70"/>
      <c r="CL411" s="70"/>
      <c r="CM411" s="70"/>
      <c r="CN411" s="70"/>
      <c r="CO411" s="70"/>
      <c r="CP411" s="70"/>
      <c r="CQ411" s="70"/>
      <c r="CR411" s="70"/>
      <c r="CS411" s="70"/>
      <c r="CT411" s="70"/>
      <c r="CU411" s="70"/>
      <c r="CV411" s="70"/>
      <c r="CW411" s="70"/>
      <c r="CX411" s="70"/>
      <c r="CY411" s="70"/>
      <c r="CZ411" s="70"/>
      <c r="DA411" s="70"/>
      <c r="DB411" s="70"/>
      <c r="DC411" s="70"/>
      <c r="DD411" s="70"/>
      <c r="DE411" s="70"/>
      <c r="DF411" s="70"/>
      <c r="DG411" s="70"/>
      <c r="DH411" s="70"/>
      <c r="DI411" s="70"/>
      <c r="DJ411" s="70"/>
      <c r="DK411" s="70"/>
      <c r="DL411" s="70"/>
      <c r="DM411" s="70"/>
      <c r="DN411" s="70"/>
      <c r="DO411" s="70"/>
      <c r="DP411" s="70"/>
      <c r="DQ411" s="70"/>
      <c r="DR411" s="70"/>
      <c r="DS411" s="70"/>
      <c r="DT411" s="70"/>
      <c r="DU411" s="70"/>
      <c r="DV411" s="70"/>
      <c r="DW411" s="70"/>
      <c r="DX411" s="70"/>
      <c r="DY411" s="70"/>
      <c r="DZ411" s="70"/>
      <c r="EA411" s="70"/>
      <c r="EB411" s="70"/>
      <c r="EC411" s="70"/>
      <c r="ED411" s="70"/>
      <c r="EE411" s="70"/>
      <c r="EF411" s="70"/>
      <c r="EG411" s="70"/>
      <c r="EH411" s="70"/>
      <c r="EI411" s="70"/>
      <c r="EJ411" s="70"/>
      <c r="EK411" s="70"/>
      <c r="EL411" s="70"/>
      <c r="EM411" s="70"/>
      <c r="EN411" s="70"/>
    </row>
    <row r="412" spans="1:144" outlineLevel="1" x14ac:dyDescent="0.2">
      <c r="A412" s="16">
        <v>206</v>
      </c>
      <c r="B412" s="16">
        <v>1</v>
      </c>
      <c r="C412" s="1">
        <v>0.99777328171125779</v>
      </c>
      <c r="D412" s="1">
        <f t="shared" si="31"/>
        <v>2.2267182887422132E-3</v>
      </c>
      <c r="E412" s="1">
        <f t="shared" si="32"/>
        <v>4.4584022245896058E-3</v>
      </c>
      <c r="F412" s="1">
        <f t="shared" si="33"/>
        <v>6.6771267957030783E-2</v>
      </c>
      <c r="G412" s="1">
        <f t="shared" si="34"/>
        <v>4.7240741192313321E-2</v>
      </c>
      <c r="H412" s="1">
        <v>6.0098717000190097E-3</v>
      </c>
      <c r="I412" s="1">
        <f t="shared" si="35"/>
        <v>1.3493249016604665E-5</v>
      </c>
      <c r="J412" s="1">
        <f t="shared" si="36"/>
        <v>4.7383339660852661E-2</v>
      </c>
      <c r="AQ412" s="70"/>
      <c r="AR412" s="70"/>
      <c r="AS412" s="70"/>
      <c r="AT412" s="70"/>
      <c r="AU412" s="70"/>
      <c r="AV412" s="70"/>
      <c r="AW412" s="70"/>
      <c r="AX412" s="83"/>
      <c r="AY412" s="70"/>
      <c r="AZ412" s="70"/>
      <c r="BA412" s="70"/>
      <c r="BB412" s="70">
        <f t="shared" si="37"/>
        <v>0</v>
      </c>
      <c r="BC412" s="70" t="e">
        <f t="shared" si="38"/>
        <v>#N/A</v>
      </c>
      <c r="BD412" s="70">
        <f t="shared" si="39"/>
        <v>0.99777328171125779</v>
      </c>
      <c r="BE412" s="70"/>
      <c r="BF412" s="70"/>
      <c r="BG412" s="70"/>
      <c r="BH412" s="70"/>
      <c r="BI412" s="70"/>
      <c r="BJ412" s="70"/>
      <c r="BK412" s="70"/>
      <c r="BL412" s="70"/>
      <c r="BM412" s="70"/>
      <c r="BN412" s="70"/>
      <c r="BO412" s="70"/>
      <c r="BP412" s="70"/>
      <c r="BQ412" s="70"/>
      <c r="BR412" s="70"/>
      <c r="BS412" s="70"/>
      <c r="BT412" s="70"/>
      <c r="BU412" s="70"/>
      <c r="BV412" s="70"/>
      <c r="BW412" s="70"/>
      <c r="BX412" s="70"/>
      <c r="BY412" s="70"/>
      <c r="BZ412" s="70"/>
      <c r="CA412" s="70"/>
      <c r="CB412" s="70"/>
      <c r="CC412" s="70"/>
      <c r="CD412" s="70"/>
      <c r="CE412" s="70"/>
      <c r="CF412" s="70"/>
      <c r="CG412" s="70"/>
      <c r="CH412" s="70"/>
      <c r="CI412" s="70"/>
      <c r="CJ412" s="70"/>
      <c r="CK412" s="70"/>
      <c r="CL412" s="70"/>
      <c r="CM412" s="70"/>
      <c r="CN412" s="70"/>
      <c r="CO412" s="70"/>
      <c r="CP412" s="70"/>
      <c r="CQ412" s="70"/>
      <c r="CR412" s="70"/>
      <c r="CS412" s="70"/>
      <c r="CT412" s="70"/>
      <c r="CU412" s="70"/>
      <c r="CV412" s="70"/>
      <c r="CW412" s="70"/>
      <c r="CX412" s="70"/>
      <c r="CY412" s="70"/>
      <c r="CZ412" s="70"/>
      <c r="DA412" s="70"/>
      <c r="DB412" s="70"/>
      <c r="DC412" s="70"/>
      <c r="DD412" s="70"/>
      <c r="DE412" s="70"/>
      <c r="DF412" s="70"/>
      <c r="DG412" s="70"/>
      <c r="DH412" s="70"/>
      <c r="DI412" s="70"/>
      <c r="DJ412" s="70"/>
      <c r="DK412" s="70"/>
      <c r="DL412" s="70"/>
      <c r="DM412" s="70"/>
      <c r="DN412" s="70"/>
      <c r="DO412" s="70"/>
      <c r="DP412" s="70"/>
      <c r="DQ412" s="70"/>
      <c r="DR412" s="70"/>
      <c r="DS412" s="70"/>
      <c r="DT412" s="70"/>
      <c r="DU412" s="70"/>
      <c r="DV412" s="70"/>
      <c r="DW412" s="70"/>
      <c r="DX412" s="70"/>
      <c r="DY412" s="70"/>
      <c r="DZ412" s="70"/>
      <c r="EA412" s="70"/>
      <c r="EB412" s="70"/>
      <c r="EC412" s="70"/>
      <c r="ED412" s="70"/>
      <c r="EE412" s="70"/>
      <c r="EF412" s="70"/>
      <c r="EG412" s="70"/>
      <c r="EH412" s="70"/>
      <c r="EI412" s="70"/>
      <c r="EJ412" s="70"/>
      <c r="EK412" s="70"/>
      <c r="EL412" s="70"/>
      <c r="EM412" s="70"/>
      <c r="EN412" s="70"/>
    </row>
    <row r="413" spans="1:144" outlineLevel="1" x14ac:dyDescent="0.2">
      <c r="A413" s="16">
        <v>207</v>
      </c>
      <c r="B413" s="16">
        <v>0</v>
      </c>
      <c r="C413" s="1">
        <v>9.7897049519503994E-4</v>
      </c>
      <c r="D413" s="1">
        <f t="shared" si="31"/>
        <v>-9.7897049519503994E-4</v>
      </c>
      <c r="E413" s="1">
        <f t="shared" si="32"/>
        <v>1.9588999995662514E-3</v>
      </c>
      <c r="F413" s="1">
        <f t="shared" si="33"/>
        <v>-4.4259462260247261E-2</v>
      </c>
      <c r="G413" s="1">
        <f t="shared" si="34"/>
        <v>-3.1303830717243006E-2</v>
      </c>
      <c r="H413" s="1">
        <v>1.6555913553520203E-3</v>
      </c>
      <c r="I413" s="1">
        <f t="shared" si="35"/>
        <v>1.6250537597835563E-6</v>
      </c>
      <c r="J413" s="1">
        <f t="shared" si="36"/>
        <v>-3.1329776113684413E-2</v>
      </c>
      <c r="AQ413" s="70"/>
      <c r="AR413" s="70"/>
      <c r="AS413" s="70"/>
      <c r="AT413" s="70"/>
      <c r="AU413" s="70"/>
      <c r="AV413" s="70"/>
      <c r="AW413" s="70"/>
      <c r="AX413" s="83"/>
      <c r="AY413" s="70"/>
      <c r="AZ413" s="70"/>
      <c r="BA413" s="70"/>
      <c r="BB413" s="70">
        <f t="shared" si="37"/>
        <v>1</v>
      </c>
      <c r="BC413" s="70">
        <f t="shared" si="38"/>
        <v>9.7897049519503994E-4</v>
      </c>
      <c r="BD413" s="70" t="e">
        <f t="shared" si="39"/>
        <v>#N/A</v>
      </c>
      <c r="BE413" s="70"/>
      <c r="BF413" s="70"/>
      <c r="BG413" s="70"/>
      <c r="BH413" s="70"/>
      <c r="BI413" s="70"/>
      <c r="BJ413" s="70"/>
      <c r="BK413" s="70"/>
      <c r="BL413" s="70"/>
      <c r="BM413" s="70"/>
      <c r="BN413" s="70"/>
      <c r="BO413" s="70"/>
      <c r="BP413" s="70"/>
      <c r="BQ413" s="70"/>
      <c r="BR413" s="70"/>
      <c r="BS413" s="70"/>
      <c r="BT413" s="70"/>
      <c r="BU413" s="70"/>
      <c r="BV413" s="70"/>
      <c r="BW413" s="70"/>
      <c r="BX413" s="70"/>
      <c r="BY413" s="70"/>
      <c r="BZ413" s="70"/>
      <c r="CA413" s="70"/>
      <c r="CB413" s="70"/>
      <c r="CC413" s="70"/>
      <c r="CD413" s="70"/>
      <c r="CE413" s="70"/>
      <c r="CF413" s="70"/>
      <c r="CG413" s="70"/>
      <c r="CH413" s="70"/>
      <c r="CI413" s="70"/>
      <c r="CJ413" s="70"/>
      <c r="CK413" s="70"/>
      <c r="CL413" s="70"/>
      <c r="CM413" s="70"/>
      <c r="CN413" s="70"/>
      <c r="CO413" s="70"/>
      <c r="CP413" s="70"/>
      <c r="CQ413" s="70"/>
      <c r="CR413" s="70"/>
      <c r="CS413" s="70"/>
      <c r="CT413" s="70"/>
      <c r="CU413" s="70"/>
      <c r="CV413" s="70"/>
      <c r="CW413" s="70"/>
      <c r="CX413" s="70"/>
      <c r="CY413" s="70"/>
      <c r="CZ413" s="70"/>
      <c r="DA413" s="70"/>
      <c r="DB413" s="70"/>
      <c r="DC413" s="70"/>
      <c r="DD413" s="70"/>
      <c r="DE413" s="70"/>
      <c r="DF413" s="70"/>
      <c r="DG413" s="70"/>
      <c r="DH413" s="70"/>
      <c r="DI413" s="70"/>
      <c r="DJ413" s="70"/>
      <c r="DK413" s="70"/>
      <c r="DL413" s="70"/>
      <c r="DM413" s="70"/>
      <c r="DN413" s="70"/>
      <c r="DO413" s="70"/>
      <c r="DP413" s="70"/>
      <c r="DQ413" s="70"/>
      <c r="DR413" s="70"/>
      <c r="DS413" s="70"/>
      <c r="DT413" s="70"/>
      <c r="DU413" s="70"/>
      <c r="DV413" s="70"/>
      <c r="DW413" s="70"/>
      <c r="DX413" s="70"/>
      <c r="DY413" s="70"/>
      <c r="DZ413" s="70"/>
      <c r="EA413" s="70"/>
      <c r="EB413" s="70"/>
      <c r="EC413" s="70"/>
      <c r="ED413" s="70"/>
      <c r="EE413" s="70"/>
      <c r="EF413" s="70"/>
      <c r="EG413" s="70"/>
      <c r="EH413" s="70"/>
      <c r="EI413" s="70"/>
      <c r="EJ413" s="70"/>
      <c r="EK413" s="70"/>
      <c r="EL413" s="70"/>
      <c r="EM413" s="70"/>
      <c r="EN413" s="70"/>
    </row>
    <row r="414" spans="1:144" outlineLevel="1" x14ac:dyDescent="0.2">
      <c r="A414" s="16">
        <v>208</v>
      </c>
      <c r="B414" s="16">
        <v>0</v>
      </c>
      <c r="C414" s="1">
        <v>3.4782952579873834E-3</v>
      </c>
      <c r="D414" s="1">
        <f t="shared" si="31"/>
        <v>-3.4782952579873834E-3</v>
      </c>
      <c r="E414" s="1">
        <f t="shared" si="32"/>
        <v>6.9687171821259507E-3</v>
      </c>
      <c r="F414" s="1">
        <f t="shared" si="33"/>
        <v>-8.3478842721530055E-2</v>
      </c>
      <c r="G414" s="1">
        <f t="shared" si="34"/>
        <v>-5.9079912195784984E-2</v>
      </c>
      <c r="H414" s="1">
        <v>3.7308688710726433E-3</v>
      </c>
      <c r="I414" s="1">
        <f t="shared" si="35"/>
        <v>1.3071125768613086E-5</v>
      </c>
      <c r="J414" s="1">
        <f t="shared" si="36"/>
        <v>-5.9190431243827543E-2</v>
      </c>
      <c r="AQ414" s="70"/>
      <c r="AR414" s="70"/>
      <c r="AS414" s="70"/>
      <c r="AT414" s="70"/>
      <c r="AU414" s="70"/>
      <c r="AV414" s="70"/>
      <c r="AW414" s="70"/>
      <c r="AX414" s="83"/>
      <c r="AY414" s="70"/>
      <c r="AZ414" s="70"/>
      <c r="BA414" s="70"/>
      <c r="BB414" s="70">
        <f t="shared" si="37"/>
        <v>1</v>
      </c>
      <c r="BC414" s="70">
        <f t="shared" si="38"/>
        <v>3.4782952579873834E-3</v>
      </c>
      <c r="BD414" s="70" t="e">
        <f t="shared" si="39"/>
        <v>#N/A</v>
      </c>
      <c r="BE414" s="70"/>
      <c r="BF414" s="70"/>
      <c r="BG414" s="70"/>
      <c r="BH414" s="70"/>
      <c r="BI414" s="70"/>
      <c r="BJ414" s="70"/>
      <c r="BK414" s="70"/>
      <c r="BL414" s="70"/>
      <c r="BM414" s="70"/>
      <c r="BN414" s="70"/>
      <c r="BO414" s="70"/>
      <c r="BP414" s="70"/>
      <c r="BQ414" s="70"/>
      <c r="BR414" s="70"/>
      <c r="BS414" s="70"/>
      <c r="BT414" s="70"/>
      <c r="BU414" s="70"/>
      <c r="BV414" s="70"/>
      <c r="BW414" s="70"/>
      <c r="BX414" s="70"/>
      <c r="BY414" s="70"/>
      <c r="BZ414" s="70"/>
      <c r="CA414" s="70"/>
      <c r="CB414" s="70"/>
      <c r="CC414" s="70"/>
      <c r="CD414" s="70"/>
      <c r="CE414" s="70"/>
      <c r="CF414" s="70"/>
      <c r="CG414" s="70"/>
      <c r="CH414" s="70"/>
      <c r="CI414" s="70"/>
      <c r="CJ414" s="70"/>
      <c r="CK414" s="70"/>
      <c r="CL414" s="70"/>
      <c r="CM414" s="70"/>
      <c r="CN414" s="70"/>
      <c r="CO414" s="70"/>
      <c r="CP414" s="70"/>
      <c r="CQ414" s="70"/>
      <c r="CR414" s="70"/>
      <c r="CS414" s="70"/>
      <c r="CT414" s="70"/>
      <c r="CU414" s="70"/>
      <c r="CV414" s="70"/>
      <c r="CW414" s="70"/>
      <c r="CX414" s="70"/>
      <c r="CY414" s="70"/>
      <c r="CZ414" s="70"/>
      <c r="DA414" s="70"/>
      <c r="DB414" s="70"/>
      <c r="DC414" s="70"/>
      <c r="DD414" s="70"/>
      <c r="DE414" s="70"/>
      <c r="DF414" s="70"/>
      <c r="DG414" s="70"/>
      <c r="DH414" s="70"/>
      <c r="DI414" s="70"/>
      <c r="DJ414" s="70"/>
      <c r="DK414" s="70"/>
      <c r="DL414" s="70"/>
      <c r="DM414" s="70"/>
      <c r="DN414" s="70"/>
      <c r="DO414" s="70"/>
      <c r="DP414" s="70"/>
      <c r="DQ414" s="70"/>
      <c r="DR414" s="70"/>
      <c r="DS414" s="70"/>
      <c r="DT414" s="70"/>
      <c r="DU414" s="70"/>
      <c r="DV414" s="70"/>
      <c r="DW414" s="70"/>
      <c r="DX414" s="70"/>
      <c r="DY414" s="70"/>
      <c r="DZ414" s="70"/>
      <c r="EA414" s="70"/>
      <c r="EB414" s="70"/>
      <c r="EC414" s="70"/>
      <c r="ED414" s="70"/>
      <c r="EE414" s="70"/>
      <c r="EF414" s="70"/>
      <c r="EG414" s="70"/>
      <c r="EH414" s="70"/>
      <c r="EI414" s="70"/>
      <c r="EJ414" s="70"/>
      <c r="EK414" s="70"/>
      <c r="EL414" s="70"/>
      <c r="EM414" s="70"/>
      <c r="EN414" s="70"/>
    </row>
    <row r="415" spans="1:144" outlineLevel="1" x14ac:dyDescent="0.2">
      <c r="A415" s="16">
        <v>209</v>
      </c>
      <c r="B415" s="16">
        <v>0</v>
      </c>
      <c r="C415" s="1">
        <v>1.3386506496651943E-2</v>
      </c>
      <c r="D415" s="1">
        <f t="shared" si="31"/>
        <v>-1.3386506496651943E-2</v>
      </c>
      <c r="E415" s="1">
        <f t="shared" si="32"/>
        <v>2.6953827007862443E-2</v>
      </c>
      <c r="F415" s="1">
        <f t="shared" si="33"/>
        <v>-0.16417620719173179</v>
      </c>
      <c r="G415" s="1">
        <f t="shared" si="34"/>
        <v>-0.11648234391227542</v>
      </c>
      <c r="H415" s="1">
        <v>2.1126314241887007E-2</v>
      </c>
      <c r="I415" s="1">
        <f t="shared" si="35"/>
        <v>2.928311572252606E-4</v>
      </c>
      <c r="J415" s="1">
        <f t="shared" si="36"/>
        <v>-0.11773261060777879</v>
      </c>
      <c r="AQ415" s="70"/>
      <c r="AR415" s="70"/>
      <c r="AS415" s="70"/>
      <c r="AT415" s="70"/>
      <c r="AU415" s="70"/>
      <c r="AV415" s="70"/>
      <c r="AW415" s="70"/>
      <c r="AX415" s="83"/>
      <c r="AY415" s="70"/>
      <c r="AZ415" s="70"/>
      <c r="BA415" s="70"/>
      <c r="BB415" s="70">
        <f t="shared" si="37"/>
        <v>1</v>
      </c>
      <c r="BC415" s="70">
        <f t="shared" si="38"/>
        <v>1.3386506496651943E-2</v>
      </c>
      <c r="BD415" s="70" t="e">
        <f t="shared" si="39"/>
        <v>#N/A</v>
      </c>
      <c r="BE415" s="70"/>
      <c r="BF415" s="70"/>
      <c r="BG415" s="70"/>
      <c r="BH415" s="70"/>
      <c r="BI415" s="70"/>
      <c r="BJ415" s="70"/>
      <c r="BK415" s="70"/>
      <c r="BL415" s="70"/>
      <c r="BM415" s="70"/>
      <c r="BN415" s="70"/>
      <c r="BO415" s="70"/>
      <c r="BP415" s="70"/>
      <c r="BQ415" s="70"/>
      <c r="BR415" s="70"/>
      <c r="BS415" s="70"/>
      <c r="BT415" s="70"/>
      <c r="BU415" s="70"/>
      <c r="BV415" s="70"/>
      <c r="BW415" s="70"/>
      <c r="BX415" s="70"/>
      <c r="BY415" s="70"/>
      <c r="BZ415" s="70"/>
      <c r="CA415" s="70"/>
      <c r="CB415" s="70"/>
      <c r="CC415" s="70"/>
      <c r="CD415" s="70"/>
      <c r="CE415" s="70"/>
      <c r="CF415" s="70"/>
      <c r="CG415" s="70"/>
      <c r="CH415" s="70"/>
      <c r="CI415" s="70"/>
      <c r="CJ415" s="70"/>
      <c r="CK415" s="70"/>
      <c r="CL415" s="70"/>
      <c r="CM415" s="70"/>
      <c r="CN415" s="70"/>
      <c r="CO415" s="70"/>
      <c r="CP415" s="70"/>
      <c r="CQ415" s="70"/>
      <c r="CR415" s="70"/>
      <c r="CS415" s="70"/>
      <c r="CT415" s="70"/>
      <c r="CU415" s="70"/>
      <c r="CV415" s="70"/>
      <c r="CW415" s="70"/>
      <c r="CX415" s="70"/>
      <c r="CY415" s="70"/>
      <c r="CZ415" s="70"/>
      <c r="DA415" s="70"/>
      <c r="DB415" s="70"/>
      <c r="DC415" s="70"/>
      <c r="DD415" s="70"/>
      <c r="DE415" s="70"/>
      <c r="DF415" s="70"/>
      <c r="DG415" s="70"/>
      <c r="DH415" s="70"/>
      <c r="DI415" s="70"/>
      <c r="DJ415" s="70"/>
      <c r="DK415" s="70"/>
      <c r="DL415" s="70"/>
      <c r="DM415" s="70"/>
      <c r="DN415" s="70"/>
      <c r="DO415" s="70"/>
      <c r="DP415" s="70"/>
      <c r="DQ415" s="70"/>
      <c r="DR415" s="70"/>
      <c r="DS415" s="70"/>
      <c r="DT415" s="70"/>
      <c r="DU415" s="70"/>
      <c r="DV415" s="70"/>
      <c r="DW415" s="70"/>
      <c r="DX415" s="70"/>
      <c r="DY415" s="70"/>
      <c r="DZ415" s="70"/>
      <c r="EA415" s="70"/>
      <c r="EB415" s="70"/>
      <c r="EC415" s="70"/>
      <c r="ED415" s="70"/>
      <c r="EE415" s="70"/>
      <c r="EF415" s="70"/>
      <c r="EG415" s="70"/>
      <c r="EH415" s="70"/>
      <c r="EI415" s="70"/>
      <c r="EJ415" s="70"/>
      <c r="EK415" s="70"/>
      <c r="EL415" s="70"/>
      <c r="EM415" s="70"/>
      <c r="EN415" s="70"/>
    </row>
    <row r="416" spans="1:144" outlineLevel="1" x14ac:dyDescent="0.2">
      <c r="A416" s="16">
        <v>210</v>
      </c>
      <c r="B416" s="16">
        <v>0</v>
      </c>
      <c r="C416" s="1">
        <v>1.7151411329929523E-2</v>
      </c>
      <c r="D416" s="1">
        <f t="shared" si="31"/>
        <v>-1.7151411329929523E-2</v>
      </c>
      <c r="E416" s="1">
        <f t="shared" si="32"/>
        <v>3.4600401071890732E-2</v>
      </c>
      <c r="F416" s="1">
        <f t="shared" si="33"/>
        <v>-0.18601183046217984</v>
      </c>
      <c r="G416" s="1">
        <f t="shared" si="34"/>
        <v>-0.13210115719960988</v>
      </c>
      <c r="H416" s="1">
        <v>4.4798690040336153E-2</v>
      </c>
      <c r="I416" s="1">
        <f t="shared" si="35"/>
        <v>8.1843397509476093E-4</v>
      </c>
      <c r="J416" s="1">
        <f t="shared" si="36"/>
        <v>-0.13516341852946306</v>
      </c>
      <c r="AQ416" s="70"/>
      <c r="AR416" s="70"/>
      <c r="AS416" s="70"/>
      <c r="AT416" s="70"/>
      <c r="AU416" s="70"/>
      <c r="AV416" s="70"/>
      <c r="AW416" s="70"/>
      <c r="AX416" s="83"/>
      <c r="AY416" s="70"/>
      <c r="AZ416" s="70"/>
      <c r="BA416" s="70"/>
      <c r="BB416" s="70">
        <f t="shared" si="37"/>
        <v>1</v>
      </c>
      <c r="BC416" s="70">
        <f t="shared" si="38"/>
        <v>1.7151411329929523E-2</v>
      </c>
      <c r="BD416" s="70" t="e">
        <f t="shared" si="39"/>
        <v>#N/A</v>
      </c>
      <c r="BE416" s="70"/>
      <c r="BF416" s="70"/>
      <c r="BG416" s="70"/>
      <c r="BH416" s="70"/>
      <c r="BI416" s="70"/>
      <c r="BJ416" s="70"/>
      <c r="BK416" s="70"/>
      <c r="BL416" s="70"/>
      <c r="BM416" s="70"/>
      <c r="BN416" s="70"/>
      <c r="BO416" s="70"/>
      <c r="BP416" s="70"/>
      <c r="BQ416" s="70"/>
      <c r="BR416" s="70"/>
      <c r="BS416" s="70"/>
      <c r="BT416" s="70"/>
      <c r="BU416" s="70"/>
      <c r="BV416" s="70"/>
      <c r="BW416" s="70"/>
      <c r="BX416" s="70"/>
      <c r="BY416" s="70"/>
      <c r="BZ416" s="70"/>
      <c r="CA416" s="70"/>
      <c r="CB416" s="70"/>
      <c r="CC416" s="70"/>
      <c r="CD416" s="70"/>
      <c r="CE416" s="70"/>
      <c r="CF416" s="70"/>
      <c r="CG416" s="70"/>
      <c r="CH416" s="70"/>
      <c r="CI416" s="70"/>
      <c r="CJ416" s="70"/>
      <c r="CK416" s="70"/>
      <c r="CL416" s="70"/>
      <c r="CM416" s="70"/>
      <c r="CN416" s="70"/>
      <c r="CO416" s="70"/>
      <c r="CP416" s="70"/>
      <c r="CQ416" s="70"/>
      <c r="CR416" s="70"/>
      <c r="CS416" s="70"/>
      <c r="CT416" s="70"/>
      <c r="CU416" s="70"/>
      <c r="CV416" s="70"/>
      <c r="CW416" s="70"/>
      <c r="CX416" s="70"/>
      <c r="CY416" s="70"/>
      <c r="CZ416" s="70"/>
      <c r="DA416" s="70"/>
      <c r="DB416" s="70"/>
      <c r="DC416" s="70"/>
      <c r="DD416" s="70"/>
      <c r="DE416" s="70"/>
      <c r="DF416" s="70"/>
      <c r="DG416" s="70"/>
      <c r="DH416" s="70"/>
      <c r="DI416" s="70"/>
      <c r="DJ416" s="70"/>
      <c r="DK416" s="70"/>
      <c r="DL416" s="70"/>
      <c r="DM416" s="70"/>
      <c r="DN416" s="70"/>
      <c r="DO416" s="70"/>
      <c r="DP416" s="70"/>
      <c r="DQ416" s="70"/>
      <c r="DR416" s="70"/>
      <c r="DS416" s="70"/>
      <c r="DT416" s="70"/>
      <c r="DU416" s="70"/>
      <c r="DV416" s="70"/>
      <c r="DW416" s="70"/>
      <c r="DX416" s="70"/>
      <c r="DY416" s="70"/>
      <c r="DZ416" s="70"/>
      <c r="EA416" s="70"/>
      <c r="EB416" s="70"/>
      <c r="EC416" s="70"/>
      <c r="ED416" s="70"/>
      <c r="EE416" s="70"/>
      <c r="EF416" s="70"/>
      <c r="EG416" s="70"/>
      <c r="EH416" s="70"/>
      <c r="EI416" s="70"/>
      <c r="EJ416" s="70"/>
      <c r="EK416" s="70"/>
      <c r="EL416" s="70"/>
      <c r="EM416" s="70"/>
      <c r="EN416" s="70"/>
    </row>
    <row r="417" spans="1:144" outlineLevel="1" x14ac:dyDescent="0.2">
      <c r="A417" s="16">
        <v>211</v>
      </c>
      <c r="B417" s="16">
        <v>0</v>
      </c>
      <c r="C417" s="1">
        <v>8.0190111459233081E-5</v>
      </c>
      <c r="D417" s="1">
        <f t="shared" si="31"/>
        <v>-8.0190111459233081E-5</v>
      </c>
      <c r="E417" s="1">
        <f t="shared" si="32"/>
        <v>1.6038665371612991E-4</v>
      </c>
      <c r="F417" s="1">
        <f t="shared" si="33"/>
        <v>-1.2664385248251489E-2</v>
      </c>
      <c r="G417" s="1">
        <f t="shared" si="34"/>
        <v>-8.9552522258677398E-3</v>
      </c>
      <c r="H417" s="1">
        <v>2.8625257214687255E-4</v>
      </c>
      <c r="I417" s="1">
        <f t="shared" si="35"/>
        <v>2.2963039776761441E-8</v>
      </c>
      <c r="J417" s="1">
        <f t="shared" si="36"/>
        <v>-8.9565342330996459E-3</v>
      </c>
      <c r="AQ417" s="70"/>
      <c r="AR417" s="70"/>
      <c r="AS417" s="70"/>
      <c r="AT417" s="70"/>
      <c r="AU417" s="70"/>
      <c r="AV417" s="70"/>
      <c r="AW417" s="70"/>
      <c r="AX417" s="83"/>
      <c r="AY417" s="70"/>
      <c r="AZ417" s="70"/>
      <c r="BA417" s="70"/>
      <c r="BB417" s="70">
        <f t="shared" si="37"/>
        <v>1</v>
      </c>
      <c r="BC417" s="70">
        <f t="shared" si="38"/>
        <v>8.0190111459233081E-5</v>
      </c>
      <c r="BD417" s="70" t="e">
        <f t="shared" si="39"/>
        <v>#N/A</v>
      </c>
      <c r="BE417" s="70"/>
      <c r="BF417" s="70"/>
      <c r="BG417" s="70"/>
      <c r="BH417" s="70"/>
      <c r="BI417" s="70"/>
      <c r="BJ417" s="70"/>
      <c r="BK417" s="70"/>
      <c r="BL417" s="70"/>
      <c r="BM417" s="70"/>
      <c r="BN417" s="70"/>
      <c r="BO417" s="70"/>
      <c r="BP417" s="70"/>
      <c r="BQ417" s="70"/>
      <c r="BR417" s="70"/>
      <c r="BS417" s="70"/>
      <c r="BT417" s="70"/>
      <c r="BU417" s="70"/>
      <c r="BV417" s="70"/>
      <c r="BW417" s="70"/>
      <c r="BX417" s="70"/>
      <c r="BY417" s="70"/>
      <c r="BZ417" s="70"/>
      <c r="CA417" s="70"/>
      <c r="CB417" s="70"/>
      <c r="CC417" s="70"/>
      <c r="CD417" s="70"/>
      <c r="CE417" s="70"/>
      <c r="CF417" s="70"/>
      <c r="CG417" s="70"/>
      <c r="CH417" s="70"/>
      <c r="CI417" s="70"/>
      <c r="CJ417" s="70"/>
      <c r="CK417" s="70"/>
      <c r="CL417" s="70"/>
      <c r="CM417" s="70"/>
      <c r="CN417" s="70"/>
      <c r="CO417" s="70"/>
      <c r="CP417" s="70"/>
      <c r="CQ417" s="70"/>
      <c r="CR417" s="70"/>
      <c r="CS417" s="70"/>
      <c r="CT417" s="70"/>
      <c r="CU417" s="70"/>
      <c r="CV417" s="70"/>
      <c r="CW417" s="70"/>
      <c r="CX417" s="70"/>
      <c r="CY417" s="70"/>
      <c r="CZ417" s="70"/>
      <c r="DA417" s="70"/>
      <c r="DB417" s="70"/>
      <c r="DC417" s="70"/>
      <c r="DD417" s="70"/>
      <c r="DE417" s="70"/>
      <c r="DF417" s="70"/>
      <c r="DG417" s="70"/>
      <c r="DH417" s="70"/>
      <c r="DI417" s="70"/>
      <c r="DJ417" s="70"/>
      <c r="DK417" s="70"/>
      <c r="DL417" s="70"/>
      <c r="DM417" s="70"/>
      <c r="DN417" s="70"/>
      <c r="DO417" s="70"/>
      <c r="DP417" s="70"/>
      <c r="DQ417" s="70"/>
      <c r="DR417" s="70"/>
      <c r="DS417" s="70"/>
      <c r="DT417" s="70"/>
      <c r="DU417" s="70"/>
      <c r="DV417" s="70"/>
      <c r="DW417" s="70"/>
      <c r="DX417" s="70"/>
      <c r="DY417" s="70"/>
      <c r="DZ417" s="70"/>
      <c r="EA417" s="70"/>
      <c r="EB417" s="70"/>
      <c r="EC417" s="70"/>
      <c r="ED417" s="70"/>
      <c r="EE417" s="70"/>
      <c r="EF417" s="70"/>
      <c r="EG417" s="70"/>
      <c r="EH417" s="70"/>
      <c r="EI417" s="70"/>
      <c r="EJ417" s="70"/>
      <c r="EK417" s="70"/>
      <c r="EL417" s="70"/>
      <c r="EM417" s="70"/>
      <c r="EN417" s="70"/>
    </row>
    <row r="418" spans="1:144" outlineLevel="1" x14ac:dyDescent="0.2">
      <c r="A418" s="16">
        <v>212</v>
      </c>
      <c r="B418" s="16">
        <v>1</v>
      </c>
      <c r="C418" s="1">
        <v>0.99954285106047935</v>
      </c>
      <c r="D418" s="1">
        <f t="shared" si="31"/>
        <v>4.5714893952064628E-4</v>
      </c>
      <c r="E418" s="1">
        <f t="shared" si="32"/>
        <v>9.145069279073969E-4</v>
      </c>
      <c r="F418" s="1">
        <f t="shared" si="33"/>
        <v>3.024081559593585E-2</v>
      </c>
      <c r="G418" s="1">
        <f t="shared" si="34"/>
        <v>2.1385930427610274E-2</v>
      </c>
      <c r="H418" s="1">
        <v>2.1017440706726401E-3</v>
      </c>
      <c r="I418" s="1">
        <f t="shared" si="35"/>
        <v>9.6327406279456676E-7</v>
      </c>
      <c r="J418" s="1">
        <f t="shared" si="36"/>
        <v>2.1408439791759267E-2</v>
      </c>
      <c r="AQ418" s="70"/>
      <c r="AR418" s="70"/>
      <c r="AS418" s="70"/>
      <c r="AT418" s="70"/>
      <c r="AU418" s="70"/>
      <c r="AV418" s="70"/>
      <c r="AW418" s="70"/>
      <c r="AX418" s="83"/>
      <c r="AY418" s="70"/>
      <c r="AZ418" s="70"/>
      <c r="BA418" s="70"/>
      <c r="BB418" s="70">
        <f t="shared" si="37"/>
        <v>0</v>
      </c>
      <c r="BC418" s="70" t="e">
        <f t="shared" si="38"/>
        <v>#N/A</v>
      </c>
      <c r="BD418" s="70">
        <f t="shared" si="39"/>
        <v>0.99954285106047935</v>
      </c>
      <c r="BE418" s="70"/>
      <c r="BF418" s="70"/>
      <c r="BG418" s="70"/>
      <c r="BH418" s="70"/>
      <c r="BI418" s="70"/>
      <c r="BJ418" s="70"/>
      <c r="BK418" s="70"/>
      <c r="BL418" s="70"/>
      <c r="BM418" s="70"/>
      <c r="BN418" s="70"/>
      <c r="BO418" s="70"/>
      <c r="BP418" s="70"/>
      <c r="BQ418" s="70"/>
      <c r="BR418" s="70"/>
      <c r="BS418" s="70"/>
      <c r="BT418" s="70"/>
      <c r="BU418" s="70"/>
      <c r="BV418" s="70"/>
      <c r="BW418" s="70"/>
      <c r="BX418" s="70"/>
      <c r="BY418" s="70"/>
      <c r="BZ418" s="70"/>
      <c r="CA418" s="70"/>
      <c r="CB418" s="70"/>
      <c r="CC418" s="70"/>
      <c r="CD418" s="70"/>
      <c r="CE418" s="70"/>
      <c r="CF418" s="70"/>
      <c r="CG418" s="70"/>
      <c r="CH418" s="70"/>
      <c r="CI418" s="70"/>
      <c r="CJ418" s="70"/>
      <c r="CK418" s="70"/>
      <c r="CL418" s="70"/>
      <c r="CM418" s="70"/>
      <c r="CN418" s="70"/>
      <c r="CO418" s="70"/>
      <c r="CP418" s="70"/>
      <c r="CQ418" s="70"/>
      <c r="CR418" s="70"/>
      <c r="CS418" s="70"/>
      <c r="CT418" s="70"/>
      <c r="CU418" s="70"/>
      <c r="CV418" s="70"/>
      <c r="CW418" s="70"/>
      <c r="CX418" s="70"/>
      <c r="CY418" s="70"/>
      <c r="CZ418" s="70"/>
      <c r="DA418" s="70"/>
      <c r="DB418" s="70"/>
      <c r="DC418" s="70"/>
      <c r="DD418" s="70"/>
      <c r="DE418" s="70"/>
      <c r="DF418" s="70"/>
      <c r="DG418" s="70"/>
      <c r="DH418" s="70"/>
      <c r="DI418" s="70"/>
      <c r="DJ418" s="70"/>
      <c r="DK418" s="70"/>
      <c r="DL418" s="70"/>
      <c r="DM418" s="70"/>
      <c r="DN418" s="70"/>
      <c r="DO418" s="70"/>
      <c r="DP418" s="70"/>
      <c r="DQ418" s="70"/>
      <c r="DR418" s="70"/>
      <c r="DS418" s="70"/>
      <c r="DT418" s="70"/>
      <c r="DU418" s="70"/>
      <c r="DV418" s="70"/>
      <c r="DW418" s="70"/>
      <c r="DX418" s="70"/>
      <c r="DY418" s="70"/>
      <c r="DZ418" s="70"/>
      <c r="EA418" s="70"/>
      <c r="EB418" s="70"/>
      <c r="EC418" s="70"/>
      <c r="ED418" s="70"/>
      <c r="EE418" s="70"/>
      <c r="EF418" s="70"/>
      <c r="EG418" s="70"/>
      <c r="EH418" s="70"/>
      <c r="EI418" s="70"/>
      <c r="EJ418" s="70"/>
      <c r="EK418" s="70"/>
      <c r="EL418" s="70"/>
      <c r="EM418" s="70"/>
      <c r="EN418" s="70"/>
    </row>
    <row r="419" spans="1:144" outlineLevel="1" x14ac:dyDescent="0.2">
      <c r="A419" s="16">
        <v>213</v>
      </c>
      <c r="B419" s="16">
        <v>0</v>
      </c>
      <c r="C419" s="1">
        <v>6.3977406174265429E-6</v>
      </c>
      <c r="D419" s="1">
        <f t="shared" si="31"/>
        <v>-6.3977406174265429E-6</v>
      </c>
      <c r="E419" s="1">
        <f t="shared" si="32"/>
        <v>1.2795522166088778E-5</v>
      </c>
      <c r="F419" s="1">
        <f t="shared" si="33"/>
        <v>-3.5770829129457954E-3</v>
      </c>
      <c r="G419" s="1">
        <f t="shared" si="34"/>
        <v>-2.5293836302098223E-3</v>
      </c>
      <c r="H419" s="1">
        <v>2.9950602991592496E-5</v>
      </c>
      <c r="I419" s="1">
        <f t="shared" si="35"/>
        <v>1.9162315442327057E-10</v>
      </c>
      <c r="J419" s="1">
        <f t="shared" si="36"/>
        <v>-2.5294215093431623E-3</v>
      </c>
      <c r="AQ419" s="70"/>
      <c r="AR419" s="70"/>
      <c r="AS419" s="70"/>
      <c r="AT419" s="70"/>
      <c r="AU419" s="70"/>
      <c r="AV419" s="70"/>
      <c r="AW419" s="70"/>
      <c r="AX419" s="83"/>
      <c r="AY419" s="70"/>
      <c r="AZ419" s="70"/>
      <c r="BA419" s="70"/>
      <c r="BB419" s="70">
        <f t="shared" si="37"/>
        <v>1</v>
      </c>
      <c r="BC419" s="70">
        <f t="shared" si="38"/>
        <v>6.3977406174265429E-6</v>
      </c>
      <c r="BD419" s="70" t="e">
        <f t="shared" si="39"/>
        <v>#N/A</v>
      </c>
      <c r="BE419" s="70"/>
      <c r="BF419" s="70"/>
      <c r="BG419" s="70"/>
      <c r="BH419" s="70"/>
      <c r="BI419" s="70"/>
      <c r="BJ419" s="70"/>
      <c r="BK419" s="70"/>
      <c r="BL419" s="70"/>
      <c r="BM419" s="70"/>
      <c r="BN419" s="70"/>
      <c r="BO419" s="70"/>
      <c r="BP419" s="70"/>
      <c r="BQ419" s="70"/>
      <c r="BR419" s="70"/>
      <c r="BS419" s="70"/>
      <c r="BT419" s="70"/>
      <c r="BU419" s="70"/>
      <c r="BV419" s="70"/>
      <c r="BW419" s="70"/>
      <c r="BX419" s="70"/>
      <c r="BY419" s="70"/>
      <c r="BZ419" s="70"/>
      <c r="CA419" s="70"/>
      <c r="CB419" s="70"/>
      <c r="CC419" s="70"/>
      <c r="CD419" s="70"/>
      <c r="CE419" s="70"/>
      <c r="CF419" s="70"/>
      <c r="CG419" s="70"/>
      <c r="CH419" s="70"/>
      <c r="CI419" s="70"/>
      <c r="CJ419" s="70"/>
      <c r="CK419" s="70"/>
      <c r="CL419" s="70"/>
      <c r="CM419" s="70"/>
      <c r="CN419" s="70"/>
      <c r="CO419" s="70"/>
      <c r="CP419" s="70"/>
      <c r="CQ419" s="70"/>
      <c r="CR419" s="70"/>
      <c r="CS419" s="70"/>
      <c r="CT419" s="70"/>
      <c r="CU419" s="70"/>
      <c r="CV419" s="70"/>
      <c r="CW419" s="70"/>
      <c r="CX419" s="70"/>
      <c r="CY419" s="70"/>
      <c r="CZ419" s="70"/>
      <c r="DA419" s="70"/>
      <c r="DB419" s="70"/>
      <c r="DC419" s="70"/>
      <c r="DD419" s="70"/>
      <c r="DE419" s="70"/>
      <c r="DF419" s="70"/>
      <c r="DG419" s="70"/>
      <c r="DH419" s="70"/>
      <c r="DI419" s="70"/>
      <c r="DJ419" s="70"/>
      <c r="DK419" s="70"/>
      <c r="DL419" s="70"/>
      <c r="DM419" s="70"/>
      <c r="DN419" s="70"/>
      <c r="DO419" s="70"/>
      <c r="DP419" s="70"/>
      <c r="DQ419" s="70"/>
      <c r="DR419" s="70"/>
      <c r="DS419" s="70"/>
      <c r="DT419" s="70"/>
      <c r="DU419" s="70"/>
      <c r="DV419" s="70"/>
      <c r="DW419" s="70"/>
      <c r="DX419" s="70"/>
      <c r="DY419" s="70"/>
      <c r="DZ419" s="70"/>
      <c r="EA419" s="70"/>
      <c r="EB419" s="70"/>
      <c r="EC419" s="70"/>
      <c r="ED419" s="70"/>
      <c r="EE419" s="70"/>
      <c r="EF419" s="70"/>
      <c r="EG419" s="70"/>
      <c r="EH419" s="70"/>
      <c r="EI419" s="70"/>
      <c r="EJ419" s="70"/>
      <c r="EK419" s="70"/>
      <c r="EL419" s="70"/>
      <c r="EM419" s="70"/>
      <c r="EN419" s="70"/>
    </row>
    <row r="420" spans="1:144" outlineLevel="1" x14ac:dyDescent="0.2">
      <c r="A420" s="16">
        <v>214</v>
      </c>
      <c r="B420" s="16">
        <v>0</v>
      </c>
      <c r="C420" s="1">
        <v>6.8082614199626733E-4</v>
      </c>
      <c r="D420" s="1">
        <f t="shared" si="31"/>
        <v>-6.8082614199626733E-4</v>
      </c>
      <c r="E420" s="1">
        <f t="shared" si="32"/>
        <v>1.3621160187219481E-3</v>
      </c>
      <c r="F420" s="1">
        <f t="shared" si="33"/>
        <v>-3.6906855985330805E-2</v>
      </c>
      <c r="G420" s="1">
        <f t="shared" si="34"/>
        <v>-2.6101532177753687E-2</v>
      </c>
      <c r="H420" s="1">
        <v>1.2830725333692733E-3</v>
      </c>
      <c r="I420" s="1">
        <f t="shared" si="35"/>
        <v>8.7526749487963667E-7</v>
      </c>
      <c r="J420" s="1">
        <f t="shared" si="36"/>
        <v>-2.6118293388374188E-2</v>
      </c>
      <c r="AQ420" s="70"/>
      <c r="AR420" s="70"/>
      <c r="AS420" s="70"/>
      <c r="AT420" s="70"/>
      <c r="AU420" s="70"/>
      <c r="AV420" s="70"/>
      <c r="AW420" s="70"/>
      <c r="AX420" s="83"/>
      <c r="AY420" s="70"/>
      <c r="AZ420" s="70"/>
      <c r="BA420" s="70"/>
      <c r="BB420" s="70">
        <f t="shared" si="37"/>
        <v>1</v>
      </c>
      <c r="BC420" s="70">
        <f t="shared" si="38"/>
        <v>6.8082614199626733E-4</v>
      </c>
      <c r="BD420" s="70" t="e">
        <f t="shared" si="39"/>
        <v>#N/A</v>
      </c>
      <c r="BE420" s="70"/>
      <c r="BF420" s="70"/>
      <c r="BG420" s="70"/>
      <c r="BH420" s="70"/>
      <c r="BI420" s="70"/>
      <c r="BJ420" s="70"/>
      <c r="BK420" s="70"/>
      <c r="BL420" s="70"/>
      <c r="BM420" s="70"/>
      <c r="BN420" s="70"/>
      <c r="BO420" s="70"/>
      <c r="BP420" s="70"/>
      <c r="BQ420" s="70"/>
      <c r="BR420" s="70"/>
      <c r="BS420" s="70"/>
      <c r="BT420" s="70"/>
      <c r="BU420" s="70"/>
      <c r="BV420" s="70"/>
      <c r="BW420" s="70"/>
      <c r="BX420" s="70"/>
      <c r="BY420" s="70"/>
      <c r="BZ420" s="70"/>
      <c r="CA420" s="70"/>
      <c r="CB420" s="70"/>
      <c r="CC420" s="70"/>
      <c r="CD420" s="70"/>
      <c r="CE420" s="70"/>
      <c r="CF420" s="70"/>
      <c r="CG420" s="70"/>
      <c r="CH420" s="70"/>
      <c r="CI420" s="70"/>
      <c r="CJ420" s="70"/>
      <c r="CK420" s="70"/>
      <c r="CL420" s="70"/>
      <c r="CM420" s="70"/>
      <c r="CN420" s="70"/>
      <c r="CO420" s="70"/>
      <c r="CP420" s="70"/>
      <c r="CQ420" s="70"/>
      <c r="CR420" s="70"/>
      <c r="CS420" s="70"/>
      <c r="CT420" s="70"/>
      <c r="CU420" s="70"/>
      <c r="CV420" s="70"/>
      <c r="CW420" s="70"/>
      <c r="CX420" s="70"/>
      <c r="CY420" s="70"/>
      <c r="CZ420" s="70"/>
      <c r="DA420" s="70"/>
      <c r="DB420" s="70"/>
      <c r="DC420" s="70"/>
      <c r="DD420" s="70"/>
      <c r="DE420" s="70"/>
      <c r="DF420" s="70"/>
      <c r="DG420" s="70"/>
      <c r="DH420" s="70"/>
      <c r="DI420" s="70"/>
      <c r="DJ420" s="70"/>
      <c r="DK420" s="70"/>
      <c r="DL420" s="70"/>
      <c r="DM420" s="70"/>
      <c r="DN420" s="70"/>
      <c r="DO420" s="70"/>
      <c r="DP420" s="70"/>
      <c r="DQ420" s="70"/>
      <c r="DR420" s="70"/>
      <c r="DS420" s="70"/>
      <c r="DT420" s="70"/>
      <c r="DU420" s="70"/>
      <c r="DV420" s="70"/>
      <c r="DW420" s="70"/>
      <c r="DX420" s="70"/>
      <c r="DY420" s="70"/>
      <c r="DZ420" s="70"/>
      <c r="EA420" s="70"/>
      <c r="EB420" s="70"/>
      <c r="EC420" s="70"/>
      <c r="ED420" s="70"/>
      <c r="EE420" s="70"/>
      <c r="EF420" s="70"/>
      <c r="EG420" s="70"/>
      <c r="EH420" s="70"/>
      <c r="EI420" s="70"/>
      <c r="EJ420" s="70"/>
      <c r="EK420" s="70"/>
      <c r="EL420" s="70"/>
      <c r="EM420" s="70"/>
      <c r="EN420" s="70"/>
    </row>
    <row r="421" spans="1:144" outlineLevel="1" x14ac:dyDescent="0.2">
      <c r="A421" s="16">
        <v>215</v>
      </c>
      <c r="B421" s="16">
        <v>0</v>
      </c>
      <c r="C421" s="1">
        <v>1.1506585644490948E-4</v>
      </c>
      <c r="D421" s="1">
        <f t="shared" si="31"/>
        <v>-1.1506585644490948E-4</v>
      </c>
      <c r="E421" s="1">
        <f t="shared" si="32"/>
        <v>2.301449540569365E-4</v>
      </c>
      <c r="F421" s="1">
        <f t="shared" si="33"/>
        <v>-1.5170529129102139E-2</v>
      </c>
      <c r="G421" s="1">
        <f t="shared" si="34"/>
        <v>-1.0727492629682556E-2</v>
      </c>
      <c r="H421" s="1">
        <v>3.7322000910073059E-4</v>
      </c>
      <c r="I421" s="1">
        <f t="shared" si="35"/>
        <v>4.2965857765436781E-8</v>
      </c>
      <c r="J421" s="1">
        <f t="shared" si="36"/>
        <v>-1.0729495047655271E-2</v>
      </c>
      <c r="AQ421" s="70"/>
      <c r="AR421" s="70"/>
      <c r="AS421" s="70"/>
      <c r="AT421" s="70"/>
      <c r="AU421" s="70"/>
      <c r="AV421" s="70"/>
      <c r="AW421" s="70"/>
      <c r="AX421" s="83"/>
      <c r="AY421" s="70"/>
      <c r="AZ421" s="70"/>
      <c r="BA421" s="70"/>
      <c r="BB421" s="70">
        <f t="shared" si="37"/>
        <v>1</v>
      </c>
      <c r="BC421" s="70">
        <f t="shared" si="38"/>
        <v>1.1506585644490948E-4</v>
      </c>
      <c r="BD421" s="70" t="e">
        <f t="shared" si="39"/>
        <v>#N/A</v>
      </c>
      <c r="BE421" s="70"/>
      <c r="BF421" s="70"/>
      <c r="BG421" s="70"/>
      <c r="BH421" s="70"/>
      <c r="BI421" s="70"/>
      <c r="BJ421" s="70"/>
      <c r="BK421" s="70"/>
      <c r="BL421" s="70"/>
      <c r="BM421" s="70"/>
      <c r="BN421" s="70"/>
      <c r="BO421" s="70"/>
      <c r="BP421" s="70"/>
      <c r="BQ421" s="70"/>
      <c r="BR421" s="70"/>
      <c r="BS421" s="70"/>
      <c r="BT421" s="70"/>
      <c r="BU421" s="70"/>
      <c r="BV421" s="70"/>
      <c r="BW421" s="70"/>
      <c r="BX421" s="70"/>
      <c r="BY421" s="70"/>
      <c r="BZ421" s="70"/>
      <c r="CA421" s="70"/>
      <c r="CB421" s="70"/>
      <c r="CC421" s="70"/>
      <c r="CD421" s="70"/>
      <c r="CE421" s="70"/>
      <c r="CF421" s="70"/>
      <c r="CG421" s="70"/>
      <c r="CH421" s="70"/>
      <c r="CI421" s="70"/>
      <c r="CJ421" s="70"/>
      <c r="CK421" s="70"/>
      <c r="CL421" s="70"/>
      <c r="CM421" s="70"/>
      <c r="CN421" s="70"/>
      <c r="CO421" s="70"/>
      <c r="CP421" s="70"/>
      <c r="CQ421" s="70"/>
      <c r="CR421" s="70"/>
      <c r="CS421" s="70"/>
      <c r="CT421" s="70"/>
      <c r="CU421" s="70"/>
      <c r="CV421" s="70"/>
      <c r="CW421" s="70"/>
      <c r="CX421" s="70"/>
      <c r="CY421" s="70"/>
      <c r="CZ421" s="70"/>
      <c r="DA421" s="70"/>
      <c r="DB421" s="70"/>
      <c r="DC421" s="70"/>
      <c r="DD421" s="70"/>
      <c r="DE421" s="70"/>
      <c r="DF421" s="70"/>
      <c r="DG421" s="70"/>
      <c r="DH421" s="70"/>
      <c r="DI421" s="70"/>
      <c r="DJ421" s="70"/>
      <c r="DK421" s="70"/>
      <c r="DL421" s="70"/>
      <c r="DM421" s="70"/>
      <c r="DN421" s="70"/>
      <c r="DO421" s="70"/>
      <c r="DP421" s="70"/>
      <c r="DQ421" s="70"/>
      <c r="DR421" s="70"/>
      <c r="DS421" s="70"/>
      <c r="DT421" s="70"/>
      <c r="DU421" s="70"/>
      <c r="DV421" s="70"/>
      <c r="DW421" s="70"/>
      <c r="DX421" s="70"/>
      <c r="DY421" s="70"/>
      <c r="DZ421" s="70"/>
      <c r="EA421" s="70"/>
      <c r="EB421" s="70"/>
      <c r="EC421" s="70"/>
      <c r="ED421" s="70"/>
      <c r="EE421" s="70"/>
      <c r="EF421" s="70"/>
      <c r="EG421" s="70"/>
      <c r="EH421" s="70"/>
      <c r="EI421" s="70"/>
      <c r="EJ421" s="70"/>
      <c r="EK421" s="70"/>
      <c r="EL421" s="70"/>
      <c r="EM421" s="70"/>
      <c r="EN421" s="70"/>
    </row>
    <row r="422" spans="1:144" outlineLevel="1" x14ac:dyDescent="0.2">
      <c r="A422" s="16">
        <v>216</v>
      </c>
      <c r="B422" s="16">
        <v>0</v>
      </c>
      <c r="C422" s="1">
        <v>1.4264623483025587E-4</v>
      </c>
      <c r="D422" s="1">
        <f t="shared" si="31"/>
        <v>-1.4264623483025587E-4</v>
      </c>
      <c r="E422" s="1">
        <f t="shared" si="32"/>
        <v>2.8531281954424559E-4</v>
      </c>
      <c r="F422" s="1">
        <f t="shared" si="33"/>
        <v>-1.6891205390505603E-2</v>
      </c>
      <c r="G422" s="1">
        <f t="shared" si="34"/>
        <v>-1.1944311854667034E-2</v>
      </c>
      <c r="H422" s="1">
        <v>4.4598993153584953E-4</v>
      </c>
      <c r="I422" s="1">
        <f t="shared" si="35"/>
        <v>6.3656250827511582E-8</v>
      </c>
      <c r="J422" s="1">
        <f t="shared" si="36"/>
        <v>-1.1946976267339237E-2</v>
      </c>
      <c r="AQ422" s="70"/>
      <c r="AR422" s="70"/>
      <c r="AS422" s="70"/>
      <c r="AT422" s="70"/>
      <c r="AU422" s="70"/>
      <c r="AV422" s="70"/>
      <c r="AW422" s="70"/>
      <c r="AX422" s="83"/>
      <c r="AY422" s="70"/>
      <c r="AZ422" s="70"/>
      <c r="BA422" s="70"/>
      <c r="BB422" s="70">
        <f t="shared" si="37"/>
        <v>1</v>
      </c>
      <c r="BC422" s="70">
        <f t="shared" si="38"/>
        <v>1.4264623483025587E-4</v>
      </c>
      <c r="BD422" s="70" t="e">
        <f t="shared" si="39"/>
        <v>#N/A</v>
      </c>
      <c r="BE422" s="70"/>
      <c r="BF422" s="70"/>
      <c r="BG422" s="70"/>
      <c r="BH422" s="70"/>
      <c r="BI422" s="70"/>
      <c r="BJ422" s="70"/>
      <c r="BK422" s="70"/>
      <c r="BL422" s="70"/>
      <c r="BM422" s="70"/>
      <c r="BN422" s="70"/>
      <c r="BO422" s="70"/>
      <c r="BP422" s="70"/>
      <c r="BQ422" s="70"/>
      <c r="BR422" s="70"/>
      <c r="BS422" s="70"/>
      <c r="BT422" s="70"/>
      <c r="BU422" s="70"/>
      <c r="BV422" s="70"/>
      <c r="BW422" s="70"/>
      <c r="BX422" s="70"/>
      <c r="BY422" s="70"/>
      <c r="BZ422" s="70"/>
      <c r="CA422" s="70"/>
      <c r="CB422" s="70"/>
      <c r="CC422" s="70"/>
      <c r="CD422" s="70"/>
      <c r="CE422" s="70"/>
      <c r="CF422" s="70"/>
      <c r="CG422" s="70"/>
      <c r="CH422" s="70"/>
      <c r="CI422" s="70"/>
      <c r="CJ422" s="70"/>
      <c r="CK422" s="70"/>
      <c r="CL422" s="70"/>
      <c r="CM422" s="70"/>
      <c r="CN422" s="70"/>
      <c r="CO422" s="70"/>
      <c r="CP422" s="70"/>
      <c r="CQ422" s="70"/>
      <c r="CR422" s="70"/>
      <c r="CS422" s="70"/>
      <c r="CT422" s="70"/>
      <c r="CU422" s="70"/>
      <c r="CV422" s="70"/>
      <c r="CW422" s="70"/>
      <c r="CX422" s="70"/>
      <c r="CY422" s="70"/>
      <c r="CZ422" s="70"/>
      <c r="DA422" s="70"/>
      <c r="DB422" s="70"/>
      <c r="DC422" s="70"/>
      <c r="DD422" s="70"/>
      <c r="DE422" s="70"/>
      <c r="DF422" s="70"/>
      <c r="DG422" s="70"/>
      <c r="DH422" s="70"/>
      <c r="DI422" s="70"/>
      <c r="DJ422" s="70"/>
      <c r="DK422" s="70"/>
      <c r="DL422" s="70"/>
      <c r="DM422" s="70"/>
      <c r="DN422" s="70"/>
      <c r="DO422" s="70"/>
      <c r="DP422" s="70"/>
      <c r="DQ422" s="70"/>
      <c r="DR422" s="70"/>
      <c r="DS422" s="70"/>
      <c r="DT422" s="70"/>
      <c r="DU422" s="70"/>
      <c r="DV422" s="70"/>
      <c r="DW422" s="70"/>
      <c r="DX422" s="70"/>
      <c r="DY422" s="70"/>
      <c r="DZ422" s="70"/>
      <c r="EA422" s="70"/>
      <c r="EB422" s="70"/>
      <c r="EC422" s="70"/>
      <c r="ED422" s="70"/>
      <c r="EE422" s="70"/>
      <c r="EF422" s="70"/>
      <c r="EG422" s="70"/>
      <c r="EH422" s="70"/>
      <c r="EI422" s="70"/>
      <c r="EJ422" s="70"/>
      <c r="EK422" s="70"/>
      <c r="EL422" s="70"/>
      <c r="EM422" s="70"/>
      <c r="EN422" s="70"/>
    </row>
    <row r="423" spans="1:144" outlineLevel="1" x14ac:dyDescent="0.2">
      <c r="A423" s="16">
        <v>217</v>
      </c>
      <c r="B423" s="16">
        <v>0</v>
      </c>
      <c r="C423" s="1">
        <v>2.8167734983408042E-7</v>
      </c>
      <c r="D423" s="1">
        <f t="shared" si="31"/>
        <v>-2.8167734983408042E-7</v>
      </c>
      <c r="E423" s="1">
        <f t="shared" si="32"/>
        <v>5.6335477897621748E-7</v>
      </c>
      <c r="F423" s="1">
        <f t="shared" si="33"/>
        <v>-7.5056963632711489E-4</v>
      </c>
      <c r="G423" s="1">
        <f t="shared" si="34"/>
        <v>-5.3073291698954594E-4</v>
      </c>
      <c r="H423" s="1">
        <v>2.0938483420167031E-6</v>
      </c>
      <c r="I423" s="1">
        <f t="shared" si="35"/>
        <v>5.8979105299719964E-13</v>
      </c>
      <c r="J423" s="1">
        <f t="shared" si="36"/>
        <v>-5.3073347262753761E-4</v>
      </c>
      <c r="AQ423" s="70"/>
      <c r="AR423" s="70"/>
      <c r="AS423" s="70"/>
      <c r="AT423" s="70"/>
      <c r="AU423" s="70"/>
      <c r="AV423" s="70"/>
      <c r="AW423" s="70"/>
      <c r="AX423" s="83"/>
      <c r="AY423" s="70"/>
      <c r="AZ423" s="70"/>
      <c r="BA423" s="70"/>
      <c r="BB423" s="70">
        <f t="shared" si="37"/>
        <v>1</v>
      </c>
      <c r="BC423" s="70">
        <f t="shared" si="38"/>
        <v>2.8167734983408042E-7</v>
      </c>
      <c r="BD423" s="70" t="e">
        <f t="shared" si="39"/>
        <v>#N/A</v>
      </c>
      <c r="BE423" s="70"/>
      <c r="BF423" s="70"/>
      <c r="BG423" s="70"/>
      <c r="BH423" s="70"/>
      <c r="BI423" s="70"/>
      <c r="BJ423" s="70"/>
      <c r="BK423" s="70"/>
      <c r="BL423" s="70"/>
      <c r="BM423" s="70"/>
      <c r="BN423" s="70"/>
      <c r="BO423" s="70"/>
      <c r="BP423" s="70"/>
      <c r="BQ423" s="70"/>
      <c r="BR423" s="70"/>
      <c r="BS423" s="70"/>
      <c r="BT423" s="70"/>
      <c r="BU423" s="70"/>
      <c r="BV423" s="70"/>
      <c r="BW423" s="70"/>
      <c r="BX423" s="70"/>
      <c r="BY423" s="70"/>
      <c r="BZ423" s="70"/>
      <c r="CA423" s="70"/>
      <c r="CB423" s="70"/>
      <c r="CC423" s="70"/>
      <c r="CD423" s="70"/>
      <c r="CE423" s="70"/>
      <c r="CF423" s="70"/>
      <c r="CG423" s="70"/>
      <c r="CH423" s="70"/>
      <c r="CI423" s="70"/>
      <c r="CJ423" s="70"/>
      <c r="CK423" s="70"/>
      <c r="CL423" s="70"/>
      <c r="CM423" s="70"/>
      <c r="CN423" s="70"/>
      <c r="CO423" s="70"/>
      <c r="CP423" s="70"/>
      <c r="CQ423" s="70"/>
      <c r="CR423" s="70"/>
      <c r="CS423" s="70"/>
      <c r="CT423" s="70"/>
      <c r="CU423" s="70"/>
      <c r="CV423" s="70"/>
      <c r="CW423" s="70"/>
      <c r="CX423" s="70"/>
      <c r="CY423" s="70"/>
      <c r="CZ423" s="70"/>
      <c r="DA423" s="70"/>
      <c r="DB423" s="70"/>
      <c r="DC423" s="70"/>
      <c r="DD423" s="70"/>
      <c r="DE423" s="70"/>
      <c r="DF423" s="70"/>
      <c r="DG423" s="70"/>
      <c r="DH423" s="70"/>
      <c r="DI423" s="70"/>
      <c r="DJ423" s="70"/>
      <c r="DK423" s="70"/>
      <c r="DL423" s="70"/>
      <c r="DM423" s="70"/>
      <c r="DN423" s="70"/>
      <c r="DO423" s="70"/>
      <c r="DP423" s="70"/>
      <c r="DQ423" s="70"/>
      <c r="DR423" s="70"/>
      <c r="DS423" s="70"/>
      <c r="DT423" s="70"/>
      <c r="DU423" s="70"/>
      <c r="DV423" s="70"/>
      <c r="DW423" s="70"/>
      <c r="DX423" s="70"/>
      <c r="DY423" s="70"/>
      <c r="DZ423" s="70"/>
      <c r="EA423" s="70"/>
      <c r="EB423" s="70"/>
      <c r="EC423" s="70"/>
      <c r="ED423" s="70"/>
      <c r="EE423" s="70"/>
      <c r="EF423" s="70"/>
      <c r="EG423" s="70"/>
      <c r="EH423" s="70"/>
      <c r="EI423" s="70"/>
      <c r="EJ423" s="70"/>
      <c r="EK423" s="70"/>
      <c r="EL423" s="70"/>
      <c r="EM423" s="70"/>
      <c r="EN423" s="70"/>
    </row>
    <row r="424" spans="1:144" outlineLevel="1" x14ac:dyDescent="0.2">
      <c r="A424" s="16">
        <v>218</v>
      </c>
      <c r="B424" s="16">
        <v>0</v>
      </c>
      <c r="C424" s="1">
        <v>4.3189505701044438E-5</v>
      </c>
      <c r="D424" s="1">
        <f t="shared" si="31"/>
        <v>-4.3189505701044438E-5</v>
      </c>
      <c r="E424" s="1">
        <f t="shared" si="32"/>
        <v>8.6380876789115117E-5</v>
      </c>
      <c r="F424" s="1">
        <f t="shared" si="33"/>
        <v>-9.2941313090097403E-3</v>
      </c>
      <c r="G424" s="1">
        <f t="shared" si="34"/>
        <v>-6.5720142357585812E-3</v>
      </c>
      <c r="H424" s="1">
        <v>1.4545961133050861E-4</v>
      </c>
      <c r="I424" s="1">
        <f t="shared" si="35"/>
        <v>6.2835140527335135E-9</v>
      </c>
      <c r="J424" s="1">
        <f t="shared" si="36"/>
        <v>-6.5724922692283316E-3</v>
      </c>
      <c r="AQ424" s="70"/>
      <c r="AR424" s="70"/>
      <c r="AS424" s="70"/>
      <c r="AT424" s="70"/>
      <c r="AU424" s="70"/>
      <c r="AV424" s="70"/>
      <c r="AW424" s="70"/>
      <c r="AX424" s="83"/>
      <c r="AY424" s="70"/>
      <c r="AZ424" s="70"/>
      <c r="BA424" s="70"/>
      <c r="BB424" s="70">
        <f t="shared" si="37"/>
        <v>1</v>
      </c>
      <c r="BC424" s="70">
        <f t="shared" si="38"/>
        <v>4.3189505701044438E-5</v>
      </c>
      <c r="BD424" s="70" t="e">
        <f t="shared" si="39"/>
        <v>#N/A</v>
      </c>
      <c r="BE424" s="70"/>
      <c r="BF424" s="70"/>
      <c r="BG424" s="70"/>
      <c r="BH424" s="70"/>
      <c r="BI424" s="70"/>
      <c r="BJ424" s="70"/>
      <c r="BK424" s="70"/>
      <c r="BL424" s="70"/>
      <c r="BM424" s="70"/>
      <c r="BN424" s="70"/>
      <c r="BO424" s="70"/>
      <c r="BP424" s="70"/>
      <c r="BQ424" s="70"/>
      <c r="BR424" s="70"/>
      <c r="BS424" s="70"/>
      <c r="BT424" s="70"/>
      <c r="BU424" s="70"/>
      <c r="BV424" s="70"/>
      <c r="BW424" s="70"/>
      <c r="BX424" s="70"/>
      <c r="BY424" s="70"/>
      <c r="BZ424" s="70"/>
      <c r="CA424" s="70"/>
      <c r="CB424" s="70"/>
      <c r="CC424" s="70"/>
      <c r="CD424" s="70"/>
      <c r="CE424" s="70"/>
      <c r="CF424" s="70"/>
      <c r="CG424" s="70"/>
      <c r="CH424" s="70"/>
      <c r="CI424" s="70"/>
      <c r="CJ424" s="70"/>
      <c r="CK424" s="70"/>
      <c r="CL424" s="70"/>
      <c r="CM424" s="70"/>
      <c r="CN424" s="70"/>
      <c r="CO424" s="70"/>
      <c r="CP424" s="70"/>
      <c r="CQ424" s="70"/>
      <c r="CR424" s="70"/>
      <c r="CS424" s="70"/>
      <c r="CT424" s="70"/>
      <c r="CU424" s="70"/>
      <c r="CV424" s="70"/>
      <c r="CW424" s="70"/>
      <c r="CX424" s="70"/>
      <c r="CY424" s="70"/>
      <c r="CZ424" s="70"/>
      <c r="DA424" s="70"/>
      <c r="DB424" s="70"/>
      <c r="DC424" s="70"/>
      <c r="DD424" s="70"/>
      <c r="DE424" s="70"/>
      <c r="DF424" s="70"/>
      <c r="DG424" s="70"/>
      <c r="DH424" s="70"/>
      <c r="DI424" s="70"/>
      <c r="DJ424" s="70"/>
      <c r="DK424" s="70"/>
      <c r="DL424" s="70"/>
      <c r="DM424" s="70"/>
      <c r="DN424" s="70"/>
      <c r="DO424" s="70"/>
      <c r="DP424" s="70"/>
      <c r="DQ424" s="70"/>
      <c r="DR424" s="70"/>
      <c r="DS424" s="70"/>
      <c r="DT424" s="70"/>
      <c r="DU424" s="70"/>
      <c r="DV424" s="70"/>
      <c r="DW424" s="70"/>
      <c r="DX424" s="70"/>
      <c r="DY424" s="70"/>
      <c r="DZ424" s="70"/>
      <c r="EA424" s="70"/>
      <c r="EB424" s="70"/>
      <c r="EC424" s="70"/>
      <c r="ED424" s="70"/>
      <c r="EE424" s="70"/>
      <c r="EF424" s="70"/>
      <c r="EG424" s="70"/>
      <c r="EH424" s="70"/>
      <c r="EI424" s="70"/>
      <c r="EJ424" s="70"/>
      <c r="EK424" s="70"/>
      <c r="EL424" s="70"/>
      <c r="EM424" s="70"/>
      <c r="EN424" s="70"/>
    </row>
    <row r="425" spans="1:144" outlineLevel="1" x14ac:dyDescent="0.2">
      <c r="A425" s="16">
        <v>219</v>
      </c>
      <c r="B425" s="16">
        <v>0</v>
      </c>
      <c r="C425" s="1">
        <v>0.14832689322655199</v>
      </c>
      <c r="D425" s="1">
        <f t="shared" si="31"/>
        <v>-0.14832689322655199</v>
      </c>
      <c r="E425" s="1">
        <f t="shared" si="32"/>
        <v>0.32110500654363422</v>
      </c>
      <c r="F425" s="1">
        <f t="shared" si="33"/>
        <v>-0.56666128025799878</v>
      </c>
      <c r="G425" s="1">
        <f t="shared" si="34"/>
        <v>-0.41732411712411588</v>
      </c>
      <c r="H425" s="1">
        <v>0.12893337759144519</v>
      </c>
      <c r="I425" s="1">
        <f t="shared" si="35"/>
        <v>2.5778696507247182E-2</v>
      </c>
      <c r="J425" s="1">
        <f t="shared" si="36"/>
        <v>-0.44714440088261193</v>
      </c>
      <c r="AQ425" s="70"/>
      <c r="AR425" s="70"/>
      <c r="AS425" s="70"/>
      <c r="AT425" s="70"/>
      <c r="AU425" s="70"/>
      <c r="AV425" s="70"/>
      <c r="AW425" s="70"/>
      <c r="AX425" s="83"/>
      <c r="AY425" s="70"/>
      <c r="AZ425" s="70"/>
      <c r="BA425" s="70"/>
      <c r="BB425" s="70">
        <f t="shared" si="37"/>
        <v>1</v>
      </c>
      <c r="BC425" s="70">
        <f t="shared" si="38"/>
        <v>0.14832689322655199</v>
      </c>
      <c r="BD425" s="70" t="e">
        <f t="shared" si="39"/>
        <v>#N/A</v>
      </c>
      <c r="BE425" s="70"/>
      <c r="BF425" s="70"/>
      <c r="BG425" s="70"/>
      <c r="BH425" s="70"/>
      <c r="BI425" s="70"/>
      <c r="BJ425" s="70"/>
      <c r="BK425" s="70"/>
      <c r="BL425" s="70"/>
      <c r="BM425" s="70"/>
      <c r="BN425" s="70"/>
      <c r="BO425" s="70"/>
      <c r="BP425" s="70"/>
      <c r="BQ425" s="70"/>
      <c r="BR425" s="70"/>
      <c r="BS425" s="70"/>
      <c r="BT425" s="70"/>
      <c r="BU425" s="70"/>
      <c r="BV425" s="70"/>
      <c r="BW425" s="70"/>
      <c r="BX425" s="70"/>
      <c r="BY425" s="70"/>
      <c r="BZ425" s="70"/>
      <c r="CA425" s="70"/>
      <c r="CB425" s="70"/>
      <c r="CC425" s="70"/>
      <c r="CD425" s="70"/>
      <c r="CE425" s="70"/>
      <c r="CF425" s="70"/>
      <c r="CG425" s="70"/>
      <c r="CH425" s="70"/>
      <c r="CI425" s="70"/>
      <c r="CJ425" s="70"/>
      <c r="CK425" s="70"/>
      <c r="CL425" s="70"/>
      <c r="CM425" s="70"/>
      <c r="CN425" s="70"/>
      <c r="CO425" s="70"/>
      <c r="CP425" s="70"/>
      <c r="CQ425" s="70"/>
      <c r="CR425" s="70"/>
      <c r="CS425" s="70"/>
      <c r="CT425" s="70"/>
      <c r="CU425" s="70"/>
      <c r="CV425" s="70"/>
      <c r="CW425" s="70"/>
      <c r="CX425" s="70"/>
      <c r="CY425" s="70"/>
      <c r="CZ425" s="70"/>
      <c r="DA425" s="70"/>
      <c r="DB425" s="70"/>
      <c r="DC425" s="70"/>
      <c r="DD425" s="70"/>
      <c r="DE425" s="70"/>
      <c r="DF425" s="70"/>
      <c r="DG425" s="70"/>
      <c r="DH425" s="70"/>
      <c r="DI425" s="70"/>
      <c r="DJ425" s="70"/>
      <c r="DK425" s="70"/>
      <c r="DL425" s="70"/>
      <c r="DM425" s="70"/>
      <c r="DN425" s="70"/>
      <c r="DO425" s="70"/>
      <c r="DP425" s="70"/>
      <c r="DQ425" s="70"/>
      <c r="DR425" s="70"/>
      <c r="DS425" s="70"/>
      <c r="DT425" s="70"/>
      <c r="DU425" s="70"/>
      <c r="DV425" s="70"/>
      <c r="DW425" s="70"/>
      <c r="DX425" s="70"/>
      <c r="DY425" s="70"/>
      <c r="DZ425" s="70"/>
      <c r="EA425" s="70"/>
      <c r="EB425" s="70"/>
      <c r="EC425" s="70"/>
      <c r="ED425" s="70"/>
      <c r="EE425" s="70"/>
      <c r="EF425" s="70"/>
      <c r="EG425" s="70"/>
      <c r="EH425" s="70"/>
      <c r="EI425" s="70"/>
      <c r="EJ425" s="70"/>
      <c r="EK425" s="70"/>
      <c r="EL425" s="70"/>
      <c r="EM425" s="70"/>
      <c r="EN425" s="70"/>
    </row>
    <row r="426" spans="1:144" outlineLevel="1" x14ac:dyDescent="0.2">
      <c r="A426" s="16">
        <v>220</v>
      </c>
      <c r="B426" s="16">
        <v>0</v>
      </c>
      <c r="C426" s="1">
        <v>8.3556641862594179E-4</v>
      </c>
      <c r="D426" s="1">
        <f t="shared" si="31"/>
        <v>-8.3556641862594179E-4</v>
      </c>
      <c r="E426" s="1">
        <f t="shared" si="32"/>
        <v>1.6718313976479588E-3</v>
      </c>
      <c r="F426" s="1">
        <f t="shared" si="33"/>
        <v>-4.0888034895895382E-2</v>
      </c>
      <c r="G426" s="1">
        <f t="shared" si="34"/>
        <v>-2.8918249838504585E-2</v>
      </c>
      <c r="H426" s="1">
        <v>1.3987390075433123E-3</v>
      </c>
      <c r="I426" s="1">
        <f t="shared" si="35"/>
        <v>1.1713551392601538E-6</v>
      </c>
      <c r="J426" s="1">
        <f t="shared" si="36"/>
        <v>-2.8938495621946739E-2</v>
      </c>
      <c r="AQ426" s="70"/>
      <c r="AR426" s="70"/>
      <c r="AS426" s="70"/>
      <c r="AT426" s="70"/>
      <c r="AU426" s="70"/>
      <c r="AV426" s="70"/>
      <c r="AW426" s="70"/>
      <c r="AX426" s="83"/>
      <c r="AY426" s="70"/>
      <c r="AZ426" s="70"/>
      <c r="BA426" s="70"/>
      <c r="BB426" s="70">
        <f t="shared" si="37"/>
        <v>1</v>
      </c>
      <c r="BC426" s="70">
        <f t="shared" si="38"/>
        <v>8.3556641862594179E-4</v>
      </c>
      <c r="BD426" s="70" t="e">
        <f t="shared" si="39"/>
        <v>#N/A</v>
      </c>
      <c r="BE426" s="70"/>
      <c r="BF426" s="70"/>
      <c r="BG426" s="70"/>
      <c r="BH426" s="70"/>
      <c r="BI426" s="70"/>
      <c r="BJ426" s="70"/>
      <c r="BK426" s="70"/>
      <c r="BL426" s="70"/>
      <c r="BM426" s="70"/>
      <c r="BN426" s="70"/>
      <c r="BO426" s="70"/>
      <c r="BP426" s="70"/>
      <c r="BQ426" s="70"/>
      <c r="BR426" s="70"/>
      <c r="BS426" s="70"/>
      <c r="BT426" s="70"/>
      <c r="BU426" s="70"/>
      <c r="BV426" s="70"/>
      <c r="BW426" s="70"/>
      <c r="BX426" s="70"/>
      <c r="BY426" s="70"/>
      <c r="BZ426" s="70"/>
      <c r="CA426" s="70"/>
      <c r="CB426" s="70"/>
      <c r="CC426" s="70"/>
      <c r="CD426" s="70"/>
      <c r="CE426" s="70"/>
      <c r="CF426" s="70"/>
      <c r="CG426" s="70"/>
      <c r="CH426" s="70"/>
      <c r="CI426" s="70"/>
      <c r="CJ426" s="70"/>
      <c r="CK426" s="70"/>
      <c r="CL426" s="70"/>
      <c r="CM426" s="70"/>
      <c r="CN426" s="70"/>
      <c r="CO426" s="70"/>
      <c r="CP426" s="70"/>
      <c r="CQ426" s="70"/>
      <c r="CR426" s="70"/>
      <c r="CS426" s="70"/>
      <c r="CT426" s="70"/>
      <c r="CU426" s="70"/>
      <c r="CV426" s="70"/>
      <c r="CW426" s="70"/>
      <c r="CX426" s="70"/>
      <c r="CY426" s="70"/>
      <c r="CZ426" s="70"/>
      <c r="DA426" s="70"/>
      <c r="DB426" s="70"/>
      <c r="DC426" s="70"/>
      <c r="DD426" s="70"/>
      <c r="DE426" s="70"/>
      <c r="DF426" s="70"/>
      <c r="DG426" s="70"/>
      <c r="DH426" s="70"/>
      <c r="DI426" s="70"/>
      <c r="DJ426" s="70"/>
      <c r="DK426" s="70"/>
      <c r="DL426" s="70"/>
      <c r="DM426" s="70"/>
      <c r="DN426" s="70"/>
      <c r="DO426" s="70"/>
      <c r="DP426" s="70"/>
      <c r="DQ426" s="70"/>
      <c r="DR426" s="70"/>
      <c r="DS426" s="70"/>
      <c r="DT426" s="70"/>
      <c r="DU426" s="70"/>
      <c r="DV426" s="70"/>
      <c r="DW426" s="70"/>
      <c r="DX426" s="70"/>
      <c r="DY426" s="70"/>
      <c r="DZ426" s="70"/>
      <c r="EA426" s="70"/>
      <c r="EB426" s="70"/>
      <c r="EC426" s="70"/>
      <c r="ED426" s="70"/>
      <c r="EE426" s="70"/>
      <c r="EF426" s="70"/>
      <c r="EG426" s="70"/>
      <c r="EH426" s="70"/>
      <c r="EI426" s="70"/>
      <c r="EJ426" s="70"/>
      <c r="EK426" s="70"/>
      <c r="EL426" s="70"/>
      <c r="EM426" s="70"/>
      <c r="EN426" s="70"/>
    </row>
    <row r="427" spans="1:144" outlineLevel="1" x14ac:dyDescent="0.2">
      <c r="A427" s="16">
        <v>221</v>
      </c>
      <c r="B427" s="16">
        <v>0</v>
      </c>
      <c r="C427" s="1">
        <v>5.3316873516299748E-5</v>
      </c>
      <c r="D427" s="1">
        <f t="shared" si="31"/>
        <v>-5.3316873516299748E-5</v>
      </c>
      <c r="E427" s="1">
        <f t="shared" si="32"/>
        <v>1.066365898225086E-4</v>
      </c>
      <c r="F427" s="1">
        <f t="shared" si="33"/>
        <v>-1.0326499398271837E-2</v>
      </c>
      <c r="G427" s="1">
        <f t="shared" si="34"/>
        <v>-7.302035083240334E-3</v>
      </c>
      <c r="H427" s="1">
        <v>1.8922552327930894E-4</v>
      </c>
      <c r="I427" s="1">
        <f t="shared" si="35"/>
        <v>1.0091360771756194E-8</v>
      </c>
      <c r="J427" s="1">
        <f t="shared" si="36"/>
        <v>-7.3027260470076814E-3</v>
      </c>
      <c r="AQ427" s="70"/>
      <c r="AR427" s="70"/>
      <c r="AS427" s="70"/>
      <c r="AT427" s="70"/>
      <c r="AU427" s="70"/>
      <c r="AV427" s="70"/>
      <c r="AW427" s="70"/>
      <c r="AX427" s="83"/>
      <c r="AY427" s="70"/>
      <c r="AZ427" s="70"/>
      <c r="BA427" s="70"/>
      <c r="BB427" s="70">
        <f t="shared" si="37"/>
        <v>1</v>
      </c>
      <c r="BC427" s="70">
        <f t="shared" si="38"/>
        <v>5.3316873516299748E-5</v>
      </c>
      <c r="BD427" s="70" t="e">
        <f t="shared" si="39"/>
        <v>#N/A</v>
      </c>
      <c r="BE427" s="70"/>
      <c r="BF427" s="70"/>
      <c r="BG427" s="70"/>
      <c r="BH427" s="70"/>
      <c r="BI427" s="70"/>
      <c r="BJ427" s="70"/>
      <c r="BK427" s="70"/>
      <c r="BL427" s="70"/>
      <c r="BM427" s="70"/>
      <c r="BN427" s="70"/>
      <c r="BO427" s="70"/>
      <c r="BP427" s="70"/>
      <c r="BQ427" s="70"/>
      <c r="BR427" s="70"/>
      <c r="BS427" s="70"/>
      <c r="BT427" s="70"/>
      <c r="BU427" s="70"/>
      <c r="BV427" s="70"/>
      <c r="BW427" s="70"/>
      <c r="BX427" s="70"/>
      <c r="BY427" s="70"/>
      <c r="BZ427" s="70"/>
      <c r="CA427" s="70"/>
      <c r="CB427" s="70"/>
      <c r="CC427" s="70"/>
      <c r="CD427" s="70"/>
      <c r="CE427" s="70"/>
      <c r="CF427" s="70"/>
      <c r="CG427" s="70"/>
      <c r="CH427" s="70"/>
      <c r="CI427" s="70"/>
      <c r="CJ427" s="70"/>
      <c r="CK427" s="70"/>
      <c r="CL427" s="70"/>
      <c r="CM427" s="70"/>
      <c r="CN427" s="70"/>
      <c r="CO427" s="70"/>
      <c r="CP427" s="70"/>
      <c r="CQ427" s="70"/>
      <c r="CR427" s="70"/>
      <c r="CS427" s="70"/>
      <c r="CT427" s="70"/>
      <c r="CU427" s="70"/>
      <c r="CV427" s="70"/>
      <c r="CW427" s="70"/>
      <c r="CX427" s="70"/>
      <c r="CY427" s="70"/>
      <c r="CZ427" s="70"/>
      <c r="DA427" s="70"/>
      <c r="DB427" s="70"/>
      <c r="DC427" s="70"/>
      <c r="DD427" s="70"/>
      <c r="DE427" s="70"/>
      <c r="DF427" s="70"/>
      <c r="DG427" s="70"/>
      <c r="DH427" s="70"/>
      <c r="DI427" s="70"/>
      <c r="DJ427" s="70"/>
      <c r="DK427" s="70"/>
      <c r="DL427" s="70"/>
      <c r="DM427" s="70"/>
      <c r="DN427" s="70"/>
      <c r="DO427" s="70"/>
      <c r="DP427" s="70"/>
      <c r="DQ427" s="70"/>
      <c r="DR427" s="70"/>
      <c r="DS427" s="70"/>
      <c r="DT427" s="70"/>
      <c r="DU427" s="70"/>
      <c r="DV427" s="70"/>
      <c r="DW427" s="70"/>
      <c r="DX427" s="70"/>
      <c r="DY427" s="70"/>
      <c r="DZ427" s="70"/>
      <c r="EA427" s="70"/>
      <c r="EB427" s="70"/>
      <c r="EC427" s="70"/>
      <c r="ED427" s="70"/>
      <c r="EE427" s="70"/>
      <c r="EF427" s="70"/>
      <c r="EG427" s="70"/>
      <c r="EH427" s="70"/>
      <c r="EI427" s="70"/>
      <c r="EJ427" s="70"/>
      <c r="EK427" s="70"/>
      <c r="EL427" s="70"/>
      <c r="EM427" s="70"/>
      <c r="EN427" s="70"/>
    </row>
    <row r="428" spans="1:144" outlineLevel="1" x14ac:dyDescent="0.2">
      <c r="A428" s="16">
        <v>222</v>
      </c>
      <c r="B428" s="16">
        <v>0</v>
      </c>
      <c r="C428" s="1">
        <v>9.4704206966595111E-4</v>
      </c>
      <c r="D428" s="1">
        <f t="shared" si="31"/>
        <v>-9.4704206966595111E-4</v>
      </c>
      <c r="E428" s="1">
        <f t="shared" si="32"/>
        <v>1.8949815946769561E-3</v>
      </c>
      <c r="F428" s="1">
        <f t="shared" si="33"/>
        <v>-4.3531386316966243E-2</v>
      </c>
      <c r="G428" s="1">
        <f t="shared" si="34"/>
        <v>-3.0788631157363161E-2</v>
      </c>
      <c r="H428" s="1">
        <v>1.577333437888194E-3</v>
      </c>
      <c r="I428" s="1">
        <f t="shared" si="35"/>
        <v>1.4975793390894628E-6</v>
      </c>
      <c r="J428" s="1">
        <f t="shared" si="36"/>
        <v>-3.0812941889460072E-2</v>
      </c>
      <c r="AQ428" s="70"/>
      <c r="AR428" s="70"/>
      <c r="AS428" s="70"/>
      <c r="AT428" s="70"/>
      <c r="AU428" s="70"/>
      <c r="AV428" s="70"/>
      <c r="AW428" s="70"/>
      <c r="AX428" s="83"/>
      <c r="AY428" s="70"/>
      <c r="AZ428" s="70"/>
      <c r="BA428" s="70"/>
      <c r="BB428" s="70">
        <f t="shared" si="37"/>
        <v>1</v>
      </c>
      <c r="BC428" s="70">
        <f t="shared" si="38"/>
        <v>9.4704206966595111E-4</v>
      </c>
      <c r="BD428" s="70" t="e">
        <f t="shared" si="39"/>
        <v>#N/A</v>
      </c>
      <c r="BE428" s="70"/>
      <c r="BF428" s="70"/>
      <c r="BG428" s="70"/>
      <c r="BH428" s="70"/>
      <c r="BI428" s="70"/>
      <c r="BJ428" s="70"/>
      <c r="BK428" s="70"/>
      <c r="BL428" s="70"/>
      <c r="BM428" s="70"/>
      <c r="BN428" s="70"/>
      <c r="BO428" s="70"/>
      <c r="BP428" s="70"/>
      <c r="BQ428" s="70"/>
      <c r="BR428" s="70"/>
      <c r="BS428" s="70"/>
      <c r="BT428" s="70"/>
      <c r="BU428" s="70"/>
      <c r="BV428" s="70"/>
      <c r="BW428" s="70"/>
      <c r="BX428" s="70"/>
      <c r="BY428" s="70"/>
      <c r="BZ428" s="70"/>
      <c r="CA428" s="70"/>
      <c r="CB428" s="70"/>
      <c r="CC428" s="70"/>
      <c r="CD428" s="70"/>
      <c r="CE428" s="70"/>
      <c r="CF428" s="70"/>
      <c r="CG428" s="70"/>
      <c r="CH428" s="70"/>
      <c r="CI428" s="70"/>
      <c r="CJ428" s="70"/>
      <c r="CK428" s="70"/>
      <c r="CL428" s="70"/>
      <c r="CM428" s="70"/>
      <c r="CN428" s="70"/>
      <c r="CO428" s="70"/>
      <c r="CP428" s="70"/>
      <c r="CQ428" s="70"/>
      <c r="CR428" s="70"/>
      <c r="CS428" s="70"/>
      <c r="CT428" s="70"/>
      <c r="CU428" s="70"/>
      <c r="CV428" s="70"/>
      <c r="CW428" s="70"/>
      <c r="CX428" s="70"/>
      <c r="CY428" s="70"/>
      <c r="CZ428" s="70"/>
      <c r="DA428" s="70"/>
      <c r="DB428" s="70"/>
      <c r="DC428" s="70"/>
      <c r="DD428" s="70"/>
      <c r="DE428" s="70"/>
      <c r="DF428" s="70"/>
      <c r="DG428" s="70"/>
      <c r="DH428" s="70"/>
      <c r="DI428" s="70"/>
      <c r="DJ428" s="70"/>
      <c r="DK428" s="70"/>
      <c r="DL428" s="70"/>
      <c r="DM428" s="70"/>
      <c r="DN428" s="70"/>
      <c r="DO428" s="70"/>
      <c r="DP428" s="70"/>
      <c r="DQ428" s="70"/>
      <c r="DR428" s="70"/>
      <c r="DS428" s="70"/>
      <c r="DT428" s="70"/>
      <c r="DU428" s="70"/>
      <c r="DV428" s="70"/>
      <c r="DW428" s="70"/>
      <c r="DX428" s="70"/>
      <c r="DY428" s="70"/>
      <c r="DZ428" s="70"/>
      <c r="EA428" s="70"/>
      <c r="EB428" s="70"/>
      <c r="EC428" s="70"/>
      <c r="ED428" s="70"/>
      <c r="EE428" s="70"/>
      <c r="EF428" s="70"/>
      <c r="EG428" s="70"/>
      <c r="EH428" s="70"/>
      <c r="EI428" s="70"/>
      <c r="EJ428" s="70"/>
      <c r="EK428" s="70"/>
      <c r="EL428" s="70"/>
      <c r="EM428" s="70"/>
      <c r="EN428" s="70"/>
    </row>
    <row r="429" spans="1:144" outlineLevel="1" x14ac:dyDescent="0.2">
      <c r="A429" s="16">
        <v>223</v>
      </c>
      <c r="B429" s="16">
        <v>0</v>
      </c>
      <c r="C429" s="1">
        <v>6.5333200663939706E-6</v>
      </c>
      <c r="D429" s="1">
        <f t="shared" si="31"/>
        <v>-6.5333200663939706E-6</v>
      </c>
      <c r="E429" s="1">
        <f t="shared" si="32"/>
        <v>1.3066682817410423E-5</v>
      </c>
      <c r="F429" s="1">
        <f t="shared" si="33"/>
        <v>-3.6147866904439083E-3</v>
      </c>
      <c r="G429" s="1">
        <f t="shared" si="34"/>
        <v>-2.5560443562160523E-3</v>
      </c>
      <c r="H429" s="1">
        <v>3.4802640005448408E-5</v>
      </c>
      <c r="I429" s="1">
        <f t="shared" si="35"/>
        <v>2.2738618548566345E-10</v>
      </c>
      <c r="J429" s="1">
        <f t="shared" si="36"/>
        <v>-2.5560888359228476E-3</v>
      </c>
      <c r="AQ429" s="70"/>
      <c r="AR429" s="70"/>
      <c r="AS429" s="70"/>
      <c r="AT429" s="70"/>
      <c r="AU429" s="70"/>
      <c r="AV429" s="70"/>
      <c r="AW429" s="70"/>
      <c r="AX429" s="83"/>
      <c r="AY429" s="70"/>
      <c r="AZ429" s="70"/>
      <c r="BA429" s="70"/>
      <c r="BB429" s="70">
        <f t="shared" si="37"/>
        <v>1</v>
      </c>
      <c r="BC429" s="70">
        <f t="shared" si="38"/>
        <v>6.5333200663939706E-6</v>
      </c>
      <c r="BD429" s="70" t="e">
        <f t="shared" si="39"/>
        <v>#N/A</v>
      </c>
      <c r="BE429" s="70"/>
      <c r="BF429" s="70"/>
      <c r="BG429" s="70"/>
      <c r="BH429" s="70"/>
      <c r="BI429" s="70"/>
      <c r="BJ429" s="70"/>
      <c r="BK429" s="70"/>
      <c r="BL429" s="70"/>
      <c r="BM429" s="70"/>
      <c r="BN429" s="70"/>
      <c r="BO429" s="70"/>
      <c r="BP429" s="70"/>
      <c r="BQ429" s="70"/>
      <c r="BR429" s="70"/>
      <c r="BS429" s="70"/>
      <c r="BT429" s="70"/>
      <c r="BU429" s="70"/>
      <c r="BV429" s="70"/>
      <c r="BW429" s="70"/>
      <c r="BX429" s="70"/>
      <c r="BY429" s="70"/>
      <c r="BZ429" s="70"/>
      <c r="CA429" s="70"/>
      <c r="CB429" s="70"/>
      <c r="CC429" s="70"/>
      <c r="CD429" s="70"/>
      <c r="CE429" s="70"/>
      <c r="CF429" s="70"/>
      <c r="CG429" s="70"/>
      <c r="CH429" s="70"/>
      <c r="CI429" s="70"/>
      <c r="CJ429" s="70"/>
      <c r="CK429" s="70"/>
      <c r="CL429" s="70"/>
      <c r="CM429" s="70"/>
      <c r="CN429" s="70"/>
      <c r="CO429" s="70"/>
      <c r="CP429" s="70"/>
      <c r="CQ429" s="70"/>
      <c r="CR429" s="70"/>
      <c r="CS429" s="70"/>
      <c r="CT429" s="70"/>
      <c r="CU429" s="70"/>
      <c r="CV429" s="70"/>
      <c r="CW429" s="70"/>
      <c r="CX429" s="70"/>
      <c r="CY429" s="70"/>
      <c r="CZ429" s="70"/>
      <c r="DA429" s="70"/>
      <c r="DB429" s="70"/>
      <c r="DC429" s="70"/>
      <c r="DD429" s="70"/>
      <c r="DE429" s="70"/>
      <c r="DF429" s="70"/>
      <c r="DG429" s="70"/>
      <c r="DH429" s="70"/>
      <c r="DI429" s="70"/>
      <c r="DJ429" s="70"/>
      <c r="DK429" s="70"/>
      <c r="DL429" s="70"/>
      <c r="DM429" s="70"/>
      <c r="DN429" s="70"/>
      <c r="DO429" s="70"/>
      <c r="DP429" s="70"/>
      <c r="DQ429" s="70"/>
      <c r="DR429" s="70"/>
      <c r="DS429" s="70"/>
      <c r="DT429" s="70"/>
      <c r="DU429" s="70"/>
      <c r="DV429" s="70"/>
      <c r="DW429" s="70"/>
      <c r="DX429" s="70"/>
      <c r="DY429" s="70"/>
      <c r="DZ429" s="70"/>
      <c r="EA429" s="70"/>
      <c r="EB429" s="70"/>
      <c r="EC429" s="70"/>
      <c r="ED429" s="70"/>
      <c r="EE429" s="70"/>
      <c r="EF429" s="70"/>
      <c r="EG429" s="70"/>
      <c r="EH429" s="70"/>
      <c r="EI429" s="70"/>
      <c r="EJ429" s="70"/>
      <c r="EK429" s="70"/>
      <c r="EL429" s="70"/>
      <c r="EM429" s="70"/>
      <c r="EN429" s="70"/>
    </row>
    <row r="430" spans="1:144" outlineLevel="1" x14ac:dyDescent="0.2">
      <c r="A430" s="16">
        <v>224</v>
      </c>
      <c r="B430" s="16">
        <v>0</v>
      </c>
      <c r="C430" s="1">
        <v>6.2541988739801804E-7</v>
      </c>
      <c r="D430" s="1">
        <f t="shared" si="31"/>
        <v>-6.2541988739801804E-7</v>
      </c>
      <c r="E430" s="1">
        <f t="shared" si="32"/>
        <v>1.2508401662037762E-6</v>
      </c>
      <c r="F430" s="1">
        <f t="shared" si="33"/>
        <v>-1.1184096593841526E-3</v>
      </c>
      <c r="G430" s="1">
        <f t="shared" si="34"/>
        <v>-7.9083517786470423E-4</v>
      </c>
      <c r="H430" s="1">
        <v>4.097367281583782E-6</v>
      </c>
      <c r="I430" s="1">
        <f t="shared" si="35"/>
        <v>2.562587086423297E-12</v>
      </c>
      <c r="J430" s="1">
        <f t="shared" si="36"/>
        <v>-7.9083679804077458E-4</v>
      </c>
      <c r="AQ430" s="70"/>
      <c r="AR430" s="70"/>
      <c r="AS430" s="70"/>
      <c r="AT430" s="70"/>
      <c r="AU430" s="70"/>
      <c r="AV430" s="70"/>
      <c r="AW430" s="70"/>
      <c r="AX430" s="83"/>
      <c r="AY430" s="70"/>
      <c r="AZ430" s="70"/>
      <c r="BA430" s="70"/>
      <c r="BB430" s="70">
        <f t="shared" si="37"/>
        <v>1</v>
      </c>
      <c r="BC430" s="70">
        <f t="shared" si="38"/>
        <v>6.2541988739801804E-7</v>
      </c>
      <c r="BD430" s="70" t="e">
        <f t="shared" si="39"/>
        <v>#N/A</v>
      </c>
      <c r="BE430" s="70"/>
      <c r="BF430" s="70"/>
      <c r="BG430" s="70"/>
      <c r="BH430" s="70"/>
      <c r="BI430" s="70"/>
      <c r="BJ430" s="70"/>
      <c r="BK430" s="70"/>
      <c r="BL430" s="70"/>
      <c r="BM430" s="70"/>
      <c r="BN430" s="70"/>
      <c r="BO430" s="70"/>
      <c r="BP430" s="70"/>
      <c r="BQ430" s="70"/>
      <c r="BR430" s="70"/>
      <c r="BS430" s="70"/>
      <c r="BT430" s="70"/>
      <c r="BU430" s="70"/>
      <c r="BV430" s="70"/>
      <c r="BW430" s="70"/>
      <c r="BX430" s="70"/>
      <c r="BY430" s="70"/>
      <c r="BZ430" s="70"/>
      <c r="CA430" s="70"/>
      <c r="CB430" s="70"/>
      <c r="CC430" s="70"/>
      <c r="CD430" s="70"/>
      <c r="CE430" s="70"/>
      <c r="CF430" s="70"/>
      <c r="CG430" s="70"/>
      <c r="CH430" s="70"/>
      <c r="CI430" s="70"/>
      <c r="CJ430" s="70"/>
      <c r="CK430" s="70"/>
      <c r="CL430" s="70"/>
      <c r="CM430" s="70"/>
      <c r="CN430" s="70"/>
      <c r="CO430" s="70"/>
      <c r="CP430" s="70"/>
      <c r="CQ430" s="70"/>
      <c r="CR430" s="70"/>
      <c r="CS430" s="70"/>
      <c r="CT430" s="70"/>
      <c r="CU430" s="70"/>
      <c r="CV430" s="70"/>
      <c r="CW430" s="70"/>
      <c r="CX430" s="70"/>
      <c r="CY430" s="70"/>
      <c r="CZ430" s="70"/>
      <c r="DA430" s="70"/>
      <c r="DB430" s="70"/>
      <c r="DC430" s="70"/>
      <c r="DD430" s="70"/>
      <c r="DE430" s="70"/>
      <c r="DF430" s="70"/>
      <c r="DG430" s="70"/>
      <c r="DH430" s="70"/>
      <c r="DI430" s="70"/>
      <c r="DJ430" s="70"/>
      <c r="DK430" s="70"/>
      <c r="DL430" s="70"/>
      <c r="DM430" s="70"/>
      <c r="DN430" s="70"/>
      <c r="DO430" s="70"/>
      <c r="DP430" s="70"/>
      <c r="DQ430" s="70"/>
      <c r="DR430" s="70"/>
      <c r="DS430" s="70"/>
      <c r="DT430" s="70"/>
      <c r="DU430" s="70"/>
      <c r="DV430" s="70"/>
      <c r="DW430" s="70"/>
      <c r="DX430" s="70"/>
      <c r="DY430" s="70"/>
      <c r="DZ430" s="70"/>
      <c r="EA430" s="70"/>
      <c r="EB430" s="70"/>
      <c r="EC430" s="70"/>
      <c r="ED430" s="70"/>
      <c r="EE430" s="70"/>
      <c r="EF430" s="70"/>
      <c r="EG430" s="70"/>
      <c r="EH430" s="70"/>
      <c r="EI430" s="70"/>
      <c r="EJ430" s="70"/>
      <c r="EK430" s="70"/>
      <c r="EL430" s="70"/>
      <c r="EM430" s="70"/>
      <c r="EN430" s="70"/>
    </row>
    <row r="431" spans="1:144" outlineLevel="1" x14ac:dyDescent="0.2">
      <c r="A431" s="16">
        <v>225</v>
      </c>
      <c r="B431" s="16">
        <v>0</v>
      </c>
      <c r="C431" s="1">
        <v>4.2877986078110837E-5</v>
      </c>
      <c r="D431" s="1">
        <f t="shared" si="31"/>
        <v>-4.2877986078110837E-5</v>
      </c>
      <c r="E431" s="1">
        <f t="shared" si="32"/>
        <v>8.5757810730726109E-5</v>
      </c>
      <c r="F431" s="1">
        <f t="shared" si="33"/>
        <v>-9.260551318940255E-3</v>
      </c>
      <c r="G431" s="1">
        <f t="shared" si="34"/>
        <v>-6.5482688306632954E-3</v>
      </c>
      <c r="H431" s="1">
        <v>1.623189911795918E-4</v>
      </c>
      <c r="I431" s="1">
        <f t="shared" si="35"/>
        <v>6.9613398414543543E-9</v>
      </c>
      <c r="J431" s="1">
        <f t="shared" si="36"/>
        <v>-6.5488003495661629E-3</v>
      </c>
      <c r="AQ431" s="70"/>
      <c r="AR431" s="70"/>
      <c r="AS431" s="70"/>
      <c r="AT431" s="70"/>
      <c r="AU431" s="70"/>
      <c r="AV431" s="70"/>
      <c r="AW431" s="70"/>
      <c r="AX431" s="83"/>
      <c r="AY431" s="70"/>
      <c r="AZ431" s="70"/>
      <c r="BA431" s="70"/>
      <c r="BB431" s="70">
        <f t="shared" si="37"/>
        <v>1</v>
      </c>
      <c r="BC431" s="70">
        <f t="shared" si="38"/>
        <v>4.2877986078110837E-5</v>
      </c>
      <c r="BD431" s="70" t="e">
        <f t="shared" si="39"/>
        <v>#N/A</v>
      </c>
      <c r="BE431" s="70"/>
      <c r="BF431" s="70"/>
      <c r="BG431" s="70"/>
      <c r="BH431" s="70"/>
      <c r="BI431" s="70"/>
      <c r="BJ431" s="70"/>
      <c r="BK431" s="70"/>
      <c r="BL431" s="70"/>
      <c r="BM431" s="70"/>
      <c r="BN431" s="70"/>
      <c r="BO431" s="70"/>
      <c r="BP431" s="70"/>
      <c r="BQ431" s="70"/>
      <c r="BR431" s="70"/>
      <c r="BS431" s="70"/>
      <c r="BT431" s="70"/>
      <c r="BU431" s="70"/>
      <c r="BV431" s="70"/>
      <c r="BW431" s="70"/>
      <c r="BX431" s="70"/>
      <c r="BY431" s="70"/>
      <c r="BZ431" s="70"/>
      <c r="CA431" s="70"/>
      <c r="CB431" s="70"/>
      <c r="CC431" s="70"/>
      <c r="CD431" s="70"/>
      <c r="CE431" s="70"/>
      <c r="CF431" s="70"/>
      <c r="CG431" s="70"/>
      <c r="CH431" s="70"/>
      <c r="CI431" s="70"/>
      <c r="CJ431" s="70"/>
      <c r="CK431" s="70"/>
      <c r="CL431" s="70"/>
      <c r="CM431" s="70"/>
      <c r="CN431" s="70"/>
      <c r="CO431" s="70"/>
      <c r="CP431" s="70"/>
      <c r="CQ431" s="70"/>
      <c r="CR431" s="70"/>
      <c r="CS431" s="70"/>
      <c r="CT431" s="70"/>
      <c r="CU431" s="70"/>
      <c r="CV431" s="70"/>
      <c r="CW431" s="70"/>
      <c r="CX431" s="70"/>
      <c r="CY431" s="70"/>
      <c r="CZ431" s="70"/>
      <c r="DA431" s="70"/>
      <c r="DB431" s="70"/>
      <c r="DC431" s="70"/>
      <c r="DD431" s="70"/>
      <c r="DE431" s="70"/>
      <c r="DF431" s="70"/>
      <c r="DG431" s="70"/>
      <c r="DH431" s="70"/>
      <c r="DI431" s="70"/>
      <c r="DJ431" s="70"/>
      <c r="DK431" s="70"/>
      <c r="DL431" s="70"/>
      <c r="DM431" s="70"/>
      <c r="DN431" s="70"/>
      <c r="DO431" s="70"/>
      <c r="DP431" s="70"/>
      <c r="DQ431" s="70"/>
      <c r="DR431" s="70"/>
      <c r="DS431" s="70"/>
      <c r="DT431" s="70"/>
      <c r="DU431" s="70"/>
      <c r="DV431" s="70"/>
      <c r="DW431" s="70"/>
      <c r="DX431" s="70"/>
      <c r="DY431" s="70"/>
      <c r="DZ431" s="70"/>
      <c r="EA431" s="70"/>
      <c r="EB431" s="70"/>
      <c r="EC431" s="70"/>
      <c r="ED431" s="70"/>
      <c r="EE431" s="70"/>
      <c r="EF431" s="70"/>
      <c r="EG431" s="70"/>
      <c r="EH431" s="70"/>
      <c r="EI431" s="70"/>
      <c r="EJ431" s="70"/>
      <c r="EK431" s="70"/>
      <c r="EL431" s="70"/>
      <c r="EM431" s="70"/>
      <c r="EN431" s="70"/>
    </row>
    <row r="432" spans="1:144" outlineLevel="1" x14ac:dyDescent="0.2">
      <c r="A432" s="16">
        <v>226</v>
      </c>
      <c r="B432" s="16">
        <v>0</v>
      </c>
      <c r="C432" s="1">
        <v>1.9681670873986918E-6</v>
      </c>
      <c r="D432" s="1">
        <f t="shared" si="31"/>
        <v>-1.9681670873986918E-6</v>
      </c>
      <c r="E432" s="1">
        <f t="shared" si="32"/>
        <v>3.9363380485030917E-6</v>
      </c>
      <c r="F432" s="1">
        <f t="shared" si="33"/>
        <v>-1.9840206774383909E-3</v>
      </c>
      <c r="G432" s="1">
        <f t="shared" si="34"/>
        <v>-1.4029151653211253E-3</v>
      </c>
      <c r="H432" s="1">
        <v>1.1207867728056561E-5</v>
      </c>
      <c r="I432" s="1">
        <f t="shared" si="35"/>
        <v>2.2059247035199215E-11</v>
      </c>
      <c r="J432" s="1">
        <f t="shared" si="36"/>
        <v>-1.4029230272310151E-3</v>
      </c>
      <c r="AQ432" s="70"/>
      <c r="AR432" s="70"/>
      <c r="AS432" s="70"/>
      <c r="AT432" s="70"/>
      <c r="AU432" s="70"/>
      <c r="AV432" s="70"/>
      <c r="AW432" s="70"/>
      <c r="AX432" s="83"/>
      <c r="AY432" s="70"/>
      <c r="AZ432" s="70"/>
      <c r="BA432" s="70"/>
      <c r="BB432" s="70">
        <f t="shared" si="37"/>
        <v>1</v>
      </c>
      <c r="BC432" s="70">
        <f t="shared" si="38"/>
        <v>1.9681670873986918E-6</v>
      </c>
      <c r="BD432" s="70" t="e">
        <f t="shared" si="39"/>
        <v>#N/A</v>
      </c>
      <c r="BE432" s="70"/>
      <c r="BF432" s="70"/>
      <c r="BG432" s="70"/>
      <c r="BH432" s="70"/>
      <c r="BI432" s="70"/>
      <c r="BJ432" s="70"/>
      <c r="BK432" s="70"/>
      <c r="BL432" s="70"/>
      <c r="BM432" s="70"/>
      <c r="BN432" s="70"/>
      <c r="BO432" s="70"/>
      <c r="BP432" s="70"/>
      <c r="BQ432" s="70"/>
      <c r="BR432" s="70"/>
      <c r="BS432" s="70"/>
      <c r="BT432" s="70"/>
      <c r="BU432" s="70"/>
      <c r="BV432" s="70"/>
      <c r="BW432" s="70"/>
      <c r="BX432" s="70"/>
      <c r="BY432" s="70"/>
      <c r="BZ432" s="70"/>
      <c r="CA432" s="70"/>
      <c r="CB432" s="70"/>
      <c r="CC432" s="70"/>
      <c r="CD432" s="70"/>
      <c r="CE432" s="70"/>
      <c r="CF432" s="70"/>
      <c r="CG432" s="70"/>
      <c r="CH432" s="70"/>
      <c r="CI432" s="70"/>
      <c r="CJ432" s="70"/>
      <c r="CK432" s="70"/>
      <c r="CL432" s="70"/>
      <c r="CM432" s="70"/>
      <c r="CN432" s="70"/>
      <c r="CO432" s="70"/>
      <c r="CP432" s="70"/>
      <c r="CQ432" s="70"/>
      <c r="CR432" s="70"/>
      <c r="CS432" s="70"/>
      <c r="CT432" s="70"/>
      <c r="CU432" s="70"/>
      <c r="CV432" s="70"/>
      <c r="CW432" s="70"/>
      <c r="CX432" s="70"/>
      <c r="CY432" s="70"/>
      <c r="CZ432" s="70"/>
      <c r="DA432" s="70"/>
      <c r="DB432" s="70"/>
      <c r="DC432" s="70"/>
      <c r="DD432" s="70"/>
      <c r="DE432" s="70"/>
      <c r="DF432" s="70"/>
      <c r="DG432" s="70"/>
      <c r="DH432" s="70"/>
      <c r="DI432" s="70"/>
      <c r="DJ432" s="70"/>
      <c r="DK432" s="70"/>
      <c r="DL432" s="70"/>
      <c r="DM432" s="70"/>
      <c r="DN432" s="70"/>
      <c r="DO432" s="70"/>
      <c r="DP432" s="70"/>
      <c r="DQ432" s="70"/>
      <c r="DR432" s="70"/>
      <c r="DS432" s="70"/>
      <c r="DT432" s="70"/>
      <c r="DU432" s="70"/>
      <c r="DV432" s="70"/>
      <c r="DW432" s="70"/>
      <c r="DX432" s="70"/>
      <c r="DY432" s="70"/>
      <c r="DZ432" s="70"/>
      <c r="EA432" s="70"/>
      <c r="EB432" s="70"/>
      <c r="EC432" s="70"/>
      <c r="ED432" s="70"/>
      <c r="EE432" s="70"/>
      <c r="EF432" s="70"/>
      <c r="EG432" s="70"/>
      <c r="EH432" s="70"/>
      <c r="EI432" s="70"/>
      <c r="EJ432" s="70"/>
      <c r="EK432" s="70"/>
      <c r="EL432" s="70"/>
      <c r="EM432" s="70"/>
      <c r="EN432" s="70"/>
    </row>
    <row r="433" spans="1:144" outlineLevel="1" x14ac:dyDescent="0.2">
      <c r="A433" s="16">
        <v>227</v>
      </c>
      <c r="B433" s="16">
        <v>0</v>
      </c>
      <c r="C433" s="1">
        <v>3.9554977379035586E-2</v>
      </c>
      <c r="D433" s="1">
        <f t="shared" si="31"/>
        <v>-3.9554977379035586E-2</v>
      </c>
      <c r="E433" s="1">
        <f t="shared" si="32"/>
        <v>8.0717073406502193E-2</v>
      </c>
      <c r="F433" s="1">
        <f t="shared" si="33"/>
        <v>-0.28410750325625367</v>
      </c>
      <c r="G433" s="1">
        <f t="shared" si="34"/>
        <v>-0.20293843884645965</v>
      </c>
      <c r="H433" s="1">
        <v>4.1512560685945811E-2</v>
      </c>
      <c r="I433" s="1">
        <f t="shared" si="35"/>
        <v>1.7836996529013703E-3</v>
      </c>
      <c r="J433" s="1">
        <f t="shared" si="36"/>
        <v>-0.20728653987738715</v>
      </c>
      <c r="AQ433" s="70"/>
      <c r="AR433" s="70"/>
      <c r="AS433" s="70"/>
      <c r="AT433" s="70"/>
      <c r="AU433" s="70"/>
      <c r="AV433" s="70"/>
      <c r="AW433" s="70"/>
      <c r="AX433" s="83"/>
      <c r="AY433" s="70"/>
      <c r="AZ433" s="70"/>
      <c r="BA433" s="70"/>
      <c r="BB433" s="70">
        <f t="shared" si="37"/>
        <v>1</v>
      </c>
      <c r="BC433" s="70">
        <f t="shared" si="38"/>
        <v>3.9554977379035586E-2</v>
      </c>
      <c r="BD433" s="70" t="e">
        <f t="shared" si="39"/>
        <v>#N/A</v>
      </c>
      <c r="BE433" s="70"/>
      <c r="BF433" s="70"/>
      <c r="BG433" s="70"/>
      <c r="BH433" s="70"/>
      <c r="BI433" s="70"/>
      <c r="BJ433" s="70"/>
      <c r="BK433" s="70"/>
      <c r="BL433" s="70"/>
      <c r="BM433" s="70"/>
      <c r="BN433" s="70"/>
      <c r="BO433" s="70"/>
      <c r="BP433" s="70"/>
      <c r="BQ433" s="70"/>
      <c r="BR433" s="70"/>
      <c r="BS433" s="70"/>
      <c r="BT433" s="70"/>
      <c r="BU433" s="70"/>
      <c r="BV433" s="70"/>
      <c r="BW433" s="70"/>
      <c r="BX433" s="70"/>
      <c r="BY433" s="70"/>
      <c r="BZ433" s="70"/>
      <c r="CA433" s="70"/>
      <c r="CB433" s="70"/>
      <c r="CC433" s="70"/>
      <c r="CD433" s="70"/>
      <c r="CE433" s="70"/>
      <c r="CF433" s="70"/>
      <c r="CG433" s="70"/>
      <c r="CH433" s="70"/>
      <c r="CI433" s="70"/>
      <c r="CJ433" s="70"/>
      <c r="CK433" s="70"/>
      <c r="CL433" s="70"/>
      <c r="CM433" s="70"/>
      <c r="CN433" s="70"/>
      <c r="CO433" s="70"/>
      <c r="CP433" s="70"/>
      <c r="CQ433" s="70"/>
      <c r="CR433" s="70"/>
      <c r="CS433" s="70"/>
      <c r="CT433" s="70"/>
      <c r="CU433" s="70"/>
      <c r="CV433" s="70"/>
      <c r="CW433" s="70"/>
      <c r="CX433" s="70"/>
      <c r="CY433" s="70"/>
      <c r="CZ433" s="70"/>
      <c r="DA433" s="70"/>
      <c r="DB433" s="70"/>
      <c r="DC433" s="70"/>
      <c r="DD433" s="70"/>
      <c r="DE433" s="70"/>
      <c r="DF433" s="70"/>
      <c r="DG433" s="70"/>
      <c r="DH433" s="70"/>
      <c r="DI433" s="70"/>
      <c r="DJ433" s="70"/>
      <c r="DK433" s="70"/>
      <c r="DL433" s="70"/>
      <c r="DM433" s="70"/>
      <c r="DN433" s="70"/>
      <c r="DO433" s="70"/>
      <c r="DP433" s="70"/>
      <c r="DQ433" s="70"/>
      <c r="DR433" s="70"/>
      <c r="DS433" s="70"/>
      <c r="DT433" s="70"/>
      <c r="DU433" s="70"/>
      <c r="DV433" s="70"/>
      <c r="DW433" s="70"/>
      <c r="DX433" s="70"/>
      <c r="DY433" s="70"/>
      <c r="DZ433" s="70"/>
      <c r="EA433" s="70"/>
      <c r="EB433" s="70"/>
      <c r="EC433" s="70"/>
      <c r="ED433" s="70"/>
      <c r="EE433" s="70"/>
      <c r="EF433" s="70"/>
      <c r="EG433" s="70"/>
      <c r="EH433" s="70"/>
      <c r="EI433" s="70"/>
      <c r="EJ433" s="70"/>
      <c r="EK433" s="70"/>
      <c r="EL433" s="70"/>
      <c r="EM433" s="70"/>
      <c r="EN433" s="70"/>
    </row>
    <row r="434" spans="1:144" outlineLevel="1" x14ac:dyDescent="0.2">
      <c r="A434" s="16">
        <v>228</v>
      </c>
      <c r="B434" s="16">
        <v>0</v>
      </c>
      <c r="C434" s="1">
        <v>1.1956862825494709E-3</v>
      </c>
      <c r="D434" s="1">
        <f t="shared" si="31"/>
        <v>-1.1956862825494709E-3</v>
      </c>
      <c r="E434" s="1">
        <f t="shared" si="32"/>
        <v>2.3928033714294208E-3</v>
      </c>
      <c r="F434" s="1">
        <f t="shared" si="33"/>
        <v>-4.8916289428261227E-2</v>
      </c>
      <c r="G434" s="1">
        <f t="shared" si="34"/>
        <v>-3.4599388140743016E-2</v>
      </c>
      <c r="H434" s="1">
        <v>7.4863176130072692E-3</v>
      </c>
      <c r="I434" s="1">
        <f t="shared" si="35"/>
        <v>9.0296014853959338E-6</v>
      </c>
      <c r="J434" s="1">
        <f t="shared" si="36"/>
        <v>-3.4729630881988716E-2</v>
      </c>
      <c r="AQ434" s="70"/>
      <c r="AR434" s="70"/>
      <c r="AS434" s="70"/>
      <c r="AT434" s="70"/>
      <c r="AU434" s="70"/>
      <c r="AV434" s="70"/>
      <c r="AW434" s="70"/>
      <c r="AX434" s="83"/>
      <c r="AY434" s="70"/>
      <c r="AZ434" s="70"/>
      <c r="BA434" s="70"/>
      <c r="BB434" s="70">
        <f t="shared" si="37"/>
        <v>1</v>
      </c>
      <c r="BC434" s="70">
        <f t="shared" si="38"/>
        <v>1.1956862825494709E-3</v>
      </c>
      <c r="BD434" s="70" t="e">
        <f t="shared" si="39"/>
        <v>#N/A</v>
      </c>
      <c r="BE434" s="70"/>
      <c r="BF434" s="70"/>
      <c r="BG434" s="70"/>
      <c r="BH434" s="70"/>
      <c r="BI434" s="70"/>
      <c r="BJ434" s="70"/>
      <c r="BK434" s="70"/>
      <c r="BL434" s="70"/>
      <c r="BM434" s="70"/>
      <c r="BN434" s="70"/>
      <c r="BO434" s="70"/>
      <c r="BP434" s="70"/>
      <c r="BQ434" s="70"/>
      <c r="BR434" s="70"/>
      <c r="BS434" s="70"/>
      <c r="BT434" s="70"/>
      <c r="BU434" s="70"/>
      <c r="BV434" s="70"/>
      <c r="BW434" s="70"/>
      <c r="BX434" s="70"/>
      <c r="BY434" s="70"/>
      <c r="BZ434" s="70"/>
      <c r="CA434" s="70"/>
      <c r="CB434" s="70"/>
      <c r="CC434" s="70"/>
      <c r="CD434" s="70"/>
      <c r="CE434" s="70"/>
      <c r="CF434" s="70"/>
      <c r="CG434" s="70"/>
      <c r="CH434" s="70"/>
      <c r="CI434" s="70"/>
      <c r="CJ434" s="70"/>
      <c r="CK434" s="70"/>
      <c r="CL434" s="70"/>
      <c r="CM434" s="70"/>
      <c r="CN434" s="70"/>
      <c r="CO434" s="70"/>
      <c r="CP434" s="70"/>
      <c r="CQ434" s="70"/>
      <c r="CR434" s="70"/>
      <c r="CS434" s="70"/>
      <c r="CT434" s="70"/>
      <c r="CU434" s="70"/>
      <c r="CV434" s="70"/>
      <c r="CW434" s="70"/>
      <c r="CX434" s="70"/>
      <c r="CY434" s="70"/>
      <c r="CZ434" s="70"/>
      <c r="DA434" s="70"/>
      <c r="DB434" s="70"/>
      <c r="DC434" s="70"/>
      <c r="DD434" s="70"/>
      <c r="DE434" s="70"/>
      <c r="DF434" s="70"/>
      <c r="DG434" s="70"/>
      <c r="DH434" s="70"/>
      <c r="DI434" s="70"/>
      <c r="DJ434" s="70"/>
      <c r="DK434" s="70"/>
      <c r="DL434" s="70"/>
      <c r="DM434" s="70"/>
      <c r="DN434" s="70"/>
      <c r="DO434" s="70"/>
      <c r="DP434" s="70"/>
      <c r="DQ434" s="70"/>
      <c r="DR434" s="70"/>
      <c r="DS434" s="70"/>
      <c r="DT434" s="70"/>
      <c r="DU434" s="70"/>
      <c r="DV434" s="70"/>
      <c r="DW434" s="70"/>
      <c r="DX434" s="70"/>
      <c r="DY434" s="70"/>
      <c r="DZ434" s="70"/>
      <c r="EA434" s="70"/>
      <c r="EB434" s="70"/>
      <c r="EC434" s="70"/>
      <c r="ED434" s="70"/>
      <c r="EE434" s="70"/>
      <c r="EF434" s="70"/>
      <c r="EG434" s="70"/>
      <c r="EH434" s="70"/>
      <c r="EI434" s="70"/>
      <c r="EJ434" s="70"/>
      <c r="EK434" s="70"/>
      <c r="EL434" s="70"/>
      <c r="EM434" s="70"/>
      <c r="EN434" s="70"/>
    </row>
    <row r="435" spans="1:144" outlineLevel="1" x14ac:dyDescent="0.2">
      <c r="A435" s="16">
        <v>229</v>
      </c>
      <c r="B435" s="16">
        <v>0</v>
      </c>
      <c r="C435" s="1">
        <v>4.4597404043735224E-2</v>
      </c>
      <c r="D435" s="1">
        <f t="shared" si="31"/>
        <v>-4.4597404043735224E-2</v>
      </c>
      <c r="E435" s="1">
        <f t="shared" si="32"/>
        <v>9.1244921778450158E-2</v>
      </c>
      <c r="F435" s="1">
        <f t="shared" si="33"/>
        <v>-0.30206774369079886</v>
      </c>
      <c r="G435" s="1">
        <f t="shared" si="34"/>
        <v>-0.21605363692449914</v>
      </c>
      <c r="H435" s="1">
        <v>2.3410478219188194E-2</v>
      </c>
      <c r="I435" s="1">
        <f t="shared" si="35"/>
        <v>1.1189775873148844E-3</v>
      </c>
      <c r="J435" s="1">
        <f t="shared" si="36"/>
        <v>-0.21862788389319918</v>
      </c>
      <c r="AQ435" s="70"/>
      <c r="AR435" s="70"/>
      <c r="AS435" s="70"/>
      <c r="AT435" s="70"/>
      <c r="AU435" s="70"/>
      <c r="AV435" s="70"/>
      <c r="AW435" s="70"/>
      <c r="AX435" s="83"/>
      <c r="AY435" s="70"/>
      <c r="AZ435" s="70"/>
      <c r="BA435" s="70"/>
      <c r="BB435" s="70">
        <f t="shared" si="37"/>
        <v>1</v>
      </c>
      <c r="BC435" s="70">
        <f t="shared" si="38"/>
        <v>4.4597404043735224E-2</v>
      </c>
      <c r="BD435" s="70" t="e">
        <f t="shared" si="39"/>
        <v>#N/A</v>
      </c>
      <c r="BE435" s="70"/>
      <c r="BF435" s="70"/>
      <c r="BG435" s="70"/>
      <c r="BH435" s="70"/>
      <c r="BI435" s="70"/>
      <c r="BJ435" s="70"/>
      <c r="BK435" s="70"/>
      <c r="BL435" s="70"/>
      <c r="BM435" s="70"/>
      <c r="BN435" s="70"/>
      <c r="BO435" s="70"/>
      <c r="BP435" s="70"/>
      <c r="BQ435" s="70"/>
      <c r="BR435" s="70"/>
      <c r="BS435" s="70"/>
      <c r="BT435" s="70"/>
      <c r="BU435" s="70"/>
      <c r="BV435" s="70"/>
      <c r="BW435" s="70"/>
      <c r="BX435" s="70"/>
      <c r="BY435" s="70"/>
      <c r="BZ435" s="70"/>
      <c r="CA435" s="70"/>
      <c r="CB435" s="70"/>
      <c r="CC435" s="70"/>
      <c r="CD435" s="70"/>
      <c r="CE435" s="70"/>
      <c r="CF435" s="70"/>
      <c r="CG435" s="70"/>
      <c r="CH435" s="70"/>
      <c r="CI435" s="70"/>
      <c r="CJ435" s="70"/>
      <c r="CK435" s="70"/>
      <c r="CL435" s="70"/>
      <c r="CM435" s="70"/>
      <c r="CN435" s="70"/>
      <c r="CO435" s="70"/>
      <c r="CP435" s="70"/>
      <c r="CQ435" s="70"/>
      <c r="CR435" s="70"/>
      <c r="CS435" s="70"/>
      <c r="CT435" s="70"/>
      <c r="CU435" s="70"/>
      <c r="CV435" s="70"/>
      <c r="CW435" s="70"/>
      <c r="CX435" s="70"/>
      <c r="CY435" s="70"/>
      <c r="CZ435" s="70"/>
      <c r="DA435" s="70"/>
      <c r="DB435" s="70"/>
      <c r="DC435" s="70"/>
      <c r="DD435" s="70"/>
      <c r="DE435" s="70"/>
      <c r="DF435" s="70"/>
      <c r="DG435" s="70"/>
      <c r="DH435" s="70"/>
      <c r="DI435" s="70"/>
      <c r="DJ435" s="70"/>
      <c r="DK435" s="70"/>
      <c r="DL435" s="70"/>
      <c r="DM435" s="70"/>
      <c r="DN435" s="70"/>
      <c r="DO435" s="70"/>
      <c r="DP435" s="70"/>
      <c r="DQ435" s="70"/>
      <c r="DR435" s="70"/>
      <c r="DS435" s="70"/>
      <c r="DT435" s="70"/>
      <c r="DU435" s="70"/>
      <c r="DV435" s="70"/>
      <c r="DW435" s="70"/>
      <c r="DX435" s="70"/>
      <c r="DY435" s="70"/>
      <c r="DZ435" s="70"/>
      <c r="EA435" s="70"/>
      <c r="EB435" s="70"/>
      <c r="EC435" s="70"/>
      <c r="ED435" s="70"/>
      <c r="EE435" s="70"/>
      <c r="EF435" s="70"/>
      <c r="EG435" s="70"/>
      <c r="EH435" s="70"/>
      <c r="EI435" s="70"/>
      <c r="EJ435" s="70"/>
      <c r="EK435" s="70"/>
      <c r="EL435" s="70"/>
      <c r="EM435" s="70"/>
      <c r="EN435" s="70"/>
    </row>
    <row r="436" spans="1:144" outlineLevel="1" x14ac:dyDescent="0.2">
      <c r="A436" s="16">
        <v>230</v>
      </c>
      <c r="B436" s="16">
        <v>0</v>
      </c>
      <c r="C436" s="1">
        <v>1.5042096898432046E-6</v>
      </c>
      <c r="D436" s="1">
        <f t="shared" si="31"/>
        <v>-1.5042096898432046E-6</v>
      </c>
      <c r="E436" s="1">
        <f t="shared" si="32"/>
        <v>3.0084216424529223E-6</v>
      </c>
      <c r="F436" s="1">
        <f t="shared" si="33"/>
        <v>-1.7344802225603272E-3</v>
      </c>
      <c r="G436" s="1">
        <f t="shared" si="34"/>
        <v>-1.2264631883971892E-3</v>
      </c>
      <c r="H436" s="1">
        <v>9.3069686958786523E-6</v>
      </c>
      <c r="I436" s="1">
        <f t="shared" si="35"/>
        <v>1.3999783849372607E-11</v>
      </c>
      <c r="J436" s="1">
        <f t="shared" si="36"/>
        <v>-1.2264688957642784E-3</v>
      </c>
      <c r="AQ436" s="70"/>
      <c r="AR436" s="70"/>
      <c r="AS436" s="70"/>
      <c r="AT436" s="70"/>
      <c r="AU436" s="70"/>
      <c r="AV436" s="70"/>
      <c r="AW436" s="70"/>
      <c r="AX436" s="83"/>
      <c r="AY436" s="70"/>
      <c r="AZ436" s="70"/>
      <c r="BA436" s="70"/>
      <c r="BB436" s="70">
        <f t="shared" si="37"/>
        <v>1</v>
      </c>
      <c r="BC436" s="70">
        <f t="shared" si="38"/>
        <v>1.5042096898432046E-6</v>
      </c>
      <c r="BD436" s="70" t="e">
        <f t="shared" si="39"/>
        <v>#N/A</v>
      </c>
      <c r="BE436" s="70"/>
      <c r="BF436" s="70"/>
      <c r="BG436" s="70"/>
      <c r="BH436" s="70"/>
      <c r="BI436" s="70"/>
      <c r="BJ436" s="70"/>
      <c r="BK436" s="70"/>
      <c r="BL436" s="70"/>
      <c r="BM436" s="70"/>
      <c r="BN436" s="70"/>
      <c r="BO436" s="70"/>
      <c r="BP436" s="70"/>
      <c r="BQ436" s="70"/>
      <c r="BR436" s="70"/>
      <c r="BS436" s="70"/>
      <c r="BT436" s="70"/>
      <c r="BU436" s="70"/>
      <c r="BV436" s="70"/>
      <c r="BW436" s="70"/>
      <c r="BX436" s="70"/>
      <c r="BY436" s="70"/>
      <c r="BZ436" s="70"/>
      <c r="CA436" s="70"/>
      <c r="CB436" s="70"/>
      <c r="CC436" s="70"/>
      <c r="CD436" s="70"/>
      <c r="CE436" s="70"/>
      <c r="CF436" s="70"/>
      <c r="CG436" s="70"/>
      <c r="CH436" s="70"/>
      <c r="CI436" s="70"/>
      <c r="CJ436" s="70"/>
      <c r="CK436" s="70"/>
      <c r="CL436" s="70"/>
      <c r="CM436" s="70"/>
      <c r="CN436" s="70"/>
      <c r="CO436" s="70"/>
      <c r="CP436" s="70"/>
      <c r="CQ436" s="70"/>
      <c r="CR436" s="70"/>
      <c r="CS436" s="70"/>
      <c r="CT436" s="70"/>
      <c r="CU436" s="70"/>
      <c r="CV436" s="70"/>
      <c r="CW436" s="70"/>
      <c r="CX436" s="70"/>
      <c r="CY436" s="70"/>
      <c r="CZ436" s="70"/>
      <c r="DA436" s="70"/>
      <c r="DB436" s="70"/>
      <c r="DC436" s="70"/>
      <c r="DD436" s="70"/>
      <c r="DE436" s="70"/>
      <c r="DF436" s="70"/>
      <c r="DG436" s="70"/>
      <c r="DH436" s="70"/>
      <c r="DI436" s="70"/>
      <c r="DJ436" s="70"/>
      <c r="DK436" s="70"/>
      <c r="DL436" s="70"/>
      <c r="DM436" s="70"/>
      <c r="DN436" s="70"/>
      <c r="DO436" s="70"/>
      <c r="DP436" s="70"/>
      <c r="DQ436" s="70"/>
      <c r="DR436" s="70"/>
      <c r="DS436" s="70"/>
      <c r="DT436" s="70"/>
      <c r="DU436" s="70"/>
      <c r="DV436" s="70"/>
      <c r="DW436" s="70"/>
      <c r="DX436" s="70"/>
      <c r="DY436" s="70"/>
      <c r="DZ436" s="70"/>
      <c r="EA436" s="70"/>
      <c r="EB436" s="70"/>
      <c r="EC436" s="70"/>
      <c r="ED436" s="70"/>
      <c r="EE436" s="70"/>
      <c r="EF436" s="70"/>
      <c r="EG436" s="70"/>
      <c r="EH436" s="70"/>
      <c r="EI436" s="70"/>
      <c r="EJ436" s="70"/>
      <c r="EK436" s="70"/>
      <c r="EL436" s="70"/>
      <c r="EM436" s="70"/>
      <c r="EN436" s="70"/>
    </row>
    <row r="437" spans="1:144" outlineLevel="1" x14ac:dyDescent="0.2">
      <c r="A437" s="16">
        <v>231</v>
      </c>
      <c r="B437" s="16">
        <v>0</v>
      </c>
      <c r="C437" s="1">
        <v>2.1497431410976114E-3</v>
      </c>
      <c r="D437" s="1">
        <f t="shared" si="31"/>
        <v>-2.1497431410976114E-3</v>
      </c>
      <c r="E437" s="1">
        <f t="shared" si="32"/>
        <v>4.3041143116740888E-3</v>
      </c>
      <c r="F437" s="1">
        <f t="shared" si="33"/>
        <v>-6.5605749074864536E-2</v>
      </c>
      <c r="G437" s="1">
        <f t="shared" si="34"/>
        <v>-4.6415239877512768E-2</v>
      </c>
      <c r="H437" s="1">
        <v>4.4309828230725632E-3</v>
      </c>
      <c r="I437" s="1">
        <f t="shared" si="35"/>
        <v>9.5884827749232017E-6</v>
      </c>
      <c r="J437" s="1">
        <f t="shared" si="36"/>
        <v>-4.6518415446594637E-2</v>
      </c>
      <c r="AQ437" s="70"/>
      <c r="AR437" s="70"/>
      <c r="AS437" s="70"/>
      <c r="AT437" s="70"/>
      <c r="AU437" s="70"/>
      <c r="AV437" s="70"/>
      <c r="AW437" s="70"/>
      <c r="AX437" s="83"/>
      <c r="AY437" s="70"/>
      <c r="AZ437" s="70"/>
      <c r="BA437" s="70"/>
      <c r="BB437" s="70">
        <f t="shared" si="37"/>
        <v>1</v>
      </c>
      <c r="BC437" s="70">
        <f t="shared" si="38"/>
        <v>2.1497431410976114E-3</v>
      </c>
      <c r="BD437" s="70" t="e">
        <f t="shared" si="39"/>
        <v>#N/A</v>
      </c>
      <c r="BE437" s="70"/>
      <c r="BF437" s="70"/>
      <c r="BG437" s="70"/>
      <c r="BH437" s="70"/>
      <c r="BI437" s="70"/>
      <c r="BJ437" s="70"/>
      <c r="BK437" s="70"/>
      <c r="BL437" s="70"/>
      <c r="BM437" s="70"/>
      <c r="BN437" s="70"/>
      <c r="BO437" s="70"/>
      <c r="BP437" s="70"/>
      <c r="BQ437" s="70"/>
      <c r="BR437" s="70"/>
      <c r="BS437" s="70"/>
      <c r="BT437" s="70"/>
      <c r="BU437" s="70"/>
      <c r="BV437" s="70"/>
      <c r="BW437" s="70"/>
      <c r="BX437" s="70"/>
      <c r="BY437" s="70"/>
      <c r="BZ437" s="70"/>
      <c r="CA437" s="70"/>
      <c r="CB437" s="70"/>
      <c r="CC437" s="70"/>
      <c r="CD437" s="70"/>
      <c r="CE437" s="70"/>
      <c r="CF437" s="70"/>
      <c r="CG437" s="70"/>
      <c r="CH437" s="70"/>
      <c r="CI437" s="70"/>
      <c r="CJ437" s="70"/>
      <c r="CK437" s="70"/>
      <c r="CL437" s="70"/>
      <c r="CM437" s="70"/>
      <c r="CN437" s="70"/>
      <c r="CO437" s="70"/>
      <c r="CP437" s="70"/>
      <c r="CQ437" s="70"/>
      <c r="CR437" s="70"/>
      <c r="CS437" s="70"/>
      <c r="CT437" s="70"/>
      <c r="CU437" s="70"/>
      <c r="CV437" s="70"/>
      <c r="CW437" s="70"/>
      <c r="CX437" s="70"/>
      <c r="CY437" s="70"/>
      <c r="CZ437" s="70"/>
      <c r="DA437" s="70"/>
      <c r="DB437" s="70"/>
      <c r="DC437" s="70"/>
      <c r="DD437" s="70"/>
      <c r="DE437" s="70"/>
      <c r="DF437" s="70"/>
      <c r="DG437" s="70"/>
      <c r="DH437" s="70"/>
      <c r="DI437" s="70"/>
      <c r="DJ437" s="70"/>
      <c r="DK437" s="70"/>
      <c r="DL437" s="70"/>
      <c r="DM437" s="70"/>
      <c r="DN437" s="70"/>
      <c r="DO437" s="70"/>
      <c r="DP437" s="70"/>
      <c r="DQ437" s="70"/>
      <c r="DR437" s="70"/>
      <c r="DS437" s="70"/>
      <c r="DT437" s="70"/>
      <c r="DU437" s="70"/>
      <c r="DV437" s="70"/>
      <c r="DW437" s="70"/>
      <c r="DX437" s="70"/>
      <c r="DY437" s="70"/>
      <c r="DZ437" s="70"/>
      <c r="EA437" s="70"/>
      <c r="EB437" s="70"/>
      <c r="EC437" s="70"/>
      <c r="ED437" s="70"/>
      <c r="EE437" s="70"/>
      <c r="EF437" s="70"/>
      <c r="EG437" s="70"/>
      <c r="EH437" s="70"/>
      <c r="EI437" s="70"/>
      <c r="EJ437" s="70"/>
      <c r="EK437" s="70"/>
      <c r="EL437" s="70"/>
      <c r="EM437" s="70"/>
      <c r="EN437" s="70"/>
    </row>
    <row r="438" spans="1:144" outlineLevel="1" x14ac:dyDescent="0.2">
      <c r="A438" s="16">
        <v>232</v>
      </c>
      <c r="B438" s="16">
        <v>0</v>
      </c>
      <c r="C438" s="1">
        <v>3.4889015537307647E-4</v>
      </c>
      <c r="D438" s="1">
        <f t="shared" si="31"/>
        <v>-3.4889015537307647E-4</v>
      </c>
      <c r="E438" s="1">
        <f t="shared" si="32"/>
        <v>6.9790206340656497E-4</v>
      </c>
      <c r="F438" s="1">
        <f t="shared" si="33"/>
        <v>-2.6417836084860639E-2</v>
      </c>
      <c r="G438" s="1">
        <f t="shared" si="34"/>
        <v>-1.8681860779827014E-2</v>
      </c>
      <c r="H438" s="1">
        <v>7.7729161617384073E-4</v>
      </c>
      <c r="I438" s="1">
        <f t="shared" si="35"/>
        <v>2.7149507191154894E-7</v>
      </c>
      <c r="J438" s="1">
        <f t="shared" si="36"/>
        <v>-1.8689125642168236E-2</v>
      </c>
      <c r="AQ438" s="70"/>
      <c r="AR438" s="70"/>
      <c r="AS438" s="70"/>
      <c r="AT438" s="70"/>
      <c r="AU438" s="70"/>
      <c r="AV438" s="70"/>
      <c r="AW438" s="70"/>
      <c r="AX438" s="83"/>
      <c r="AY438" s="70"/>
      <c r="AZ438" s="70"/>
      <c r="BA438" s="70"/>
      <c r="BB438" s="70">
        <f t="shared" si="37"/>
        <v>1</v>
      </c>
      <c r="BC438" s="70">
        <f t="shared" si="38"/>
        <v>3.4889015537307647E-4</v>
      </c>
      <c r="BD438" s="70" t="e">
        <f t="shared" si="39"/>
        <v>#N/A</v>
      </c>
      <c r="BE438" s="70"/>
      <c r="BF438" s="70"/>
      <c r="BG438" s="70"/>
      <c r="BH438" s="70"/>
      <c r="BI438" s="70"/>
      <c r="BJ438" s="70"/>
      <c r="BK438" s="70"/>
      <c r="BL438" s="70"/>
      <c r="BM438" s="70"/>
      <c r="BN438" s="70"/>
      <c r="BO438" s="70"/>
      <c r="BP438" s="70"/>
      <c r="BQ438" s="70"/>
      <c r="BR438" s="70"/>
      <c r="BS438" s="70"/>
      <c r="BT438" s="70"/>
      <c r="BU438" s="70"/>
      <c r="BV438" s="70"/>
      <c r="BW438" s="70"/>
      <c r="BX438" s="70"/>
      <c r="BY438" s="70"/>
      <c r="BZ438" s="70"/>
      <c r="CA438" s="70"/>
      <c r="CB438" s="70"/>
      <c r="CC438" s="70"/>
      <c r="CD438" s="70"/>
      <c r="CE438" s="70"/>
      <c r="CF438" s="70"/>
      <c r="CG438" s="70"/>
      <c r="CH438" s="70"/>
      <c r="CI438" s="70"/>
      <c r="CJ438" s="70"/>
      <c r="CK438" s="70"/>
      <c r="CL438" s="70"/>
      <c r="CM438" s="70"/>
      <c r="CN438" s="70"/>
      <c r="CO438" s="70"/>
      <c r="CP438" s="70"/>
      <c r="CQ438" s="70"/>
      <c r="CR438" s="70"/>
      <c r="CS438" s="70"/>
      <c r="CT438" s="70"/>
      <c r="CU438" s="70"/>
      <c r="CV438" s="70"/>
      <c r="CW438" s="70"/>
      <c r="CX438" s="70"/>
      <c r="CY438" s="70"/>
      <c r="CZ438" s="70"/>
      <c r="DA438" s="70"/>
      <c r="DB438" s="70"/>
      <c r="DC438" s="70"/>
      <c r="DD438" s="70"/>
      <c r="DE438" s="70"/>
      <c r="DF438" s="70"/>
      <c r="DG438" s="70"/>
      <c r="DH438" s="70"/>
      <c r="DI438" s="70"/>
      <c r="DJ438" s="70"/>
      <c r="DK438" s="70"/>
      <c r="DL438" s="70"/>
      <c r="DM438" s="70"/>
      <c r="DN438" s="70"/>
      <c r="DO438" s="70"/>
      <c r="DP438" s="70"/>
      <c r="DQ438" s="70"/>
      <c r="DR438" s="70"/>
      <c r="DS438" s="70"/>
      <c r="DT438" s="70"/>
      <c r="DU438" s="70"/>
      <c r="DV438" s="70"/>
      <c r="DW438" s="70"/>
      <c r="DX438" s="70"/>
      <c r="DY438" s="70"/>
      <c r="DZ438" s="70"/>
      <c r="EA438" s="70"/>
      <c r="EB438" s="70"/>
      <c r="EC438" s="70"/>
      <c r="ED438" s="70"/>
      <c r="EE438" s="70"/>
      <c r="EF438" s="70"/>
      <c r="EG438" s="70"/>
      <c r="EH438" s="70"/>
      <c r="EI438" s="70"/>
      <c r="EJ438" s="70"/>
      <c r="EK438" s="70"/>
      <c r="EL438" s="70"/>
      <c r="EM438" s="70"/>
      <c r="EN438" s="70"/>
    </row>
    <row r="439" spans="1:144" outlineLevel="1" x14ac:dyDescent="0.2">
      <c r="A439" s="16">
        <v>233</v>
      </c>
      <c r="B439" s="16">
        <v>1</v>
      </c>
      <c r="C439" s="1">
        <v>0.99993855452108826</v>
      </c>
      <c r="D439" s="1">
        <f t="shared" si="31"/>
        <v>6.1445478911736906E-5</v>
      </c>
      <c r="E439" s="1">
        <f t="shared" si="32"/>
        <v>1.2289473352507685E-4</v>
      </c>
      <c r="F439" s="1">
        <f t="shared" si="33"/>
        <v>1.1085789711386233E-2</v>
      </c>
      <c r="G439" s="1">
        <f t="shared" si="34"/>
        <v>7.838957500243264E-3</v>
      </c>
      <c r="H439" s="1">
        <v>3.455502054576797E-4</v>
      </c>
      <c r="I439" s="1">
        <f t="shared" si="35"/>
        <v>2.1241142464707905E-8</v>
      </c>
      <c r="J439" s="1">
        <f t="shared" si="36"/>
        <v>7.8403122280356168E-3</v>
      </c>
      <c r="AQ439" s="70"/>
      <c r="AR439" s="70"/>
      <c r="AS439" s="70"/>
      <c r="AT439" s="70"/>
      <c r="AU439" s="70"/>
      <c r="AV439" s="70"/>
      <c r="AW439" s="70"/>
      <c r="AX439" s="83"/>
      <c r="AY439" s="70"/>
      <c r="AZ439" s="70"/>
      <c r="BA439" s="70"/>
      <c r="BB439" s="70">
        <f t="shared" si="37"/>
        <v>0</v>
      </c>
      <c r="BC439" s="70" t="e">
        <f t="shared" si="38"/>
        <v>#N/A</v>
      </c>
      <c r="BD439" s="70">
        <f t="shared" si="39"/>
        <v>0.99993855452108826</v>
      </c>
      <c r="BE439" s="70"/>
      <c r="BF439" s="70"/>
      <c r="BG439" s="70"/>
      <c r="BH439" s="70"/>
      <c r="BI439" s="70"/>
      <c r="BJ439" s="70"/>
      <c r="BK439" s="70"/>
      <c r="BL439" s="70"/>
      <c r="BM439" s="70"/>
      <c r="BN439" s="70"/>
      <c r="BO439" s="70"/>
      <c r="BP439" s="70"/>
      <c r="BQ439" s="70"/>
      <c r="BR439" s="70"/>
      <c r="BS439" s="70"/>
      <c r="BT439" s="70"/>
      <c r="BU439" s="70"/>
      <c r="BV439" s="70"/>
      <c r="BW439" s="70"/>
      <c r="BX439" s="70"/>
      <c r="BY439" s="70"/>
      <c r="BZ439" s="70"/>
      <c r="CA439" s="70"/>
      <c r="CB439" s="70"/>
      <c r="CC439" s="70"/>
      <c r="CD439" s="70"/>
      <c r="CE439" s="70"/>
      <c r="CF439" s="70"/>
      <c r="CG439" s="70"/>
      <c r="CH439" s="70"/>
      <c r="CI439" s="70"/>
      <c r="CJ439" s="70"/>
      <c r="CK439" s="70"/>
      <c r="CL439" s="70"/>
      <c r="CM439" s="70"/>
      <c r="CN439" s="70"/>
      <c r="CO439" s="70"/>
      <c r="CP439" s="70"/>
      <c r="CQ439" s="70"/>
      <c r="CR439" s="70"/>
      <c r="CS439" s="70"/>
      <c r="CT439" s="70"/>
      <c r="CU439" s="70"/>
      <c r="CV439" s="70"/>
      <c r="CW439" s="70"/>
      <c r="CX439" s="70"/>
      <c r="CY439" s="70"/>
      <c r="CZ439" s="70"/>
      <c r="DA439" s="70"/>
      <c r="DB439" s="70"/>
      <c r="DC439" s="70"/>
      <c r="DD439" s="70"/>
      <c r="DE439" s="70"/>
      <c r="DF439" s="70"/>
      <c r="DG439" s="70"/>
      <c r="DH439" s="70"/>
      <c r="DI439" s="70"/>
      <c r="DJ439" s="70"/>
      <c r="DK439" s="70"/>
      <c r="DL439" s="70"/>
      <c r="DM439" s="70"/>
      <c r="DN439" s="70"/>
      <c r="DO439" s="70"/>
      <c r="DP439" s="70"/>
      <c r="DQ439" s="70"/>
      <c r="DR439" s="70"/>
      <c r="DS439" s="70"/>
      <c r="DT439" s="70"/>
      <c r="DU439" s="70"/>
      <c r="DV439" s="70"/>
      <c r="DW439" s="70"/>
      <c r="DX439" s="70"/>
      <c r="DY439" s="70"/>
      <c r="DZ439" s="70"/>
      <c r="EA439" s="70"/>
      <c r="EB439" s="70"/>
      <c r="EC439" s="70"/>
      <c r="ED439" s="70"/>
      <c r="EE439" s="70"/>
      <c r="EF439" s="70"/>
      <c r="EG439" s="70"/>
      <c r="EH439" s="70"/>
      <c r="EI439" s="70"/>
      <c r="EJ439" s="70"/>
      <c r="EK439" s="70"/>
      <c r="EL439" s="70"/>
      <c r="EM439" s="70"/>
      <c r="EN439" s="70"/>
    </row>
    <row r="440" spans="1:144" outlineLevel="1" x14ac:dyDescent="0.2">
      <c r="A440" s="16">
        <v>234</v>
      </c>
      <c r="B440" s="16">
        <v>0</v>
      </c>
      <c r="C440" s="1">
        <v>1.7616454240910748E-3</v>
      </c>
      <c r="D440" s="1">
        <f t="shared" si="31"/>
        <v>-1.7616454240910748E-3</v>
      </c>
      <c r="E440" s="1">
        <f t="shared" si="32"/>
        <v>3.5263978923252468E-3</v>
      </c>
      <c r="F440" s="1">
        <f t="shared" si="33"/>
        <v>-5.9383481645363695E-2</v>
      </c>
      <c r="G440" s="1">
        <f t="shared" si="34"/>
        <v>-4.2008978747646877E-2</v>
      </c>
      <c r="H440" s="1">
        <v>2.621697141437149E-3</v>
      </c>
      <c r="I440" s="1">
        <f t="shared" si="35"/>
        <v>4.6388128540412935E-6</v>
      </c>
      <c r="J440" s="1">
        <f t="shared" si="36"/>
        <v>-4.2064154672051692E-2</v>
      </c>
      <c r="AQ440" s="70"/>
      <c r="AR440" s="70"/>
      <c r="AS440" s="70"/>
      <c r="AT440" s="70"/>
      <c r="AU440" s="70"/>
      <c r="AV440" s="70"/>
      <c r="AW440" s="70"/>
      <c r="AX440" s="83"/>
      <c r="AY440" s="70"/>
      <c r="AZ440" s="70"/>
      <c r="BA440" s="70"/>
      <c r="BB440" s="70">
        <f t="shared" si="37"/>
        <v>1</v>
      </c>
      <c r="BC440" s="70">
        <f t="shared" si="38"/>
        <v>1.7616454240910748E-3</v>
      </c>
      <c r="BD440" s="70" t="e">
        <f t="shared" si="39"/>
        <v>#N/A</v>
      </c>
      <c r="BE440" s="70"/>
      <c r="BF440" s="70"/>
      <c r="BG440" s="70"/>
      <c r="BH440" s="70"/>
      <c r="BI440" s="70"/>
      <c r="BJ440" s="70"/>
      <c r="BK440" s="70"/>
      <c r="BL440" s="70"/>
      <c r="BM440" s="70"/>
      <c r="BN440" s="70"/>
      <c r="BO440" s="70"/>
      <c r="BP440" s="70"/>
      <c r="BQ440" s="70"/>
      <c r="BR440" s="70"/>
      <c r="BS440" s="70"/>
      <c r="BT440" s="70"/>
      <c r="BU440" s="70"/>
      <c r="BV440" s="70"/>
      <c r="BW440" s="70"/>
      <c r="BX440" s="70"/>
      <c r="BY440" s="70"/>
      <c r="BZ440" s="70"/>
      <c r="CA440" s="70"/>
      <c r="CB440" s="70"/>
      <c r="CC440" s="70"/>
      <c r="CD440" s="70"/>
      <c r="CE440" s="70"/>
      <c r="CF440" s="70"/>
      <c r="CG440" s="70"/>
      <c r="CH440" s="70"/>
      <c r="CI440" s="70"/>
      <c r="CJ440" s="70"/>
      <c r="CK440" s="70"/>
      <c r="CL440" s="70"/>
      <c r="CM440" s="70"/>
      <c r="CN440" s="70"/>
      <c r="CO440" s="70"/>
      <c r="CP440" s="70"/>
      <c r="CQ440" s="70"/>
      <c r="CR440" s="70"/>
      <c r="CS440" s="70"/>
      <c r="CT440" s="70"/>
      <c r="CU440" s="70"/>
      <c r="CV440" s="70"/>
      <c r="CW440" s="70"/>
      <c r="CX440" s="70"/>
      <c r="CY440" s="70"/>
      <c r="CZ440" s="70"/>
      <c r="DA440" s="70"/>
      <c r="DB440" s="70"/>
      <c r="DC440" s="70"/>
      <c r="DD440" s="70"/>
      <c r="DE440" s="70"/>
      <c r="DF440" s="70"/>
      <c r="DG440" s="70"/>
      <c r="DH440" s="70"/>
      <c r="DI440" s="70"/>
      <c r="DJ440" s="70"/>
      <c r="DK440" s="70"/>
      <c r="DL440" s="70"/>
      <c r="DM440" s="70"/>
      <c r="DN440" s="70"/>
      <c r="DO440" s="70"/>
      <c r="DP440" s="70"/>
      <c r="DQ440" s="70"/>
      <c r="DR440" s="70"/>
      <c r="DS440" s="70"/>
      <c r="DT440" s="70"/>
      <c r="DU440" s="70"/>
      <c r="DV440" s="70"/>
      <c r="DW440" s="70"/>
      <c r="DX440" s="70"/>
      <c r="DY440" s="70"/>
      <c r="DZ440" s="70"/>
      <c r="EA440" s="70"/>
      <c r="EB440" s="70"/>
      <c r="EC440" s="70"/>
      <c r="ED440" s="70"/>
      <c r="EE440" s="70"/>
      <c r="EF440" s="70"/>
      <c r="EG440" s="70"/>
      <c r="EH440" s="70"/>
      <c r="EI440" s="70"/>
      <c r="EJ440" s="70"/>
      <c r="EK440" s="70"/>
      <c r="EL440" s="70"/>
      <c r="EM440" s="70"/>
      <c r="EN440" s="70"/>
    </row>
    <row r="441" spans="1:144" outlineLevel="1" x14ac:dyDescent="0.2">
      <c r="A441" s="16">
        <v>235</v>
      </c>
      <c r="B441" s="16">
        <v>0</v>
      </c>
      <c r="C441" s="1">
        <v>7.1926807340471331E-4</v>
      </c>
      <c r="D441" s="1">
        <f t="shared" si="31"/>
        <v>-7.1926807340471331E-4</v>
      </c>
      <c r="E441" s="1">
        <f t="shared" si="32"/>
        <v>1.4390537415787511E-3</v>
      </c>
      <c r="F441" s="1">
        <f t="shared" si="33"/>
        <v>-3.7934861823641211E-2</v>
      </c>
      <c r="G441" s="1">
        <f t="shared" si="34"/>
        <v>-2.6828823909087727E-2</v>
      </c>
      <c r="H441" s="1">
        <v>1.5304853351502841E-3</v>
      </c>
      <c r="I441" s="1">
        <f t="shared" si="35"/>
        <v>1.1033101997140851E-6</v>
      </c>
      <c r="J441" s="1">
        <f t="shared" si="36"/>
        <v>-2.6849378066252323E-2</v>
      </c>
      <c r="AQ441" s="70"/>
      <c r="AR441" s="70"/>
      <c r="AS441" s="70"/>
      <c r="AT441" s="70"/>
      <c r="AU441" s="70"/>
      <c r="AV441" s="70"/>
      <c r="AW441" s="70"/>
      <c r="AX441" s="83"/>
      <c r="AY441" s="70"/>
      <c r="AZ441" s="70"/>
      <c r="BA441" s="70"/>
      <c r="BB441" s="70">
        <f t="shared" si="37"/>
        <v>1</v>
      </c>
      <c r="BC441" s="70">
        <f t="shared" si="38"/>
        <v>7.1926807340471331E-4</v>
      </c>
      <c r="BD441" s="70" t="e">
        <f t="shared" si="39"/>
        <v>#N/A</v>
      </c>
      <c r="BE441" s="70"/>
      <c r="BF441" s="70"/>
      <c r="BG441" s="70"/>
      <c r="BH441" s="70"/>
      <c r="BI441" s="70"/>
      <c r="BJ441" s="70"/>
      <c r="BK441" s="70"/>
      <c r="BL441" s="70"/>
      <c r="BM441" s="70"/>
      <c r="BN441" s="70"/>
      <c r="BO441" s="70"/>
      <c r="BP441" s="70"/>
      <c r="BQ441" s="70"/>
      <c r="BR441" s="70"/>
      <c r="BS441" s="70"/>
      <c r="BT441" s="70"/>
      <c r="BU441" s="70"/>
      <c r="BV441" s="70"/>
      <c r="BW441" s="70"/>
      <c r="BX441" s="70"/>
      <c r="BY441" s="70"/>
      <c r="BZ441" s="70"/>
      <c r="CA441" s="70"/>
      <c r="CB441" s="70"/>
      <c r="CC441" s="70"/>
      <c r="CD441" s="70"/>
      <c r="CE441" s="70"/>
      <c r="CF441" s="70"/>
      <c r="CG441" s="70"/>
      <c r="CH441" s="70"/>
      <c r="CI441" s="70"/>
      <c r="CJ441" s="70"/>
      <c r="CK441" s="70"/>
      <c r="CL441" s="70"/>
      <c r="CM441" s="70"/>
      <c r="CN441" s="70"/>
      <c r="CO441" s="70"/>
      <c r="CP441" s="70"/>
      <c r="CQ441" s="70"/>
      <c r="CR441" s="70"/>
      <c r="CS441" s="70"/>
      <c r="CT441" s="70"/>
      <c r="CU441" s="70"/>
      <c r="CV441" s="70"/>
      <c r="CW441" s="70"/>
      <c r="CX441" s="70"/>
      <c r="CY441" s="70"/>
      <c r="CZ441" s="70"/>
      <c r="DA441" s="70"/>
      <c r="DB441" s="70"/>
      <c r="DC441" s="70"/>
      <c r="DD441" s="70"/>
      <c r="DE441" s="70"/>
      <c r="DF441" s="70"/>
      <c r="DG441" s="70"/>
      <c r="DH441" s="70"/>
      <c r="DI441" s="70"/>
      <c r="DJ441" s="70"/>
      <c r="DK441" s="70"/>
      <c r="DL441" s="70"/>
      <c r="DM441" s="70"/>
      <c r="DN441" s="70"/>
      <c r="DO441" s="70"/>
      <c r="DP441" s="70"/>
      <c r="DQ441" s="70"/>
      <c r="DR441" s="70"/>
      <c r="DS441" s="70"/>
      <c r="DT441" s="70"/>
      <c r="DU441" s="70"/>
      <c r="DV441" s="70"/>
      <c r="DW441" s="70"/>
      <c r="DX441" s="70"/>
      <c r="DY441" s="70"/>
      <c r="DZ441" s="70"/>
      <c r="EA441" s="70"/>
      <c r="EB441" s="70"/>
      <c r="EC441" s="70"/>
      <c r="ED441" s="70"/>
      <c r="EE441" s="70"/>
      <c r="EF441" s="70"/>
      <c r="EG441" s="70"/>
      <c r="EH441" s="70"/>
      <c r="EI441" s="70"/>
      <c r="EJ441" s="70"/>
      <c r="EK441" s="70"/>
      <c r="EL441" s="70"/>
      <c r="EM441" s="70"/>
      <c r="EN441" s="70"/>
    </row>
    <row r="442" spans="1:144" outlineLevel="1" x14ac:dyDescent="0.2">
      <c r="A442" s="16">
        <v>236</v>
      </c>
      <c r="B442" s="16">
        <v>0</v>
      </c>
      <c r="C442" s="1">
        <v>1.4876000354598954E-3</v>
      </c>
      <c r="D442" s="1">
        <f t="shared" si="31"/>
        <v>-1.4876000354598954E-3</v>
      </c>
      <c r="E442" s="1">
        <f t="shared" si="32"/>
        <v>2.9774152218967967E-3</v>
      </c>
      <c r="F442" s="1">
        <f t="shared" si="33"/>
        <v>-5.4565696384237569E-2</v>
      </c>
      <c r="G442" s="1">
        <f t="shared" si="34"/>
        <v>-3.8598138377648541E-2</v>
      </c>
      <c r="H442" s="1">
        <v>2.1660672545936017E-3</v>
      </c>
      <c r="I442" s="1">
        <f t="shared" si="35"/>
        <v>3.2340474371951296E-6</v>
      </c>
      <c r="J442" s="1">
        <f t="shared" si="36"/>
        <v>-3.8640009493493922E-2</v>
      </c>
      <c r="AQ442" s="70"/>
      <c r="AR442" s="70"/>
      <c r="AS442" s="70"/>
      <c r="AT442" s="70"/>
      <c r="AU442" s="70"/>
      <c r="AV442" s="70"/>
      <c r="AW442" s="70"/>
      <c r="AX442" s="83"/>
      <c r="AY442" s="70"/>
      <c r="AZ442" s="70"/>
      <c r="BA442" s="70"/>
      <c r="BB442" s="70">
        <f t="shared" si="37"/>
        <v>1</v>
      </c>
      <c r="BC442" s="70">
        <f t="shared" si="38"/>
        <v>1.4876000354598954E-3</v>
      </c>
      <c r="BD442" s="70" t="e">
        <f t="shared" si="39"/>
        <v>#N/A</v>
      </c>
      <c r="BE442" s="70"/>
      <c r="BF442" s="70"/>
      <c r="BG442" s="70"/>
      <c r="BH442" s="70"/>
      <c r="BI442" s="70"/>
      <c r="BJ442" s="70"/>
      <c r="BK442" s="70"/>
      <c r="BL442" s="70"/>
      <c r="BM442" s="70"/>
      <c r="BN442" s="70"/>
      <c r="BO442" s="70"/>
      <c r="BP442" s="70"/>
      <c r="BQ442" s="70"/>
      <c r="BR442" s="70"/>
      <c r="BS442" s="70"/>
      <c r="BT442" s="70"/>
      <c r="BU442" s="70"/>
      <c r="BV442" s="70"/>
      <c r="BW442" s="70"/>
      <c r="BX442" s="70"/>
      <c r="BY442" s="70"/>
      <c r="BZ442" s="70"/>
      <c r="CA442" s="70"/>
      <c r="CB442" s="70"/>
      <c r="CC442" s="70"/>
      <c r="CD442" s="70"/>
      <c r="CE442" s="70"/>
      <c r="CF442" s="70"/>
      <c r="CG442" s="70"/>
      <c r="CH442" s="70"/>
      <c r="CI442" s="70"/>
      <c r="CJ442" s="70"/>
      <c r="CK442" s="70"/>
      <c r="CL442" s="70"/>
      <c r="CM442" s="70"/>
      <c r="CN442" s="70"/>
      <c r="CO442" s="70"/>
      <c r="CP442" s="70"/>
      <c r="CQ442" s="70"/>
      <c r="CR442" s="70"/>
      <c r="CS442" s="70"/>
      <c r="CT442" s="70"/>
      <c r="CU442" s="70"/>
      <c r="CV442" s="70"/>
      <c r="CW442" s="70"/>
      <c r="CX442" s="70"/>
      <c r="CY442" s="70"/>
      <c r="CZ442" s="70"/>
      <c r="DA442" s="70"/>
      <c r="DB442" s="70"/>
      <c r="DC442" s="70"/>
      <c r="DD442" s="70"/>
      <c r="DE442" s="70"/>
      <c r="DF442" s="70"/>
      <c r="DG442" s="70"/>
      <c r="DH442" s="70"/>
      <c r="DI442" s="70"/>
      <c r="DJ442" s="70"/>
      <c r="DK442" s="70"/>
      <c r="DL442" s="70"/>
      <c r="DM442" s="70"/>
      <c r="DN442" s="70"/>
      <c r="DO442" s="70"/>
      <c r="DP442" s="70"/>
      <c r="DQ442" s="70"/>
      <c r="DR442" s="70"/>
      <c r="DS442" s="70"/>
      <c r="DT442" s="70"/>
      <c r="DU442" s="70"/>
      <c r="DV442" s="70"/>
      <c r="DW442" s="70"/>
      <c r="DX442" s="70"/>
      <c r="DY442" s="70"/>
      <c r="DZ442" s="70"/>
      <c r="EA442" s="70"/>
      <c r="EB442" s="70"/>
      <c r="EC442" s="70"/>
      <c r="ED442" s="70"/>
      <c r="EE442" s="70"/>
      <c r="EF442" s="70"/>
      <c r="EG442" s="70"/>
      <c r="EH442" s="70"/>
      <c r="EI442" s="70"/>
      <c r="EJ442" s="70"/>
      <c r="EK442" s="70"/>
      <c r="EL442" s="70"/>
      <c r="EM442" s="70"/>
      <c r="EN442" s="70"/>
    </row>
    <row r="443" spans="1:144" outlineLevel="1" x14ac:dyDescent="0.2">
      <c r="A443" s="16">
        <v>237</v>
      </c>
      <c r="B443" s="16">
        <v>0</v>
      </c>
      <c r="C443" s="1">
        <v>5.6542615812358421E-8</v>
      </c>
      <c r="D443" s="1">
        <f t="shared" si="31"/>
        <v>-5.6542615812358421E-8</v>
      </c>
      <c r="E443" s="1">
        <f t="shared" si="32"/>
        <v>1.1308523486557027E-7</v>
      </c>
      <c r="F443" s="1">
        <f t="shared" si="33"/>
        <v>-3.362814815977387E-4</v>
      </c>
      <c r="G443" s="1">
        <f t="shared" si="34"/>
        <v>-2.377869193404591E-4</v>
      </c>
      <c r="H443" s="1">
        <v>6.1782448205201017E-7</v>
      </c>
      <c r="I443" s="1">
        <f t="shared" si="35"/>
        <v>3.4933435886094697E-14</v>
      </c>
      <c r="J443" s="1">
        <f t="shared" si="36"/>
        <v>-2.3778699279578328E-4</v>
      </c>
      <c r="AQ443" s="70"/>
      <c r="AR443" s="70"/>
      <c r="AS443" s="70"/>
      <c r="AT443" s="70"/>
      <c r="AU443" s="70"/>
      <c r="AV443" s="70"/>
      <c r="AW443" s="70"/>
      <c r="AX443" s="83"/>
      <c r="AY443" s="70"/>
      <c r="AZ443" s="70"/>
      <c r="BA443" s="70"/>
      <c r="BB443" s="70">
        <f t="shared" si="37"/>
        <v>1</v>
      </c>
      <c r="BC443" s="70">
        <f t="shared" si="38"/>
        <v>5.6542615812358421E-8</v>
      </c>
      <c r="BD443" s="70" t="e">
        <f t="shared" si="39"/>
        <v>#N/A</v>
      </c>
      <c r="BE443" s="70"/>
      <c r="BF443" s="70"/>
      <c r="BG443" s="70"/>
      <c r="BH443" s="70"/>
      <c r="BI443" s="70"/>
      <c r="BJ443" s="70"/>
      <c r="BK443" s="70"/>
      <c r="BL443" s="70"/>
      <c r="BM443" s="70"/>
      <c r="BN443" s="70"/>
      <c r="BO443" s="70"/>
      <c r="BP443" s="70"/>
      <c r="BQ443" s="70"/>
      <c r="BR443" s="70"/>
      <c r="BS443" s="70"/>
      <c r="BT443" s="70"/>
      <c r="BU443" s="70"/>
      <c r="BV443" s="70"/>
      <c r="BW443" s="70"/>
      <c r="BX443" s="70"/>
      <c r="BY443" s="70"/>
      <c r="BZ443" s="70"/>
      <c r="CA443" s="70"/>
      <c r="CB443" s="70"/>
      <c r="CC443" s="70"/>
      <c r="CD443" s="70"/>
      <c r="CE443" s="70"/>
      <c r="CF443" s="70"/>
      <c r="CG443" s="70"/>
      <c r="CH443" s="70"/>
      <c r="CI443" s="70"/>
      <c r="CJ443" s="70"/>
      <c r="CK443" s="70"/>
      <c r="CL443" s="70"/>
      <c r="CM443" s="70"/>
      <c r="CN443" s="70"/>
      <c r="CO443" s="70"/>
      <c r="CP443" s="70"/>
      <c r="CQ443" s="70"/>
      <c r="CR443" s="70"/>
      <c r="CS443" s="70"/>
      <c r="CT443" s="70"/>
      <c r="CU443" s="70"/>
      <c r="CV443" s="70"/>
      <c r="CW443" s="70"/>
      <c r="CX443" s="70"/>
      <c r="CY443" s="70"/>
      <c r="CZ443" s="70"/>
      <c r="DA443" s="70"/>
      <c r="DB443" s="70"/>
      <c r="DC443" s="70"/>
      <c r="DD443" s="70"/>
      <c r="DE443" s="70"/>
      <c r="DF443" s="70"/>
      <c r="DG443" s="70"/>
      <c r="DH443" s="70"/>
      <c r="DI443" s="70"/>
      <c r="DJ443" s="70"/>
      <c r="DK443" s="70"/>
      <c r="DL443" s="70"/>
      <c r="DM443" s="70"/>
      <c r="DN443" s="70"/>
      <c r="DO443" s="70"/>
      <c r="DP443" s="70"/>
      <c r="DQ443" s="70"/>
      <c r="DR443" s="70"/>
      <c r="DS443" s="70"/>
      <c r="DT443" s="70"/>
      <c r="DU443" s="70"/>
      <c r="DV443" s="70"/>
      <c r="DW443" s="70"/>
      <c r="DX443" s="70"/>
      <c r="DY443" s="70"/>
      <c r="DZ443" s="70"/>
      <c r="EA443" s="70"/>
      <c r="EB443" s="70"/>
      <c r="EC443" s="70"/>
      <c r="ED443" s="70"/>
      <c r="EE443" s="70"/>
      <c r="EF443" s="70"/>
      <c r="EG443" s="70"/>
      <c r="EH443" s="70"/>
      <c r="EI443" s="70"/>
      <c r="EJ443" s="70"/>
      <c r="EK443" s="70"/>
      <c r="EL443" s="70"/>
      <c r="EM443" s="70"/>
      <c r="EN443" s="70"/>
    </row>
    <row r="444" spans="1:144" outlineLevel="1" x14ac:dyDescent="0.2">
      <c r="A444" s="16">
        <v>238</v>
      </c>
      <c r="B444" s="16">
        <v>0</v>
      </c>
      <c r="C444" s="1">
        <v>7.8851407780511529E-2</v>
      </c>
      <c r="D444" s="1">
        <f t="shared" si="31"/>
        <v>-7.8851407780511529E-2</v>
      </c>
      <c r="E444" s="1">
        <f t="shared" si="32"/>
        <v>0.16426783565127595</v>
      </c>
      <c r="F444" s="1">
        <f t="shared" si="33"/>
        <v>-0.4052996862215365</v>
      </c>
      <c r="G444" s="1">
        <f t="shared" si="34"/>
        <v>-0.29257679580775964</v>
      </c>
      <c r="H444" s="1">
        <v>4.0555333941801816E-2</v>
      </c>
      <c r="I444" s="1">
        <f t="shared" si="35"/>
        <v>3.6183269573877215E-3</v>
      </c>
      <c r="J444" s="1">
        <f t="shared" si="36"/>
        <v>-0.29869634815732715</v>
      </c>
      <c r="AQ444" s="70"/>
      <c r="AR444" s="70"/>
      <c r="AS444" s="70"/>
      <c r="AT444" s="70"/>
      <c r="AU444" s="70"/>
      <c r="AV444" s="70"/>
      <c r="AW444" s="70"/>
      <c r="AX444" s="83"/>
      <c r="AY444" s="70"/>
      <c r="AZ444" s="70"/>
      <c r="BA444" s="70"/>
      <c r="BB444" s="70">
        <f t="shared" si="37"/>
        <v>1</v>
      </c>
      <c r="BC444" s="70">
        <f t="shared" si="38"/>
        <v>7.8851407780511529E-2</v>
      </c>
      <c r="BD444" s="70" t="e">
        <f t="shared" si="39"/>
        <v>#N/A</v>
      </c>
      <c r="BE444" s="70"/>
      <c r="BF444" s="70"/>
      <c r="BG444" s="70"/>
      <c r="BH444" s="70"/>
      <c r="BI444" s="70"/>
      <c r="BJ444" s="70"/>
      <c r="BK444" s="70"/>
      <c r="BL444" s="70"/>
      <c r="BM444" s="70"/>
      <c r="BN444" s="70"/>
      <c r="BO444" s="70"/>
      <c r="BP444" s="70"/>
      <c r="BQ444" s="70"/>
      <c r="BR444" s="70"/>
      <c r="BS444" s="70"/>
      <c r="BT444" s="70"/>
      <c r="BU444" s="70"/>
      <c r="BV444" s="70"/>
      <c r="BW444" s="70"/>
      <c r="BX444" s="70"/>
      <c r="BY444" s="70"/>
      <c r="BZ444" s="70"/>
      <c r="CA444" s="70"/>
      <c r="CB444" s="70"/>
      <c r="CC444" s="70"/>
      <c r="CD444" s="70"/>
      <c r="CE444" s="70"/>
      <c r="CF444" s="70"/>
      <c r="CG444" s="70"/>
      <c r="CH444" s="70"/>
      <c r="CI444" s="70"/>
      <c r="CJ444" s="70"/>
      <c r="CK444" s="70"/>
      <c r="CL444" s="70"/>
      <c r="CM444" s="70"/>
      <c r="CN444" s="70"/>
      <c r="CO444" s="70"/>
      <c r="CP444" s="70"/>
      <c r="CQ444" s="70"/>
      <c r="CR444" s="70"/>
      <c r="CS444" s="70"/>
      <c r="CT444" s="70"/>
      <c r="CU444" s="70"/>
      <c r="CV444" s="70"/>
      <c r="CW444" s="70"/>
      <c r="CX444" s="70"/>
      <c r="CY444" s="70"/>
      <c r="CZ444" s="70"/>
      <c r="DA444" s="70"/>
      <c r="DB444" s="70"/>
      <c r="DC444" s="70"/>
      <c r="DD444" s="70"/>
      <c r="DE444" s="70"/>
      <c r="DF444" s="70"/>
      <c r="DG444" s="70"/>
      <c r="DH444" s="70"/>
      <c r="DI444" s="70"/>
      <c r="DJ444" s="70"/>
      <c r="DK444" s="70"/>
      <c r="DL444" s="70"/>
      <c r="DM444" s="70"/>
      <c r="DN444" s="70"/>
      <c r="DO444" s="70"/>
      <c r="DP444" s="70"/>
      <c r="DQ444" s="70"/>
      <c r="DR444" s="70"/>
      <c r="DS444" s="70"/>
      <c r="DT444" s="70"/>
      <c r="DU444" s="70"/>
      <c r="DV444" s="70"/>
      <c r="DW444" s="70"/>
      <c r="DX444" s="70"/>
      <c r="DY444" s="70"/>
      <c r="DZ444" s="70"/>
      <c r="EA444" s="70"/>
      <c r="EB444" s="70"/>
      <c r="EC444" s="70"/>
      <c r="ED444" s="70"/>
      <c r="EE444" s="70"/>
      <c r="EF444" s="70"/>
      <c r="EG444" s="70"/>
      <c r="EH444" s="70"/>
      <c r="EI444" s="70"/>
      <c r="EJ444" s="70"/>
      <c r="EK444" s="70"/>
      <c r="EL444" s="70"/>
      <c r="EM444" s="70"/>
      <c r="EN444" s="70"/>
    </row>
    <row r="445" spans="1:144" outlineLevel="1" x14ac:dyDescent="0.2">
      <c r="A445" s="16">
        <v>239</v>
      </c>
      <c r="B445" s="16">
        <v>0</v>
      </c>
      <c r="C445" s="1">
        <v>3.6495031385098481E-5</v>
      </c>
      <c r="D445" s="1">
        <f t="shared" si="31"/>
        <v>-3.6495031385098481E-5</v>
      </c>
      <c r="E445" s="1">
        <f t="shared" si="32"/>
        <v>7.2991394689945636E-5</v>
      </c>
      <c r="F445" s="1">
        <f t="shared" si="33"/>
        <v>-8.5435001427954359E-3</v>
      </c>
      <c r="G445" s="1">
        <f t="shared" si="34"/>
        <v>-6.0412220056064257E-3</v>
      </c>
      <c r="H445" s="1">
        <v>1.2772360105263203E-4</v>
      </c>
      <c r="I445" s="1">
        <f t="shared" si="35"/>
        <v>4.6620424015300791E-9</v>
      </c>
      <c r="J445" s="1">
        <f t="shared" si="36"/>
        <v>-6.0416078458821586E-3</v>
      </c>
      <c r="AQ445" s="70"/>
      <c r="AR445" s="70"/>
      <c r="AS445" s="70"/>
      <c r="AT445" s="70"/>
      <c r="AU445" s="70"/>
      <c r="AV445" s="70"/>
      <c r="AW445" s="70"/>
      <c r="AX445" s="83"/>
      <c r="AY445" s="70"/>
      <c r="AZ445" s="70"/>
      <c r="BA445" s="70"/>
      <c r="BB445" s="70">
        <f t="shared" si="37"/>
        <v>1</v>
      </c>
      <c r="BC445" s="70">
        <f t="shared" si="38"/>
        <v>3.6495031385098481E-5</v>
      </c>
      <c r="BD445" s="70" t="e">
        <f t="shared" si="39"/>
        <v>#N/A</v>
      </c>
      <c r="BE445" s="70"/>
      <c r="BF445" s="70"/>
      <c r="BG445" s="70"/>
      <c r="BH445" s="70"/>
      <c r="BI445" s="70"/>
      <c r="BJ445" s="70"/>
      <c r="BK445" s="70"/>
      <c r="BL445" s="70"/>
      <c r="BM445" s="70"/>
      <c r="BN445" s="70"/>
      <c r="BO445" s="70"/>
      <c r="BP445" s="70"/>
      <c r="BQ445" s="70"/>
      <c r="BR445" s="70"/>
      <c r="BS445" s="70"/>
      <c r="BT445" s="70"/>
      <c r="BU445" s="70"/>
      <c r="BV445" s="70"/>
      <c r="BW445" s="70"/>
      <c r="BX445" s="70"/>
      <c r="BY445" s="70"/>
      <c r="BZ445" s="70"/>
      <c r="CA445" s="70"/>
      <c r="CB445" s="70"/>
      <c r="CC445" s="70"/>
      <c r="CD445" s="70"/>
      <c r="CE445" s="70"/>
      <c r="CF445" s="70"/>
      <c r="CG445" s="70"/>
      <c r="CH445" s="70"/>
      <c r="CI445" s="70"/>
      <c r="CJ445" s="70"/>
      <c r="CK445" s="70"/>
      <c r="CL445" s="70"/>
      <c r="CM445" s="70"/>
      <c r="CN445" s="70"/>
      <c r="CO445" s="70"/>
      <c r="CP445" s="70"/>
      <c r="CQ445" s="70"/>
      <c r="CR445" s="70"/>
      <c r="CS445" s="70"/>
      <c r="CT445" s="70"/>
      <c r="CU445" s="70"/>
      <c r="CV445" s="70"/>
      <c r="CW445" s="70"/>
      <c r="CX445" s="70"/>
      <c r="CY445" s="70"/>
      <c r="CZ445" s="70"/>
      <c r="DA445" s="70"/>
      <c r="DB445" s="70"/>
      <c r="DC445" s="70"/>
      <c r="DD445" s="70"/>
      <c r="DE445" s="70"/>
      <c r="DF445" s="70"/>
      <c r="DG445" s="70"/>
      <c r="DH445" s="70"/>
      <c r="DI445" s="70"/>
      <c r="DJ445" s="70"/>
      <c r="DK445" s="70"/>
      <c r="DL445" s="70"/>
      <c r="DM445" s="70"/>
      <c r="DN445" s="70"/>
      <c r="DO445" s="70"/>
      <c r="DP445" s="70"/>
      <c r="DQ445" s="70"/>
      <c r="DR445" s="70"/>
      <c r="DS445" s="70"/>
      <c r="DT445" s="70"/>
      <c r="DU445" s="70"/>
      <c r="DV445" s="70"/>
      <c r="DW445" s="70"/>
      <c r="DX445" s="70"/>
      <c r="DY445" s="70"/>
      <c r="DZ445" s="70"/>
      <c r="EA445" s="70"/>
      <c r="EB445" s="70"/>
      <c r="EC445" s="70"/>
      <c r="ED445" s="70"/>
      <c r="EE445" s="70"/>
      <c r="EF445" s="70"/>
      <c r="EG445" s="70"/>
      <c r="EH445" s="70"/>
      <c r="EI445" s="70"/>
      <c r="EJ445" s="70"/>
      <c r="EK445" s="70"/>
      <c r="EL445" s="70"/>
      <c r="EM445" s="70"/>
      <c r="EN445" s="70"/>
    </row>
    <row r="446" spans="1:144" outlineLevel="1" x14ac:dyDescent="0.2">
      <c r="A446" s="16">
        <v>240</v>
      </c>
      <c r="B446" s="16">
        <v>0</v>
      </c>
      <c r="C446" s="1">
        <v>2.1337626015463544E-6</v>
      </c>
      <c r="D446" s="1">
        <f t="shared" si="31"/>
        <v>-2.1337626015463544E-6</v>
      </c>
      <c r="E446" s="1">
        <f t="shared" si="32"/>
        <v>4.2675297560879036E-6</v>
      </c>
      <c r="F446" s="1">
        <f t="shared" si="33"/>
        <v>-2.065800028097566E-3</v>
      </c>
      <c r="G446" s="1">
        <f t="shared" si="34"/>
        <v>-1.4607419876552152E-3</v>
      </c>
      <c r="H446" s="1">
        <v>1.1586181790647859E-5</v>
      </c>
      <c r="I446" s="1">
        <f t="shared" si="35"/>
        <v>2.4722500590323915E-11</v>
      </c>
      <c r="J446" s="1">
        <f t="shared" si="36"/>
        <v>-1.4607504499398586E-3</v>
      </c>
      <c r="AQ446" s="70"/>
      <c r="AR446" s="70"/>
      <c r="AS446" s="70"/>
      <c r="AT446" s="70"/>
      <c r="AU446" s="70"/>
      <c r="AV446" s="70"/>
      <c r="AW446" s="70"/>
      <c r="AX446" s="83"/>
      <c r="AY446" s="70"/>
      <c r="AZ446" s="70"/>
      <c r="BA446" s="70"/>
      <c r="BB446" s="70">
        <f t="shared" si="37"/>
        <v>1</v>
      </c>
      <c r="BC446" s="70">
        <f t="shared" si="38"/>
        <v>2.1337626015463544E-6</v>
      </c>
      <c r="BD446" s="70" t="e">
        <f t="shared" si="39"/>
        <v>#N/A</v>
      </c>
      <c r="BE446" s="70"/>
      <c r="BF446" s="70"/>
      <c r="BG446" s="70"/>
      <c r="BH446" s="70"/>
      <c r="BI446" s="70"/>
      <c r="BJ446" s="70"/>
      <c r="BK446" s="70"/>
      <c r="BL446" s="70"/>
      <c r="BM446" s="70"/>
      <c r="BN446" s="70"/>
      <c r="BO446" s="70"/>
      <c r="BP446" s="70"/>
      <c r="BQ446" s="70"/>
      <c r="BR446" s="70"/>
      <c r="BS446" s="70"/>
      <c r="BT446" s="70"/>
      <c r="BU446" s="70"/>
      <c r="BV446" s="70"/>
      <c r="BW446" s="70"/>
      <c r="BX446" s="70"/>
      <c r="BY446" s="70"/>
      <c r="BZ446" s="70"/>
      <c r="CA446" s="70"/>
      <c r="CB446" s="70"/>
      <c r="CC446" s="70"/>
      <c r="CD446" s="70"/>
      <c r="CE446" s="70"/>
      <c r="CF446" s="70"/>
      <c r="CG446" s="70"/>
      <c r="CH446" s="70"/>
      <c r="CI446" s="70"/>
      <c r="CJ446" s="70"/>
      <c r="CK446" s="70"/>
      <c r="CL446" s="70"/>
      <c r="CM446" s="70"/>
      <c r="CN446" s="70"/>
      <c r="CO446" s="70"/>
      <c r="CP446" s="70"/>
      <c r="CQ446" s="70"/>
      <c r="CR446" s="70"/>
      <c r="CS446" s="70"/>
      <c r="CT446" s="70"/>
      <c r="CU446" s="70"/>
      <c r="CV446" s="70"/>
      <c r="CW446" s="70"/>
      <c r="CX446" s="70"/>
      <c r="CY446" s="70"/>
      <c r="CZ446" s="70"/>
      <c r="DA446" s="70"/>
      <c r="DB446" s="70"/>
      <c r="DC446" s="70"/>
      <c r="DD446" s="70"/>
      <c r="DE446" s="70"/>
      <c r="DF446" s="70"/>
      <c r="DG446" s="70"/>
      <c r="DH446" s="70"/>
      <c r="DI446" s="70"/>
      <c r="DJ446" s="70"/>
      <c r="DK446" s="70"/>
      <c r="DL446" s="70"/>
      <c r="DM446" s="70"/>
      <c r="DN446" s="70"/>
      <c r="DO446" s="70"/>
      <c r="DP446" s="70"/>
      <c r="DQ446" s="70"/>
      <c r="DR446" s="70"/>
      <c r="DS446" s="70"/>
      <c r="DT446" s="70"/>
      <c r="DU446" s="70"/>
      <c r="DV446" s="70"/>
      <c r="DW446" s="70"/>
      <c r="DX446" s="70"/>
      <c r="DY446" s="70"/>
      <c r="DZ446" s="70"/>
      <c r="EA446" s="70"/>
      <c r="EB446" s="70"/>
      <c r="EC446" s="70"/>
      <c r="ED446" s="70"/>
      <c r="EE446" s="70"/>
      <c r="EF446" s="70"/>
      <c r="EG446" s="70"/>
      <c r="EH446" s="70"/>
      <c r="EI446" s="70"/>
      <c r="EJ446" s="70"/>
      <c r="EK446" s="70"/>
      <c r="EL446" s="70"/>
      <c r="EM446" s="70"/>
      <c r="EN446" s="70"/>
    </row>
    <row r="447" spans="1:144" outlineLevel="1" x14ac:dyDescent="0.2">
      <c r="A447" s="16">
        <v>241</v>
      </c>
      <c r="B447" s="16">
        <v>0</v>
      </c>
      <c r="C447" s="1">
        <v>7.1320554256562323E-6</v>
      </c>
      <c r="D447" s="1">
        <f t="shared" si="31"/>
        <v>-7.1320554256562323E-6</v>
      </c>
      <c r="E447" s="1">
        <f t="shared" si="32"/>
        <v>1.4264161717737803E-5</v>
      </c>
      <c r="F447" s="1">
        <f t="shared" si="33"/>
        <v>-3.7767925171682125E-3</v>
      </c>
      <c r="G447" s="1">
        <f t="shared" si="34"/>
        <v>-2.6706003617601812E-3</v>
      </c>
      <c r="H447" s="1">
        <v>4.4846882873758941E-5</v>
      </c>
      <c r="I447" s="1">
        <f t="shared" si="35"/>
        <v>3.1986708057249752E-10</v>
      </c>
      <c r="J447" s="1">
        <f t="shared" si="36"/>
        <v>-2.6706602478252794E-3</v>
      </c>
      <c r="AQ447" s="70"/>
      <c r="AR447" s="70"/>
      <c r="AS447" s="70"/>
      <c r="AT447" s="70"/>
      <c r="AU447" s="70"/>
      <c r="AV447" s="70"/>
      <c r="AW447" s="70"/>
      <c r="AX447" s="83"/>
      <c r="AY447" s="70"/>
      <c r="AZ447" s="70"/>
      <c r="BA447" s="70"/>
      <c r="BB447" s="70">
        <f t="shared" si="37"/>
        <v>1</v>
      </c>
      <c r="BC447" s="70">
        <f t="shared" si="38"/>
        <v>7.1320554256562323E-6</v>
      </c>
      <c r="BD447" s="70" t="e">
        <f t="shared" si="39"/>
        <v>#N/A</v>
      </c>
      <c r="BE447" s="70"/>
      <c r="BF447" s="70"/>
      <c r="BG447" s="70"/>
      <c r="BH447" s="70"/>
      <c r="BI447" s="70"/>
      <c r="BJ447" s="70"/>
      <c r="BK447" s="70"/>
      <c r="BL447" s="70"/>
      <c r="BM447" s="70"/>
      <c r="BN447" s="70"/>
      <c r="BO447" s="70"/>
      <c r="BP447" s="70"/>
      <c r="BQ447" s="70"/>
      <c r="BR447" s="70"/>
      <c r="BS447" s="70"/>
      <c r="BT447" s="70"/>
      <c r="BU447" s="70"/>
      <c r="BV447" s="70"/>
      <c r="BW447" s="70"/>
      <c r="BX447" s="70"/>
      <c r="BY447" s="70"/>
      <c r="BZ447" s="70"/>
      <c r="CA447" s="70"/>
      <c r="CB447" s="70"/>
      <c r="CC447" s="70"/>
      <c r="CD447" s="70"/>
      <c r="CE447" s="70"/>
      <c r="CF447" s="70"/>
      <c r="CG447" s="70"/>
      <c r="CH447" s="70"/>
      <c r="CI447" s="70"/>
      <c r="CJ447" s="70"/>
      <c r="CK447" s="70"/>
      <c r="CL447" s="70"/>
      <c r="CM447" s="70"/>
      <c r="CN447" s="70"/>
      <c r="CO447" s="70"/>
      <c r="CP447" s="70"/>
      <c r="CQ447" s="70"/>
      <c r="CR447" s="70"/>
      <c r="CS447" s="70"/>
      <c r="CT447" s="70"/>
      <c r="CU447" s="70"/>
      <c r="CV447" s="70"/>
      <c r="CW447" s="70"/>
      <c r="CX447" s="70"/>
      <c r="CY447" s="70"/>
      <c r="CZ447" s="70"/>
      <c r="DA447" s="70"/>
      <c r="DB447" s="70"/>
      <c r="DC447" s="70"/>
      <c r="DD447" s="70"/>
      <c r="DE447" s="70"/>
      <c r="DF447" s="70"/>
      <c r="DG447" s="70"/>
      <c r="DH447" s="70"/>
      <c r="DI447" s="70"/>
      <c r="DJ447" s="70"/>
      <c r="DK447" s="70"/>
      <c r="DL447" s="70"/>
      <c r="DM447" s="70"/>
      <c r="DN447" s="70"/>
      <c r="DO447" s="70"/>
      <c r="DP447" s="70"/>
      <c r="DQ447" s="70"/>
      <c r="DR447" s="70"/>
      <c r="DS447" s="70"/>
      <c r="DT447" s="70"/>
      <c r="DU447" s="70"/>
      <c r="DV447" s="70"/>
      <c r="DW447" s="70"/>
      <c r="DX447" s="70"/>
      <c r="DY447" s="70"/>
      <c r="DZ447" s="70"/>
      <c r="EA447" s="70"/>
      <c r="EB447" s="70"/>
      <c r="EC447" s="70"/>
      <c r="ED447" s="70"/>
      <c r="EE447" s="70"/>
      <c r="EF447" s="70"/>
      <c r="EG447" s="70"/>
      <c r="EH447" s="70"/>
      <c r="EI447" s="70"/>
      <c r="EJ447" s="70"/>
      <c r="EK447" s="70"/>
      <c r="EL447" s="70"/>
      <c r="EM447" s="70"/>
      <c r="EN447" s="70"/>
    </row>
    <row r="448" spans="1:144" outlineLevel="1" x14ac:dyDescent="0.2">
      <c r="A448" s="16">
        <v>242</v>
      </c>
      <c r="B448" s="16">
        <v>0</v>
      </c>
      <c r="C448" s="1">
        <v>3.7860504243719099E-6</v>
      </c>
      <c r="D448" s="1">
        <f t="shared" si="31"/>
        <v>-3.7860504243719099E-6</v>
      </c>
      <c r="E448" s="1">
        <f t="shared" si="32"/>
        <v>7.5721151829358233E-6</v>
      </c>
      <c r="F448" s="1">
        <f t="shared" si="33"/>
        <v>-2.7517476597493135E-3</v>
      </c>
      <c r="G448" s="1">
        <f t="shared" si="34"/>
        <v>-1.9457812720354763E-3</v>
      </c>
      <c r="H448" s="1">
        <v>2.8457530208000059E-5</v>
      </c>
      <c r="I448" s="1">
        <f t="shared" si="35"/>
        <v>1.0774511839737922E-10</v>
      </c>
      <c r="J448" s="1">
        <f t="shared" si="36"/>
        <v>-1.9458089586910617E-3</v>
      </c>
      <c r="AQ448" s="70"/>
      <c r="AR448" s="70"/>
      <c r="AS448" s="70"/>
      <c r="AT448" s="70"/>
      <c r="AU448" s="70"/>
      <c r="AV448" s="70"/>
      <c r="AW448" s="70"/>
      <c r="AX448" s="83"/>
      <c r="AY448" s="70"/>
      <c r="AZ448" s="70"/>
      <c r="BA448" s="70"/>
      <c r="BB448" s="70">
        <f t="shared" si="37"/>
        <v>1</v>
      </c>
      <c r="BC448" s="70">
        <f t="shared" si="38"/>
        <v>3.7860504243719099E-6</v>
      </c>
      <c r="BD448" s="70" t="e">
        <f t="shared" si="39"/>
        <v>#N/A</v>
      </c>
      <c r="BE448" s="70"/>
      <c r="BF448" s="70"/>
      <c r="BG448" s="70"/>
      <c r="BH448" s="70"/>
      <c r="BI448" s="70"/>
      <c r="BJ448" s="70"/>
      <c r="BK448" s="70"/>
      <c r="BL448" s="70"/>
      <c r="BM448" s="70"/>
      <c r="BN448" s="70"/>
      <c r="BO448" s="70"/>
      <c r="BP448" s="70"/>
      <c r="BQ448" s="70"/>
      <c r="BR448" s="70"/>
      <c r="BS448" s="70"/>
      <c r="BT448" s="70"/>
      <c r="BU448" s="70"/>
      <c r="BV448" s="70"/>
      <c r="BW448" s="70"/>
      <c r="BX448" s="70"/>
      <c r="BY448" s="70"/>
      <c r="BZ448" s="70"/>
      <c r="CA448" s="70"/>
      <c r="CB448" s="70"/>
      <c r="CC448" s="70"/>
      <c r="CD448" s="70"/>
      <c r="CE448" s="70"/>
      <c r="CF448" s="70"/>
      <c r="CG448" s="70"/>
      <c r="CH448" s="70"/>
      <c r="CI448" s="70"/>
      <c r="CJ448" s="70"/>
      <c r="CK448" s="70"/>
      <c r="CL448" s="70"/>
      <c r="CM448" s="70"/>
      <c r="CN448" s="70"/>
      <c r="CO448" s="70"/>
      <c r="CP448" s="70"/>
      <c r="CQ448" s="70"/>
      <c r="CR448" s="70"/>
      <c r="CS448" s="70"/>
      <c r="CT448" s="70"/>
      <c r="CU448" s="70"/>
      <c r="CV448" s="70"/>
      <c r="CW448" s="70"/>
      <c r="CX448" s="70"/>
      <c r="CY448" s="70"/>
      <c r="CZ448" s="70"/>
      <c r="DA448" s="70"/>
      <c r="DB448" s="70"/>
      <c r="DC448" s="70"/>
      <c r="DD448" s="70"/>
      <c r="DE448" s="70"/>
      <c r="DF448" s="70"/>
      <c r="DG448" s="70"/>
      <c r="DH448" s="70"/>
      <c r="DI448" s="70"/>
      <c r="DJ448" s="70"/>
      <c r="DK448" s="70"/>
      <c r="DL448" s="70"/>
      <c r="DM448" s="70"/>
      <c r="DN448" s="70"/>
      <c r="DO448" s="70"/>
      <c r="DP448" s="70"/>
      <c r="DQ448" s="70"/>
      <c r="DR448" s="70"/>
      <c r="DS448" s="70"/>
      <c r="DT448" s="70"/>
      <c r="DU448" s="70"/>
      <c r="DV448" s="70"/>
      <c r="DW448" s="70"/>
      <c r="DX448" s="70"/>
      <c r="DY448" s="70"/>
      <c r="DZ448" s="70"/>
      <c r="EA448" s="70"/>
      <c r="EB448" s="70"/>
      <c r="EC448" s="70"/>
      <c r="ED448" s="70"/>
      <c r="EE448" s="70"/>
      <c r="EF448" s="70"/>
      <c r="EG448" s="70"/>
      <c r="EH448" s="70"/>
      <c r="EI448" s="70"/>
      <c r="EJ448" s="70"/>
      <c r="EK448" s="70"/>
      <c r="EL448" s="70"/>
      <c r="EM448" s="70"/>
      <c r="EN448" s="70"/>
    </row>
    <row r="449" spans="1:144" outlineLevel="1" x14ac:dyDescent="0.2">
      <c r="A449" s="16">
        <v>243</v>
      </c>
      <c r="B449" s="16">
        <v>0</v>
      </c>
      <c r="C449" s="1">
        <v>1.8124130702752465E-3</v>
      </c>
      <c r="D449" s="1">
        <f t="shared" si="31"/>
        <v>-1.8124130702752465E-3</v>
      </c>
      <c r="E449" s="1">
        <f t="shared" si="32"/>
        <v>3.6281149560835144E-3</v>
      </c>
      <c r="F449" s="1">
        <f t="shared" si="33"/>
        <v>-6.0233835641469106E-2</v>
      </c>
      <c r="G449" s="1">
        <f t="shared" si="34"/>
        <v>-4.261107691330196E-2</v>
      </c>
      <c r="H449" s="1">
        <v>3.2718370956088681E-3</v>
      </c>
      <c r="I449" s="1">
        <f t="shared" si="35"/>
        <v>5.9601880595832899E-6</v>
      </c>
      <c r="J449" s="1">
        <f t="shared" si="36"/>
        <v>-4.268095668762497E-2</v>
      </c>
      <c r="AQ449" s="70"/>
      <c r="AR449" s="70"/>
      <c r="AS449" s="70"/>
      <c r="AT449" s="70"/>
      <c r="AU449" s="70"/>
      <c r="AV449" s="70"/>
      <c r="AW449" s="70"/>
      <c r="AX449" s="83"/>
      <c r="AY449" s="70"/>
      <c r="AZ449" s="70"/>
      <c r="BA449" s="70"/>
      <c r="BB449" s="70">
        <f t="shared" si="37"/>
        <v>1</v>
      </c>
      <c r="BC449" s="70">
        <f t="shared" si="38"/>
        <v>1.8124130702752465E-3</v>
      </c>
      <c r="BD449" s="70" t="e">
        <f t="shared" si="39"/>
        <v>#N/A</v>
      </c>
      <c r="BE449" s="70"/>
      <c r="BF449" s="70"/>
      <c r="BG449" s="70"/>
      <c r="BH449" s="70"/>
      <c r="BI449" s="70"/>
      <c r="BJ449" s="70"/>
      <c r="BK449" s="70"/>
      <c r="BL449" s="70"/>
      <c r="BM449" s="70"/>
      <c r="BN449" s="70"/>
      <c r="BO449" s="70"/>
      <c r="BP449" s="70"/>
      <c r="BQ449" s="70"/>
      <c r="BR449" s="70"/>
      <c r="BS449" s="70"/>
      <c r="BT449" s="70"/>
      <c r="BU449" s="70"/>
      <c r="BV449" s="70"/>
      <c r="BW449" s="70"/>
      <c r="BX449" s="70"/>
      <c r="BY449" s="70"/>
      <c r="BZ449" s="70"/>
      <c r="CA449" s="70"/>
      <c r="CB449" s="70"/>
      <c r="CC449" s="70"/>
      <c r="CD449" s="70"/>
      <c r="CE449" s="70"/>
      <c r="CF449" s="70"/>
      <c r="CG449" s="70"/>
      <c r="CH449" s="70"/>
      <c r="CI449" s="70"/>
      <c r="CJ449" s="70"/>
      <c r="CK449" s="70"/>
      <c r="CL449" s="70"/>
      <c r="CM449" s="70"/>
      <c r="CN449" s="70"/>
      <c r="CO449" s="70"/>
      <c r="CP449" s="70"/>
      <c r="CQ449" s="70"/>
      <c r="CR449" s="70"/>
      <c r="CS449" s="70"/>
      <c r="CT449" s="70"/>
      <c r="CU449" s="70"/>
      <c r="CV449" s="70"/>
      <c r="CW449" s="70"/>
      <c r="CX449" s="70"/>
      <c r="CY449" s="70"/>
      <c r="CZ449" s="70"/>
      <c r="DA449" s="70"/>
      <c r="DB449" s="70"/>
      <c r="DC449" s="70"/>
      <c r="DD449" s="70"/>
      <c r="DE449" s="70"/>
      <c r="DF449" s="70"/>
      <c r="DG449" s="70"/>
      <c r="DH449" s="70"/>
      <c r="DI449" s="70"/>
      <c r="DJ449" s="70"/>
      <c r="DK449" s="70"/>
      <c r="DL449" s="70"/>
      <c r="DM449" s="70"/>
      <c r="DN449" s="70"/>
      <c r="DO449" s="70"/>
      <c r="DP449" s="70"/>
      <c r="DQ449" s="70"/>
      <c r="DR449" s="70"/>
      <c r="DS449" s="70"/>
      <c r="DT449" s="70"/>
      <c r="DU449" s="70"/>
      <c r="DV449" s="70"/>
      <c r="DW449" s="70"/>
      <c r="DX449" s="70"/>
      <c r="DY449" s="70"/>
      <c r="DZ449" s="70"/>
      <c r="EA449" s="70"/>
      <c r="EB449" s="70"/>
      <c r="EC449" s="70"/>
      <c r="ED449" s="70"/>
      <c r="EE449" s="70"/>
      <c r="EF449" s="70"/>
      <c r="EG449" s="70"/>
      <c r="EH449" s="70"/>
      <c r="EI449" s="70"/>
      <c r="EJ449" s="70"/>
      <c r="EK449" s="70"/>
      <c r="EL449" s="70"/>
      <c r="EM449" s="70"/>
      <c r="EN449" s="70"/>
    </row>
    <row r="450" spans="1:144" outlineLevel="1" x14ac:dyDescent="0.2">
      <c r="A450" s="16">
        <v>244</v>
      </c>
      <c r="B450" s="16">
        <v>0</v>
      </c>
      <c r="C450" s="1">
        <v>3.037137015942196E-3</v>
      </c>
      <c r="D450" s="1">
        <f t="shared" si="31"/>
        <v>-3.037137015942196E-3</v>
      </c>
      <c r="E450" s="1">
        <f t="shared" si="32"/>
        <v>6.0835169525599343E-3</v>
      </c>
      <c r="F450" s="1">
        <f t="shared" si="33"/>
        <v>-7.7996903480586549E-2</v>
      </c>
      <c r="G450" s="1">
        <f t="shared" si="34"/>
        <v>-5.5194105823937085E-2</v>
      </c>
      <c r="H450" s="1">
        <v>5.2535368655410543E-3</v>
      </c>
      <c r="I450" s="1">
        <f t="shared" si="35"/>
        <v>1.6088841911453929E-5</v>
      </c>
      <c r="J450" s="1">
        <f t="shared" si="36"/>
        <v>-5.5339661722994114E-2</v>
      </c>
      <c r="AQ450" s="70"/>
      <c r="AR450" s="70"/>
      <c r="AS450" s="70"/>
      <c r="AT450" s="70"/>
      <c r="AU450" s="70"/>
      <c r="AV450" s="70"/>
      <c r="AW450" s="70"/>
      <c r="AX450" s="83"/>
      <c r="AY450" s="70"/>
      <c r="AZ450" s="70"/>
      <c r="BA450" s="70"/>
      <c r="BB450" s="70">
        <f t="shared" si="37"/>
        <v>1</v>
      </c>
      <c r="BC450" s="70">
        <f t="shared" si="38"/>
        <v>3.037137015942196E-3</v>
      </c>
      <c r="BD450" s="70" t="e">
        <f t="shared" si="39"/>
        <v>#N/A</v>
      </c>
      <c r="BE450" s="70"/>
      <c r="BF450" s="70"/>
      <c r="BG450" s="70"/>
      <c r="BH450" s="70"/>
      <c r="BI450" s="70"/>
      <c r="BJ450" s="70"/>
      <c r="BK450" s="70"/>
      <c r="BL450" s="70"/>
      <c r="BM450" s="70"/>
      <c r="BN450" s="70"/>
      <c r="BO450" s="70"/>
      <c r="BP450" s="70"/>
      <c r="BQ450" s="70"/>
      <c r="BR450" s="70"/>
      <c r="BS450" s="70"/>
      <c r="BT450" s="70"/>
      <c r="BU450" s="70"/>
      <c r="BV450" s="70"/>
      <c r="BW450" s="70"/>
      <c r="BX450" s="70"/>
      <c r="BY450" s="70"/>
      <c r="BZ450" s="70"/>
      <c r="CA450" s="70"/>
      <c r="CB450" s="70"/>
      <c r="CC450" s="70"/>
      <c r="CD450" s="70"/>
      <c r="CE450" s="70"/>
      <c r="CF450" s="70"/>
      <c r="CG450" s="70"/>
      <c r="CH450" s="70"/>
      <c r="CI450" s="70"/>
      <c r="CJ450" s="70"/>
      <c r="CK450" s="70"/>
      <c r="CL450" s="70"/>
      <c r="CM450" s="70"/>
      <c r="CN450" s="70"/>
      <c r="CO450" s="70"/>
      <c r="CP450" s="70"/>
      <c r="CQ450" s="70"/>
      <c r="CR450" s="70"/>
      <c r="CS450" s="70"/>
      <c r="CT450" s="70"/>
      <c r="CU450" s="70"/>
      <c r="CV450" s="70"/>
      <c r="CW450" s="70"/>
      <c r="CX450" s="70"/>
      <c r="CY450" s="70"/>
      <c r="CZ450" s="70"/>
      <c r="DA450" s="70"/>
      <c r="DB450" s="70"/>
      <c r="DC450" s="70"/>
      <c r="DD450" s="70"/>
      <c r="DE450" s="70"/>
      <c r="DF450" s="70"/>
      <c r="DG450" s="70"/>
      <c r="DH450" s="70"/>
      <c r="DI450" s="70"/>
      <c r="DJ450" s="70"/>
      <c r="DK450" s="70"/>
      <c r="DL450" s="70"/>
      <c r="DM450" s="70"/>
      <c r="DN450" s="70"/>
      <c r="DO450" s="70"/>
      <c r="DP450" s="70"/>
      <c r="DQ450" s="70"/>
      <c r="DR450" s="70"/>
      <c r="DS450" s="70"/>
      <c r="DT450" s="70"/>
      <c r="DU450" s="70"/>
      <c r="DV450" s="70"/>
      <c r="DW450" s="70"/>
      <c r="DX450" s="70"/>
      <c r="DY450" s="70"/>
      <c r="DZ450" s="70"/>
      <c r="EA450" s="70"/>
      <c r="EB450" s="70"/>
      <c r="EC450" s="70"/>
      <c r="ED450" s="70"/>
      <c r="EE450" s="70"/>
      <c r="EF450" s="70"/>
      <c r="EG450" s="70"/>
      <c r="EH450" s="70"/>
      <c r="EI450" s="70"/>
      <c r="EJ450" s="70"/>
      <c r="EK450" s="70"/>
      <c r="EL450" s="70"/>
      <c r="EM450" s="70"/>
      <c r="EN450" s="70"/>
    </row>
    <row r="451" spans="1:144" outlineLevel="1" x14ac:dyDescent="0.2">
      <c r="A451" s="16">
        <v>245</v>
      </c>
      <c r="B451" s="16">
        <v>0</v>
      </c>
      <c r="C451" s="1">
        <v>2.3583460663324659E-7</v>
      </c>
      <c r="D451" s="1">
        <f t="shared" si="31"/>
        <v>-2.3583460663324659E-7</v>
      </c>
      <c r="E451" s="1">
        <f t="shared" si="32"/>
        <v>4.7166926886863296E-7</v>
      </c>
      <c r="F451" s="1">
        <f t="shared" si="33"/>
        <v>-6.867818204267153E-4</v>
      </c>
      <c r="G451" s="1">
        <f t="shared" si="34"/>
        <v>-4.8562811105950344E-4</v>
      </c>
      <c r="H451" s="1">
        <v>1.8503738378014051E-6</v>
      </c>
      <c r="I451" s="1">
        <f t="shared" si="35"/>
        <v>4.3638309654825586E-13</v>
      </c>
      <c r="J451" s="1">
        <f t="shared" si="36"/>
        <v>-4.8562856035690274E-4</v>
      </c>
      <c r="AQ451" s="70"/>
      <c r="AR451" s="70"/>
      <c r="AS451" s="70"/>
      <c r="AT451" s="70"/>
      <c r="AU451" s="70"/>
      <c r="AV451" s="70"/>
      <c r="AW451" s="70"/>
      <c r="AX451" s="83"/>
      <c r="AY451" s="70"/>
      <c r="AZ451" s="70"/>
      <c r="BA451" s="70"/>
      <c r="BB451" s="70">
        <f t="shared" si="37"/>
        <v>1</v>
      </c>
      <c r="BC451" s="70">
        <f t="shared" si="38"/>
        <v>2.3583460663324659E-7</v>
      </c>
      <c r="BD451" s="70" t="e">
        <f t="shared" si="39"/>
        <v>#N/A</v>
      </c>
      <c r="BE451" s="70"/>
      <c r="BF451" s="70"/>
      <c r="BG451" s="70"/>
      <c r="BH451" s="70"/>
      <c r="BI451" s="70"/>
      <c r="BJ451" s="70"/>
      <c r="BK451" s="70"/>
      <c r="BL451" s="70"/>
      <c r="BM451" s="70"/>
      <c r="BN451" s="70"/>
      <c r="BO451" s="70"/>
      <c r="BP451" s="70"/>
      <c r="BQ451" s="70"/>
      <c r="BR451" s="70"/>
      <c r="BS451" s="70"/>
      <c r="BT451" s="70"/>
      <c r="BU451" s="70"/>
      <c r="BV451" s="70"/>
      <c r="BW451" s="70"/>
      <c r="BX451" s="70"/>
      <c r="BY451" s="70"/>
      <c r="BZ451" s="70"/>
      <c r="CA451" s="70"/>
      <c r="CB451" s="70"/>
      <c r="CC451" s="70"/>
      <c r="CD451" s="70"/>
      <c r="CE451" s="70"/>
      <c r="CF451" s="70"/>
      <c r="CG451" s="70"/>
      <c r="CH451" s="70"/>
      <c r="CI451" s="70"/>
      <c r="CJ451" s="70"/>
      <c r="CK451" s="70"/>
      <c r="CL451" s="70"/>
      <c r="CM451" s="70"/>
      <c r="CN451" s="70"/>
      <c r="CO451" s="70"/>
      <c r="CP451" s="70"/>
      <c r="CQ451" s="70"/>
      <c r="CR451" s="70"/>
      <c r="CS451" s="70"/>
      <c r="CT451" s="70"/>
      <c r="CU451" s="70"/>
      <c r="CV451" s="70"/>
      <c r="CW451" s="70"/>
      <c r="CX451" s="70"/>
      <c r="CY451" s="70"/>
      <c r="CZ451" s="70"/>
      <c r="DA451" s="70"/>
      <c r="DB451" s="70"/>
      <c r="DC451" s="70"/>
      <c r="DD451" s="70"/>
      <c r="DE451" s="70"/>
      <c r="DF451" s="70"/>
      <c r="DG451" s="70"/>
      <c r="DH451" s="70"/>
      <c r="DI451" s="70"/>
      <c r="DJ451" s="70"/>
      <c r="DK451" s="70"/>
      <c r="DL451" s="70"/>
      <c r="DM451" s="70"/>
      <c r="DN451" s="70"/>
      <c r="DO451" s="70"/>
      <c r="DP451" s="70"/>
      <c r="DQ451" s="70"/>
      <c r="DR451" s="70"/>
      <c r="DS451" s="70"/>
      <c r="DT451" s="70"/>
      <c r="DU451" s="70"/>
      <c r="DV451" s="70"/>
      <c r="DW451" s="70"/>
      <c r="DX451" s="70"/>
      <c r="DY451" s="70"/>
      <c r="DZ451" s="70"/>
      <c r="EA451" s="70"/>
      <c r="EB451" s="70"/>
      <c r="EC451" s="70"/>
      <c r="ED451" s="70"/>
      <c r="EE451" s="70"/>
      <c r="EF451" s="70"/>
      <c r="EG451" s="70"/>
      <c r="EH451" s="70"/>
      <c r="EI451" s="70"/>
      <c r="EJ451" s="70"/>
      <c r="EK451" s="70"/>
      <c r="EL451" s="70"/>
      <c r="EM451" s="70"/>
      <c r="EN451" s="70"/>
    </row>
    <row r="452" spans="1:144" outlineLevel="1" x14ac:dyDescent="0.2">
      <c r="A452" s="16">
        <v>246</v>
      </c>
      <c r="B452" s="16">
        <v>0</v>
      </c>
      <c r="C452" s="1">
        <v>0.20646275993461427</v>
      </c>
      <c r="D452" s="1">
        <f t="shared" si="31"/>
        <v>-0.20646275993461427</v>
      </c>
      <c r="E452" s="1">
        <f t="shared" si="32"/>
        <v>0.46250961743513008</v>
      </c>
      <c r="F452" s="1">
        <f t="shared" si="33"/>
        <v>-0.68008059627894846</v>
      </c>
      <c r="G452" s="1">
        <f t="shared" si="34"/>
        <v>-0.51007872281596534</v>
      </c>
      <c r="H452" s="1">
        <v>0.14780352718494286</v>
      </c>
      <c r="I452" s="1">
        <f t="shared" si="35"/>
        <v>4.5125235533797291E-2</v>
      </c>
      <c r="J452" s="1">
        <f t="shared" si="36"/>
        <v>-0.55254460363247027</v>
      </c>
      <c r="AQ452" s="70"/>
      <c r="AR452" s="70"/>
      <c r="AS452" s="70"/>
      <c r="AT452" s="70"/>
      <c r="AU452" s="70"/>
      <c r="AV452" s="70"/>
      <c r="AW452" s="70"/>
      <c r="AX452" s="83"/>
      <c r="AY452" s="70"/>
      <c r="AZ452" s="70"/>
      <c r="BA452" s="70"/>
      <c r="BB452" s="70">
        <f t="shared" si="37"/>
        <v>1</v>
      </c>
      <c r="BC452" s="70">
        <f t="shared" si="38"/>
        <v>0.20646275993461427</v>
      </c>
      <c r="BD452" s="70" t="e">
        <f t="shared" si="39"/>
        <v>#N/A</v>
      </c>
      <c r="BE452" s="70"/>
      <c r="BF452" s="70"/>
      <c r="BG452" s="70"/>
      <c r="BH452" s="70"/>
      <c r="BI452" s="70"/>
      <c r="BJ452" s="70"/>
      <c r="BK452" s="70"/>
      <c r="BL452" s="70"/>
      <c r="BM452" s="70"/>
      <c r="BN452" s="70"/>
      <c r="BO452" s="70"/>
      <c r="BP452" s="70"/>
      <c r="BQ452" s="70"/>
      <c r="BR452" s="70"/>
      <c r="BS452" s="70"/>
      <c r="BT452" s="70"/>
      <c r="BU452" s="70"/>
      <c r="BV452" s="70"/>
      <c r="BW452" s="70"/>
      <c r="BX452" s="70"/>
      <c r="BY452" s="70"/>
      <c r="BZ452" s="70"/>
      <c r="CA452" s="70"/>
      <c r="CB452" s="70"/>
      <c r="CC452" s="70"/>
      <c r="CD452" s="70"/>
      <c r="CE452" s="70"/>
      <c r="CF452" s="70"/>
      <c r="CG452" s="70"/>
      <c r="CH452" s="70"/>
      <c r="CI452" s="70"/>
      <c r="CJ452" s="70"/>
      <c r="CK452" s="70"/>
      <c r="CL452" s="70"/>
      <c r="CM452" s="70"/>
      <c r="CN452" s="70"/>
      <c r="CO452" s="70"/>
      <c r="CP452" s="70"/>
      <c r="CQ452" s="70"/>
      <c r="CR452" s="70"/>
      <c r="CS452" s="70"/>
      <c r="CT452" s="70"/>
      <c r="CU452" s="70"/>
      <c r="CV452" s="70"/>
      <c r="CW452" s="70"/>
      <c r="CX452" s="70"/>
      <c r="CY452" s="70"/>
      <c r="CZ452" s="70"/>
      <c r="DA452" s="70"/>
      <c r="DB452" s="70"/>
      <c r="DC452" s="70"/>
      <c r="DD452" s="70"/>
      <c r="DE452" s="70"/>
      <c r="DF452" s="70"/>
      <c r="DG452" s="70"/>
      <c r="DH452" s="70"/>
      <c r="DI452" s="70"/>
      <c r="DJ452" s="70"/>
      <c r="DK452" s="70"/>
      <c r="DL452" s="70"/>
      <c r="DM452" s="70"/>
      <c r="DN452" s="70"/>
      <c r="DO452" s="70"/>
      <c r="DP452" s="70"/>
      <c r="DQ452" s="70"/>
      <c r="DR452" s="70"/>
      <c r="DS452" s="70"/>
      <c r="DT452" s="70"/>
      <c r="DU452" s="70"/>
      <c r="DV452" s="70"/>
      <c r="DW452" s="70"/>
      <c r="DX452" s="70"/>
      <c r="DY452" s="70"/>
      <c r="DZ452" s="70"/>
      <c r="EA452" s="70"/>
      <c r="EB452" s="70"/>
      <c r="EC452" s="70"/>
      <c r="ED452" s="70"/>
      <c r="EE452" s="70"/>
      <c r="EF452" s="70"/>
      <c r="EG452" s="70"/>
      <c r="EH452" s="70"/>
      <c r="EI452" s="70"/>
      <c r="EJ452" s="70"/>
      <c r="EK452" s="70"/>
      <c r="EL452" s="70"/>
      <c r="EM452" s="70"/>
      <c r="EN452" s="70"/>
    </row>
    <row r="453" spans="1:144" outlineLevel="1" x14ac:dyDescent="0.2">
      <c r="A453" s="16">
        <v>247</v>
      </c>
      <c r="B453" s="16">
        <v>0</v>
      </c>
      <c r="C453" s="1">
        <v>2.6522136253259401E-4</v>
      </c>
      <c r="D453" s="1">
        <f t="shared" si="31"/>
        <v>-2.6522136253259401E-4</v>
      </c>
      <c r="E453" s="1">
        <f t="shared" si="32"/>
        <v>5.3051307987645022E-4</v>
      </c>
      <c r="F453" s="1">
        <f t="shared" si="33"/>
        <v>-2.3032869553671557E-2</v>
      </c>
      <c r="G453" s="1">
        <f t="shared" si="34"/>
        <v>-1.6287778349578147E-2</v>
      </c>
      <c r="H453" s="1">
        <v>6.49019949121328E-4</v>
      </c>
      <c r="I453" s="1">
        <f t="shared" si="35"/>
        <v>1.7229144151306189E-7</v>
      </c>
      <c r="J453" s="1">
        <f t="shared" si="36"/>
        <v>-1.6293066470327175E-2</v>
      </c>
      <c r="AQ453" s="70"/>
      <c r="AR453" s="70"/>
      <c r="AS453" s="70"/>
      <c r="AT453" s="70"/>
      <c r="AU453" s="70"/>
      <c r="AV453" s="70"/>
      <c r="AW453" s="70"/>
      <c r="AX453" s="83"/>
      <c r="AY453" s="70"/>
      <c r="AZ453" s="70"/>
      <c r="BA453" s="70"/>
      <c r="BB453" s="70">
        <f t="shared" si="37"/>
        <v>1</v>
      </c>
      <c r="BC453" s="70">
        <f t="shared" si="38"/>
        <v>2.6522136253259401E-4</v>
      </c>
      <c r="BD453" s="70" t="e">
        <f t="shared" si="39"/>
        <v>#N/A</v>
      </c>
      <c r="BE453" s="70"/>
      <c r="BF453" s="70"/>
      <c r="BG453" s="70"/>
      <c r="BH453" s="70"/>
      <c r="BI453" s="70"/>
      <c r="BJ453" s="70"/>
      <c r="BK453" s="70"/>
      <c r="BL453" s="70"/>
      <c r="BM453" s="70"/>
      <c r="BN453" s="70"/>
      <c r="BO453" s="70"/>
      <c r="BP453" s="70"/>
      <c r="BQ453" s="70"/>
      <c r="BR453" s="70"/>
      <c r="BS453" s="70"/>
      <c r="BT453" s="70"/>
      <c r="BU453" s="70"/>
      <c r="BV453" s="70"/>
      <c r="BW453" s="70"/>
      <c r="BX453" s="70"/>
      <c r="BY453" s="70"/>
      <c r="BZ453" s="70"/>
      <c r="CA453" s="70"/>
      <c r="CB453" s="70"/>
      <c r="CC453" s="70"/>
      <c r="CD453" s="70"/>
      <c r="CE453" s="70"/>
      <c r="CF453" s="70"/>
      <c r="CG453" s="70"/>
      <c r="CH453" s="70"/>
      <c r="CI453" s="70"/>
      <c r="CJ453" s="70"/>
      <c r="CK453" s="70"/>
      <c r="CL453" s="70"/>
      <c r="CM453" s="70"/>
      <c r="CN453" s="70"/>
      <c r="CO453" s="70"/>
      <c r="CP453" s="70"/>
      <c r="CQ453" s="70"/>
      <c r="CR453" s="70"/>
      <c r="CS453" s="70"/>
      <c r="CT453" s="70"/>
      <c r="CU453" s="70"/>
      <c r="CV453" s="70"/>
      <c r="CW453" s="70"/>
      <c r="CX453" s="70"/>
      <c r="CY453" s="70"/>
      <c r="CZ453" s="70"/>
      <c r="DA453" s="70"/>
      <c r="DB453" s="70"/>
      <c r="DC453" s="70"/>
      <c r="DD453" s="70"/>
      <c r="DE453" s="70"/>
      <c r="DF453" s="70"/>
      <c r="DG453" s="70"/>
      <c r="DH453" s="70"/>
      <c r="DI453" s="70"/>
      <c r="DJ453" s="70"/>
      <c r="DK453" s="70"/>
      <c r="DL453" s="70"/>
      <c r="DM453" s="70"/>
      <c r="DN453" s="70"/>
      <c r="DO453" s="70"/>
      <c r="DP453" s="70"/>
      <c r="DQ453" s="70"/>
      <c r="DR453" s="70"/>
      <c r="DS453" s="70"/>
      <c r="DT453" s="70"/>
      <c r="DU453" s="70"/>
      <c r="DV453" s="70"/>
      <c r="DW453" s="70"/>
      <c r="DX453" s="70"/>
      <c r="DY453" s="70"/>
      <c r="DZ453" s="70"/>
      <c r="EA453" s="70"/>
      <c r="EB453" s="70"/>
      <c r="EC453" s="70"/>
      <c r="ED453" s="70"/>
      <c r="EE453" s="70"/>
      <c r="EF453" s="70"/>
      <c r="EG453" s="70"/>
      <c r="EH453" s="70"/>
      <c r="EI453" s="70"/>
      <c r="EJ453" s="70"/>
      <c r="EK453" s="70"/>
      <c r="EL453" s="70"/>
      <c r="EM453" s="70"/>
      <c r="EN453" s="70"/>
    </row>
    <row r="454" spans="1:144" outlineLevel="1" x14ac:dyDescent="0.2">
      <c r="A454" s="16">
        <v>248</v>
      </c>
      <c r="B454" s="16">
        <v>0</v>
      </c>
      <c r="C454" s="1">
        <v>7.4825975863827042E-3</v>
      </c>
      <c r="D454" s="1">
        <f t="shared" si="31"/>
        <v>-7.4825975863827042E-3</v>
      </c>
      <c r="E454" s="1">
        <f t="shared" si="32"/>
        <v>1.5021465313013372E-2</v>
      </c>
      <c r="F454" s="1">
        <f t="shared" si="33"/>
        <v>-0.12256208758426633</v>
      </c>
      <c r="G454" s="1">
        <f t="shared" si="34"/>
        <v>-8.6827466602481931E-2</v>
      </c>
      <c r="H454" s="1">
        <v>1.1867953847769449E-2</v>
      </c>
      <c r="I454" s="1">
        <f t="shared" si="35"/>
        <v>9.0547220589914918E-5</v>
      </c>
      <c r="J454" s="1">
        <f t="shared" si="36"/>
        <v>-8.7347330681567081E-2</v>
      </c>
      <c r="AQ454" s="70"/>
      <c r="AR454" s="70"/>
      <c r="AS454" s="70"/>
      <c r="AT454" s="70"/>
      <c r="AU454" s="70"/>
      <c r="AV454" s="70"/>
      <c r="AW454" s="70"/>
      <c r="AX454" s="83"/>
      <c r="AY454" s="70"/>
      <c r="AZ454" s="70"/>
      <c r="BA454" s="70"/>
      <c r="BB454" s="70">
        <f t="shared" si="37"/>
        <v>1</v>
      </c>
      <c r="BC454" s="70">
        <f t="shared" si="38"/>
        <v>7.4825975863827042E-3</v>
      </c>
      <c r="BD454" s="70" t="e">
        <f t="shared" si="39"/>
        <v>#N/A</v>
      </c>
      <c r="BE454" s="70"/>
      <c r="BF454" s="70"/>
      <c r="BG454" s="70"/>
      <c r="BH454" s="70"/>
      <c r="BI454" s="70"/>
      <c r="BJ454" s="70"/>
      <c r="BK454" s="70"/>
      <c r="BL454" s="70"/>
      <c r="BM454" s="70"/>
      <c r="BN454" s="70"/>
      <c r="BO454" s="70"/>
      <c r="BP454" s="70"/>
      <c r="BQ454" s="70"/>
      <c r="BR454" s="70"/>
      <c r="BS454" s="70"/>
      <c r="BT454" s="70"/>
      <c r="BU454" s="70"/>
      <c r="BV454" s="70"/>
      <c r="BW454" s="70"/>
      <c r="BX454" s="70"/>
      <c r="BY454" s="70"/>
      <c r="BZ454" s="70"/>
      <c r="CA454" s="70"/>
      <c r="CB454" s="70"/>
      <c r="CC454" s="70"/>
      <c r="CD454" s="70"/>
      <c r="CE454" s="70"/>
      <c r="CF454" s="70"/>
      <c r="CG454" s="70"/>
      <c r="CH454" s="70"/>
      <c r="CI454" s="70"/>
      <c r="CJ454" s="70"/>
      <c r="CK454" s="70"/>
      <c r="CL454" s="70"/>
      <c r="CM454" s="70"/>
      <c r="CN454" s="70"/>
      <c r="CO454" s="70"/>
      <c r="CP454" s="70"/>
      <c r="CQ454" s="70"/>
      <c r="CR454" s="70"/>
      <c r="CS454" s="70"/>
      <c r="CT454" s="70"/>
      <c r="CU454" s="70"/>
      <c r="CV454" s="70"/>
      <c r="CW454" s="70"/>
      <c r="CX454" s="70"/>
      <c r="CY454" s="70"/>
      <c r="CZ454" s="70"/>
      <c r="DA454" s="70"/>
      <c r="DB454" s="70"/>
      <c r="DC454" s="70"/>
      <c r="DD454" s="70"/>
      <c r="DE454" s="70"/>
      <c r="DF454" s="70"/>
      <c r="DG454" s="70"/>
      <c r="DH454" s="70"/>
      <c r="DI454" s="70"/>
      <c r="DJ454" s="70"/>
      <c r="DK454" s="70"/>
      <c r="DL454" s="70"/>
      <c r="DM454" s="70"/>
      <c r="DN454" s="70"/>
      <c r="DO454" s="70"/>
      <c r="DP454" s="70"/>
      <c r="DQ454" s="70"/>
      <c r="DR454" s="70"/>
      <c r="DS454" s="70"/>
      <c r="DT454" s="70"/>
      <c r="DU454" s="70"/>
      <c r="DV454" s="70"/>
      <c r="DW454" s="70"/>
      <c r="DX454" s="70"/>
      <c r="DY454" s="70"/>
      <c r="DZ454" s="70"/>
      <c r="EA454" s="70"/>
      <c r="EB454" s="70"/>
      <c r="EC454" s="70"/>
      <c r="ED454" s="70"/>
      <c r="EE454" s="70"/>
      <c r="EF454" s="70"/>
      <c r="EG454" s="70"/>
      <c r="EH454" s="70"/>
      <c r="EI454" s="70"/>
      <c r="EJ454" s="70"/>
      <c r="EK454" s="70"/>
      <c r="EL454" s="70"/>
      <c r="EM454" s="70"/>
      <c r="EN454" s="70"/>
    </row>
    <row r="455" spans="1:144" outlineLevel="1" x14ac:dyDescent="0.2">
      <c r="A455" s="16">
        <v>249</v>
      </c>
      <c r="B455" s="16">
        <v>0</v>
      </c>
      <c r="C455" s="1">
        <v>1.2334191030355202E-2</v>
      </c>
      <c r="D455" s="1">
        <f t="shared" si="31"/>
        <v>-1.2334191030355202E-2</v>
      </c>
      <c r="E455" s="1">
        <f t="shared" si="32"/>
        <v>2.4821776968876011E-2</v>
      </c>
      <c r="F455" s="1">
        <f t="shared" si="33"/>
        <v>-0.15754928425377251</v>
      </c>
      <c r="G455" s="1">
        <f t="shared" si="34"/>
        <v>-0.1117507188363719</v>
      </c>
      <c r="H455" s="1">
        <v>9.0802653032925063E-3</v>
      </c>
      <c r="I455" s="1">
        <f t="shared" si="35"/>
        <v>1.1443548401856959E-4</v>
      </c>
      <c r="J455" s="1">
        <f t="shared" si="36"/>
        <v>-0.1122615635222689</v>
      </c>
      <c r="AQ455" s="70"/>
      <c r="AR455" s="70"/>
      <c r="AS455" s="70"/>
      <c r="AT455" s="70"/>
      <c r="AU455" s="70"/>
      <c r="AV455" s="70"/>
      <c r="AW455" s="70"/>
      <c r="AX455" s="83"/>
      <c r="AY455" s="70"/>
      <c r="AZ455" s="70"/>
      <c r="BA455" s="70"/>
      <c r="BB455" s="70">
        <f t="shared" si="37"/>
        <v>1</v>
      </c>
      <c r="BC455" s="70">
        <f t="shared" si="38"/>
        <v>1.2334191030355202E-2</v>
      </c>
      <c r="BD455" s="70" t="e">
        <f t="shared" si="39"/>
        <v>#N/A</v>
      </c>
      <c r="BE455" s="70"/>
      <c r="BF455" s="70"/>
      <c r="BG455" s="70"/>
      <c r="BH455" s="70"/>
      <c r="BI455" s="70"/>
      <c r="BJ455" s="70"/>
      <c r="BK455" s="70"/>
      <c r="BL455" s="70"/>
      <c r="BM455" s="70"/>
      <c r="BN455" s="70"/>
      <c r="BO455" s="70"/>
      <c r="BP455" s="70"/>
      <c r="BQ455" s="70"/>
      <c r="BR455" s="70"/>
      <c r="BS455" s="70"/>
      <c r="BT455" s="70"/>
      <c r="BU455" s="70"/>
      <c r="BV455" s="70"/>
      <c r="BW455" s="70"/>
      <c r="BX455" s="70"/>
      <c r="BY455" s="70"/>
      <c r="BZ455" s="70"/>
      <c r="CA455" s="70"/>
      <c r="CB455" s="70"/>
      <c r="CC455" s="70"/>
      <c r="CD455" s="70"/>
      <c r="CE455" s="70"/>
      <c r="CF455" s="70"/>
      <c r="CG455" s="70"/>
      <c r="CH455" s="70"/>
      <c r="CI455" s="70"/>
      <c r="CJ455" s="70"/>
      <c r="CK455" s="70"/>
      <c r="CL455" s="70"/>
      <c r="CM455" s="70"/>
      <c r="CN455" s="70"/>
      <c r="CO455" s="70"/>
      <c r="CP455" s="70"/>
      <c r="CQ455" s="70"/>
      <c r="CR455" s="70"/>
      <c r="CS455" s="70"/>
      <c r="CT455" s="70"/>
      <c r="CU455" s="70"/>
      <c r="CV455" s="70"/>
      <c r="CW455" s="70"/>
      <c r="CX455" s="70"/>
      <c r="CY455" s="70"/>
      <c r="CZ455" s="70"/>
      <c r="DA455" s="70"/>
      <c r="DB455" s="70"/>
      <c r="DC455" s="70"/>
      <c r="DD455" s="70"/>
      <c r="DE455" s="70"/>
      <c r="DF455" s="70"/>
      <c r="DG455" s="70"/>
      <c r="DH455" s="70"/>
      <c r="DI455" s="70"/>
      <c r="DJ455" s="70"/>
      <c r="DK455" s="70"/>
      <c r="DL455" s="70"/>
      <c r="DM455" s="70"/>
      <c r="DN455" s="70"/>
      <c r="DO455" s="70"/>
      <c r="DP455" s="70"/>
      <c r="DQ455" s="70"/>
      <c r="DR455" s="70"/>
      <c r="DS455" s="70"/>
      <c r="DT455" s="70"/>
      <c r="DU455" s="70"/>
      <c r="DV455" s="70"/>
      <c r="DW455" s="70"/>
      <c r="DX455" s="70"/>
      <c r="DY455" s="70"/>
      <c r="DZ455" s="70"/>
      <c r="EA455" s="70"/>
      <c r="EB455" s="70"/>
      <c r="EC455" s="70"/>
      <c r="ED455" s="70"/>
      <c r="EE455" s="70"/>
      <c r="EF455" s="70"/>
      <c r="EG455" s="70"/>
      <c r="EH455" s="70"/>
      <c r="EI455" s="70"/>
      <c r="EJ455" s="70"/>
      <c r="EK455" s="70"/>
      <c r="EL455" s="70"/>
      <c r="EM455" s="70"/>
      <c r="EN455" s="70"/>
    </row>
    <row r="456" spans="1:144" outlineLevel="1" x14ac:dyDescent="0.2">
      <c r="A456" s="16">
        <v>250</v>
      </c>
      <c r="B456" s="16">
        <v>1</v>
      </c>
      <c r="C456" s="1">
        <v>0.99265532929776923</v>
      </c>
      <c r="D456" s="1">
        <f t="shared" si="31"/>
        <v>7.3446707022307711E-3</v>
      </c>
      <c r="E456" s="1">
        <f t="shared" si="32"/>
        <v>1.4743551190638814E-2</v>
      </c>
      <c r="F456" s="1">
        <f t="shared" si="33"/>
        <v>0.12142302578439895</v>
      </c>
      <c r="G456" s="1">
        <f t="shared" si="34"/>
        <v>8.6017521609009703E-2</v>
      </c>
      <c r="H456" s="1">
        <v>1.616952930141094E-2</v>
      </c>
      <c r="I456" s="1">
        <f t="shared" si="35"/>
        <v>1.2160486752735822E-4</v>
      </c>
      <c r="J456" s="1">
        <f t="shared" si="36"/>
        <v>8.6721501897071687E-2</v>
      </c>
      <c r="AQ456" s="70"/>
      <c r="AR456" s="70"/>
      <c r="AS456" s="70"/>
      <c r="AT456" s="70"/>
      <c r="AU456" s="70"/>
      <c r="AV456" s="70"/>
      <c r="AW456" s="70"/>
      <c r="AX456" s="83"/>
      <c r="AY456" s="70"/>
      <c r="AZ456" s="70"/>
      <c r="BA456" s="70"/>
      <c r="BB456" s="70">
        <f t="shared" si="37"/>
        <v>0</v>
      </c>
      <c r="BC456" s="70" t="e">
        <f t="shared" si="38"/>
        <v>#N/A</v>
      </c>
      <c r="BD456" s="70">
        <f t="shared" si="39"/>
        <v>0.99265532929776923</v>
      </c>
      <c r="BE456" s="70"/>
      <c r="BF456" s="70"/>
      <c r="BG456" s="70"/>
      <c r="BH456" s="70"/>
      <c r="BI456" s="70"/>
      <c r="BJ456" s="70"/>
      <c r="BK456" s="70"/>
      <c r="BL456" s="70"/>
      <c r="BM456" s="70"/>
      <c r="BN456" s="70"/>
      <c r="BO456" s="70"/>
      <c r="BP456" s="70"/>
      <c r="BQ456" s="70"/>
      <c r="BR456" s="70"/>
      <c r="BS456" s="70"/>
      <c r="BT456" s="70"/>
      <c r="BU456" s="70"/>
      <c r="BV456" s="70"/>
      <c r="BW456" s="70"/>
      <c r="BX456" s="70"/>
      <c r="BY456" s="70"/>
      <c r="BZ456" s="70"/>
      <c r="CA456" s="70"/>
      <c r="CB456" s="70"/>
      <c r="CC456" s="70"/>
      <c r="CD456" s="70"/>
      <c r="CE456" s="70"/>
      <c r="CF456" s="70"/>
      <c r="CG456" s="70"/>
      <c r="CH456" s="70"/>
      <c r="CI456" s="70"/>
      <c r="CJ456" s="70"/>
      <c r="CK456" s="70"/>
      <c r="CL456" s="70"/>
      <c r="CM456" s="70"/>
      <c r="CN456" s="70"/>
      <c r="CO456" s="70"/>
      <c r="CP456" s="70"/>
      <c r="CQ456" s="70"/>
      <c r="CR456" s="70"/>
      <c r="CS456" s="70"/>
      <c r="CT456" s="70"/>
      <c r="CU456" s="70"/>
      <c r="CV456" s="70"/>
      <c r="CW456" s="70"/>
      <c r="CX456" s="70"/>
      <c r="CY456" s="70"/>
      <c r="CZ456" s="70"/>
      <c r="DA456" s="70"/>
      <c r="DB456" s="70"/>
      <c r="DC456" s="70"/>
      <c r="DD456" s="70"/>
      <c r="DE456" s="70"/>
      <c r="DF456" s="70"/>
      <c r="DG456" s="70"/>
      <c r="DH456" s="70"/>
      <c r="DI456" s="70"/>
      <c r="DJ456" s="70"/>
      <c r="DK456" s="70"/>
      <c r="DL456" s="70"/>
      <c r="DM456" s="70"/>
      <c r="DN456" s="70"/>
      <c r="DO456" s="70"/>
      <c r="DP456" s="70"/>
      <c r="DQ456" s="70"/>
      <c r="DR456" s="70"/>
      <c r="DS456" s="70"/>
      <c r="DT456" s="70"/>
      <c r="DU456" s="70"/>
      <c r="DV456" s="70"/>
      <c r="DW456" s="70"/>
      <c r="DX456" s="70"/>
      <c r="DY456" s="70"/>
      <c r="DZ456" s="70"/>
      <c r="EA456" s="70"/>
      <c r="EB456" s="70"/>
      <c r="EC456" s="70"/>
      <c r="ED456" s="70"/>
      <c r="EE456" s="70"/>
      <c r="EF456" s="70"/>
      <c r="EG456" s="70"/>
      <c r="EH456" s="70"/>
      <c r="EI456" s="70"/>
      <c r="EJ456" s="70"/>
      <c r="EK456" s="70"/>
      <c r="EL456" s="70"/>
      <c r="EM456" s="70"/>
      <c r="EN456" s="70"/>
    </row>
    <row r="457" spans="1:144" outlineLevel="1" x14ac:dyDescent="0.2">
      <c r="A457" s="16">
        <v>251</v>
      </c>
      <c r="B457" s="16">
        <v>0</v>
      </c>
      <c r="C457" s="1">
        <v>1.3939984870472424E-4</v>
      </c>
      <c r="D457" s="1">
        <f t="shared" si="31"/>
        <v>-1.3939984870472424E-4</v>
      </c>
      <c r="E457" s="1">
        <f t="shared" si="32"/>
        <v>2.7881913153348899E-4</v>
      </c>
      <c r="F457" s="1">
        <f t="shared" si="33"/>
        <v>-1.6697878054815499E-2</v>
      </c>
      <c r="G457" s="1">
        <f t="shared" si="34"/>
        <v>-1.1807594324492307E-2</v>
      </c>
      <c r="H457" s="1">
        <v>3.7819351200978584E-4</v>
      </c>
      <c r="I457" s="1">
        <f t="shared" si="35"/>
        <v>5.2747417287405154E-8</v>
      </c>
      <c r="J457" s="1">
        <f t="shared" si="36"/>
        <v>-1.1809827735791506E-2</v>
      </c>
      <c r="AQ457" s="70"/>
      <c r="AR457" s="70"/>
      <c r="AS457" s="70"/>
      <c r="AT457" s="70"/>
      <c r="AU457" s="70"/>
      <c r="AV457" s="70"/>
      <c r="AW457" s="70"/>
      <c r="AX457" s="83"/>
      <c r="AY457" s="70"/>
      <c r="AZ457" s="70"/>
      <c r="BA457" s="70"/>
      <c r="BB457" s="70">
        <f t="shared" si="37"/>
        <v>1</v>
      </c>
      <c r="BC457" s="70">
        <f t="shared" si="38"/>
        <v>1.3939984870472424E-4</v>
      </c>
      <c r="BD457" s="70" t="e">
        <f t="shared" si="39"/>
        <v>#N/A</v>
      </c>
      <c r="BE457" s="70"/>
      <c r="BF457" s="70"/>
      <c r="BG457" s="70"/>
      <c r="BH457" s="70"/>
      <c r="BI457" s="70"/>
      <c r="BJ457" s="70"/>
      <c r="BK457" s="70"/>
      <c r="BL457" s="70"/>
      <c r="BM457" s="70"/>
      <c r="BN457" s="70"/>
      <c r="BO457" s="70"/>
      <c r="BP457" s="70"/>
      <c r="BQ457" s="70"/>
      <c r="BR457" s="70"/>
      <c r="BS457" s="70"/>
      <c r="BT457" s="70"/>
      <c r="BU457" s="70"/>
      <c r="BV457" s="70"/>
      <c r="BW457" s="70"/>
      <c r="BX457" s="70"/>
      <c r="BY457" s="70"/>
      <c r="BZ457" s="70"/>
      <c r="CA457" s="70"/>
      <c r="CB457" s="70"/>
      <c r="CC457" s="70"/>
      <c r="CD457" s="70"/>
      <c r="CE457" s="70"/>
      <c r="CF457" s="70"/>
      <c r="CG457" s="70"/>
      <c r="CH457" s="70"/>
      <c r="CI457" s="70"/>
      <c r="CJ457" s="70"/>
      <c r="CK457" s="70"/>
      <c r="CL457" s="70"/>
      <c r="CM457" s="70"/>
      <c r="CN457" s="70"/>
      <c r="CO457" s="70"/>
      <c r="CP457" s="70"/>
      <c r="CQ457" s="70"/>
      <c r="CR457" s="70"/>
      <c r="CS457" s="70"/>
      <c r="CT457" s="70"/>
      <c r="CU457" s="70"/>
      <c r="CV457" s="70"/>
      <c r="CW457" s="70"/>
      <c r="CX457" s="70"/>
      <c r="CY457" s="70"/>
      <c r="CZ457" s="70"/>
      <c r="DA457" s="70"/>
      <c r="DB457" s="70"/>
      <c r="DC457" s="70"/>
      <c r="DD457" s="70"/>
      <c r="DE457" s="70"/>
      <c r="DF457" s="70"/>
      <c r="DG457" s="70"/>
      <c r="DH457" s="70"/>
      <c r="DI457" s="70"/>
      <c r="DJ457" s="70"/>
      <c r="DK457" s="70"/>
      <c r="DL457" s="70"/>
      <c r="DM457" s="70"/>
      <c r="DN457" s="70"/>
      <c r="DO457" s="70"/>
      <c r="DP457" s="70"/>
      <c r="DQ457" s="70"/>
      <c r="DR457" s="70"/>
      <c r="DS457" s="70"/>
      <c r="DT457" s="70"/>
      <c r="DU457" s="70"/>
      <c r="DV457" s="70"/>
      <c r="DW457" s="70"/>
      <c r="DX457" s="70"/>
      <c r="DY457" s="70"/>
      <c r="DZ457" s="70"/>
      <c r="EA457" s="70"/>
      <c r="EB457" s="70"/>
      <c r="EC457" s="70"/>
      <c r="ED457" s="70"/>
      <c r="EE457" s="70"/>
      <c r="EF457" s="70"/>
      <c r="EG457" s="70"/>
      <c r="EH457" s="70"/>
      <c r="EI457" s="70"/>
      <c r="EJ457" s="70"/>
      <c r="EK457" s="70"/>
      <c r="EL457" s="70"/>
      <c r="EM457" s="70"/>
      <c r="EN457" s="70"/>
    </row>
    <row r="458" spans="1:144" outlineLevel="1" x14ac:dyDescent="0.2">
      <c r="A458" s="16">
        <v>252</v>
      </c>
      <c r="B458" s="16">
        <v>0</v>
      </c>
      <c r="C458" s="1">
        <v>7.7442187668372739E-5</v>
      </c>
      <c r="D458" s="1">
        <f t="shared" si="31"/>
        <v>-7.7442187668372739E-5</v>
      </c>
      <c r="E458" s="1">
        <f t="shared" si="32"/>
        <v>1.5489037293890068E-4</v>
      </c>
      <c r="F458" s="1">
        <f t="shared" si="33"/>
        <v>-1.2445496090510039E-2</v>
      </c>
      <c r="G458" s="1">
        <f t="shared" si="34"/>
        <v>-8.8004650686928487E-3</v>
      </c>
      <c r="H458" s="1">
        <v>2.6706158812775431E-4</v>
      </c>
      <c r="I458" s="1">
        <f t="shared" si="35"/>
        <v>2.068896062396983E-8</v>
      </c>
      <c r="J458" s="1">
        <f t="shared" si="36"/>
        <v>-8.8016404372086802E-3</v>
      </c>
      <c r="AQ458" s="70"/>
      <c r="AR458" s="70"/>
      <c r="AS458" s="70"/>
      <c r="AT458" s="70"/>
      <c r="AU458" s="70"/>
      <c r="AV458" s="70"/>
      <c r="AW458" s="70"/>
      <c r="AX458" s="83"/>
      <c r="AY458" s="70"/>
      <c r="AZ458" s="70"/>
      <c r="BA458" s="70"/>
      <c r="BB458" s="70">
        <f t="shared" si="37"/>
        <v>1</v>
      </c>
      <c r="BC458" s="70">
        <f t="shared" si="38"/>
        <v>7.7442187668372739E-5</v>
      </c>
      <c r="BD458" s="70" t="e">
        <f t="shared" si="39"/>
        <v>#N/A</v>
      </c>
      <c r="BE458" s="70"/>
      <c r="BF458" s="70"/>
      <c r="BG458" s="70"/>
      <c r="BH458" s="70"/>
      <c r="BI458" s="70"/>
      <c r="BJ458" s="70"/>
      <c r="BK458" s="70"/>
      <c r="BL458" s="70"/>
      <c r="BM458" s="70"/>
      <c r="BN458" s="70"/>
      <c r="BO458" s="70"/>
      <c r="BP458" s="70"/>
      <c r="BQ458" s="70"/>
      <c r="BR458" s="70"/>
      <c r="BS458" s="70"/>
      <c r="BT458" s="70"/>
      <c r="BU458" s="70"/>
      <c r="BV458" s="70"/>
      <c r="BW458" s="70"/>
      <c r="BX458" s="70"/>
      <c r="BY458" s="70"/>
      <c r="BZ458" s="70"/>
      <c r="CA458" s="70"/>
      <c r="CB458" s="70"/>
      <c r="CC458" s="70"/>
      <c r="CD458" s="70"/>
      <c r="CE458" s="70"/>
      <c r="CF458" s="70"/>
      <c r="CG458" s="70"/>
      <c r="CH458" s="70"/>
      <c r="CI458" s="70"/>
      <c r="CJ458" s="70"/>
      <c r="CK458" s="70"/>
      <c r="CL458" s="70"/>
      <c r="CM458" s="70"/>
      <c r="CN458" s="70"/>
      <c r="CO458" s="70"/>
      <c r="CP458" s="70"/>
      <c r="CQ458" s="70"/>
      <c r="CR458" s="70"/>
      <c r="CS458" s="70"/>
      <c r="CT458" s="70"/>
      <c r="CU458" s="70"/>
      <c r="CV458" s="70"/>
      <c r="CW458" s="70"/>
      <c r="CX458" s="70"/>
      <c r="CY458" s="70"/>
      <c r="CZ458" s="70"/>
      <c r="DA458" s="70"/>
      <c r="DB458" s="70"/>
      <c r="DC458" s="70"/>
      <c r="DD458" s="70"/>
      <c r="DE458" s="70"/>
      <c r="DF458" s="70"/>
      <c r="DG458" s="70"/>
      <c r="DH458" s="70"/>
      <c r="DI458" s="70"/>
      <c r="DJ458" s="70"/>
      <c r="DK458" s="70"/>
      <c r="DL458" s="70"/>
      <c r="DM458" s="70"/>
      <c r="DN458" s="70"/>
      <c r="DO458" s="70"/>
      <c r="DP458" s="70"/>
      <c r="DQ458" s="70"/>
      <c r="DR458" s="70"/>
      <c r="DS458" s="70"/>
      <c r="DT458" s="70"/>
      <c r="DU458" s="70"/>
      <c r="DV458" s="70"/>
      <c r="DW458" s="70"/>
      <c r="DX458" s="70"/>
      <c r="DY458" s="70"/>
      <c r="DZ458" s="70"/>
      <c r="EA458" s="70"/>
      <c r="EB458" s="70"/>
      <c r="EC458" s="70"/>
      <c r="ED458" s="70"/>
      <c r="EE458" s="70"/>
      <c r="EF458" s="70"/>
      <c r="EG458" s="70"/>
      <c r="EH458" s="70"/>
      <c r="EI458" s="70"/>
      <c r="EJ458" s="70"/>
      <c r="EK458" s="70"/>
      <c r="EL458" s="70"/>
      <c r="EM458" s="70"/>
      <c r="EN458" s="70"/>
    </row>
    <row r="459" spans="1:144" outlineLevel="1" x14ac:dyDescent="0.2">
      <c r="A459" s="16">
        <v>253</v>
      </c>
      <c r="B459" s="16">
        <v>0</v>
      </c>
      <c r="C459" s="1">
        <v>1.7655089888184173E-6</v>
      </c>
      <c r="D459" s="1">
        <f t="shared" si="31"/>
        <v>-1.7655089888184173E-6</v>
      </c>
      <c r="E459" s="1">
        <f t="shared" si="32"/>
        <v>3.5310210946599439E-6</v>
      </c>
      <c r="F459" s="1">
        <f t="shared" si="33"/>
        <v>-1.8791011400826577E-3</v>
      </c>
      <c r="G459" s="1">
        <f t="shared" si="34"/>
        <v>-1.3287257451580858E-3</v>
      </c>
      <c r="H459" s="1">
        <v>9.7926696336758346E-6</v>
      </c>
      <c r="I459" s="1">
        <f t="shared" si="35"/>
        <v>1.7289246094679542E-11</v>
      </c>
      <c r="J459" s="1">
        <f t="shared" si="36"/>
        <v>-1.3287322510919968E-3</v>
      </c>
      <c r="AQ459" s="70"/>
      <c r="AR459" s="70"/>
      <c r="AS459" s="70"/>
      <c r="AT459" s="70"/>
      <c r="AU459" s="70"/>
      <c r="AV459" s="70"/>
      <c r="AW459" s="70"/>
      <c r="AX459" s="83"/>
      <c r="AY459" s="70"/>
      <c r="AZ459" s="70"/>
      <c r="BA459" s="70"/>
      <c r="BB459" s="70">
        <f t="shared" si="37"/>
        <v>1</v>
      </c>
      <c r="BC459" s="70">
        <f t="shared" si="38"/>
        <v>1.7655089888184173E-6</v>
      </c>
      <c r="BD459" s="70" t="e">
        <f t="shared" si="39"/>
        <v>#N/A</v>
      </c>
      <c r="BE459" s="70"/>
      <c r="BF459" s="70"/>
      <c r="BG459" s="70"/>
      <c r="BH459" s="70"/>
      <c r="BI459" s="70"/>
      <c r="BJ459" s="70"/>
      <c r="BK459" s="70"/>
      <c r="BL459" s="70"/>
      <c r="BM459" s="70"/>
      <c r="BN459" s="70"/>
      <c r="BO459" s="70"/>
      <c r="BP459" s="70"/>
      <c r="BQ459" s="70"/>
      <c r="BR459" s="70"/>
      <c r="BS459" s="70"/>
      <c r="BT459" s="70"/>
      <c r="BU459" s="70"/>
      <c r="BV459" s="70"/>
      <c r="BW459" s="70"/>
      <c r="BX459" s="70"/>
      <c r="BY459" s="70"/>
      <c r="BZ459" s="70"/>
      <c r="CA459" s="70"/>
      <c r="CB459" s="70"/>
      <c r="CC459" s="70"/>
      <c r="CD459" s="70"/>
      <c r="CE459" s="70"/>
      <c r="CF459" s="70"/>
      <c r="CG459" s="70"/>
      <c r="CH459" s="70"/>
      <c r="CI459" s="70"/>
      <c r="CJ459" s="70"/>
      <c r="CK459" s="70"/>
      <c r="CL459" s="70"/>
      <c r="CM459" s="70"/>
      <c r="CN459" s="70"/>
      <c r="CO459" s="70"/>
      <c r="CP459" s="70"/>
      <c r="CQ459" s="70"/>
      <c r="CR459" s="70"/>
      <c r="CS459" s="70"/>
      <c r="CT459" s="70"/>
      <c r="CU459" s="70"/>
      <c r="CV459" s="70"/>
      <c r="CW459" s="70"/>
      <c r="CX459" s="70"/>
      <c r="CY459" s="70"/>
      <c r="CZ459" s="70"/>
      <c r="DA459" s="70"/>
      <c r="DB459" s="70"/>
      <c r="DC459" s="70"/>
      <c r="DD459" s="70"/>
      <c r="DE459" s="70"/>
      <c r="DF459" s="70"/>
      <c r="DG459" s="70"/>
      <c r="DH459" s="70"/>
      <c r="DI459" s="70"/>
      <c r="DJ459" s="70"/>
      <c r="DK459" s="70"/>
      <c r="DL459" s="70"/>
      <c r="DM459" s="70"/>
      <c r="DN459" s="70"/>
      <c r="DO459" s="70"/>
      <c r="DP459" s="70"/>
      <c r="DQ459" s="70"/>
      <c r="DR459" s="70"/>
      <c r="DS459" s="70"/>
      <c r="DT459" s="70"/>
      <c r="DU459" s="70"/>
      <c r="DV459" s="70"/>
      <c r="DW459" s="70"/>
      <c r="DX459" s="70"/>
      <c r="DY459" s="70"/>
      <c r="DZ459" s="70"/>
      <c r="EA459" s="70"/>
      <c r="EB459" s="70"/>
      <c r="EC459" s="70"/>
      <c r="ED459" s="70"/>
      <c r="EE459" s="70"/>
      <c r="EF459" s="70"/>
      <c r="EG459" s="70"/>
      <c r="EH459" s="70"/>
      <c r="EI459" s="70"/>
      <c r="EJ459" s="70"/>
      <c r="EK459" s="70"/>
      <c r="EL459" s="70"/>
      <c r="EM459" s="70"/>
      <c r="EN459" s="70"/>
    </row>
    <row r="460" spans="1:144" outlineLevel="1" x14ac:dyDescent="0.2">
      <c r="A460" s="16">
        <v>254</v>
      </c>
      <c r="B460" s="16">
        <v>0</v>
      </c>
      <c r="C460" s="1">
        <v>1.0988088458711461E-3</v>
      </c>
      <c r="D460" s="1">
        <f t="shared" si="31"/>
        <v>-1.0988088458711461E-3</v>
      </c>
      <c r="E460" s="1">
        <f t="shared" si="32"/>
        <v>2.1988259578052459E-3</v>
      </c>
      <c r="F460" s="1">
        <f t="shared" si="33"/>
        <v>-4.6891640596221904E-2</v>
      </c>
      <c r="G460" s="1">
        <f t="shared" si="34"/>
        <v>-3.3166512552438701E-2</v>
      </c>
      <c r="H460" s="1">
        <v>3.0050768358137921E-3</v>
      </c>
      <c r="I460" s="1">
        <f t="shared" si="35"/>
        <v>3.3156009086791675E-6</v>
      </c>
      <c r="J460" s="1">
        <f t="shared" si="36"/>
        <v>-3.3216459109901418E-2</v>
      </c>
      <c r="AQ460" s="70"/>
      <c r="AR460" s="70"/>
      <c r="AS460" s="70"/>
      <c r="AT460" s="70"/>
      <c r="AU460" s="70"/>
      <c r="AV460" s="70"/>
      <c r="AW460" s="70"/>
      <c r="AX460" s="83"/>
      <c r="AY460" s="70"/>
      <c r="AZ460" s="70"/>
      <c r="BA460" s="70"/>
      <c r="BB460" s="70">
        <f t="shared" si="37"/>
        <v>1</v>
      </c>
      <c r="BC460" s="70">
        <f t="shared" si="38"/>
        <v>1.0988088458711461E-3</v>
      </c>
      <c r="BD460" s="70" t="e">
        <f t="shared" si="39"/>
        <v>#N/A</v>
      </c>
      <c r="BE460" s="70"/>
      <c r="BF460" s="70"/>
      <c r="BG460" s="70"/>
      <c r="BH460" s="70"/>
      <c r="BI460" s="70"/>
      <c r="BJ460" s="70"/>
      <c r="BK460" s="70"/>
      <c r="BL460" s="70"/>
      <c r="BM460" s="70"/>
      <c r="BN460" s="70"/>
      <c r="BO460" s="70"/>
      <c r="BP460" s="70"/>
      <c r="BQ460" s="70"/>
      <c r="BR460" s="70"/>
      <c r="BS460" s="70"/>
      <c r="BT460" s="70"/>
      <c r="BU460" s="70"/>
      <c r="BV460" s="70"/>
      <c r="BW460" s="70"/>
      <c r="BX460" s="70"/>
      <c r="BY460" s="70"/>
      <c r="BZ460" s="70"/>
      <c r="CA460" s="70"/>
      <c r="CB460" s="70"/>
      <c r="CC460" s="70"/>
      <c r="CD460" s="70"/>
      <c r="CE460" s="70"/>
      <c r="CF460" s="70"/>
      <c r="CG460" s="70"/>
      <c r="CH460" s="70"/>
      <c r="CI460" s="70"/>
      <c r="CJ460" s="70"/>
      <c r="CK460" s="70"/>
      <c r="CL460" s="70"/>
      <c r="CM460" s="70"/>
      <c r="CN460" s="70"/>
      <c r="CO460" s="70"/>
      <c r="CP460" s="70"/>
      <c r="CQ460" s="70"/>
      <c r="CR460" s="70"/>
      <c r="CS460" s="70"/>
      <c r="CT460" s="70"/>
      <c r="CU460" s="70"/>
      <c r="CV460" s="70"/>
      <c r="CW460" s="70"/>
      <c r="CX460" s="70"/>
      <c r="CY460" s="70"/>
      <c r="CZ460" s="70"/>
      <c r="DA460" s="70"/>
      <c r="DB460" s="70"/>
      <c r="DC460" s="70"/>
      <c r="DD460" s="70"/>
      <c r="DE460" s="70"/>
      <c r="DF460" s="70"/>
      <c r="DG460" s="70"/>
      <c r="DH460" s="70"/>
      <c r="DI460" s="70"/>
      <c r="DJ460" s="70"/>
      <c r="DK460" s="70"/>
      <c r="DL460" s="70"/>
      <c r="DM460" s="70"/>
      <c r="DN460" s="70"/>
      <c r="DO460" s="70"/>
      <c r="DP460" s="70"/>
      <c r="DQ460" s="70"/>
      <c r="DR460" s="70"/>
      <c r="DS460" s="70"/>
      <c r="DT460" s="70"/>
      <c r="DU460" s="70"/>
      <c r="DV460" s="70"/>
      <c r="DW460" s="70"/>
      <c r="DX460" s="70"/>
      <c r="DY460" s="70"/>
      <c r="DZ460" s="70"/>
      <c r="EA460" s="70"/>
      <c r="EB460" s="70"/>
      <c r="EC460" s="70"/>
      <c r="ED460" s="70"/>
      <c r="EE460" s="70"/>
      <c r="EF460" s="70"/>
      <c r="EG460" s="70"/>
      <c r="EH460" s="70"/>
      <c r="EI460" s="70"/>
      <c r="EJ460" s="70"/>
      <c r="EK460" s="70"/>
      <c r="EL460" s="70"/>
      <c r="EM460" s="70"/>
      <c r="EN460" s="70"/>
    </row>
    <row r="461" spans="1:144" outlineLevel="1" x14ac:dyDescent="0.2">
      <c r="A461" s="16">
        <v>255</v>
      </c>
      <c r="B461" s="16">
        <v>0</v>
      </c>
      <c r="C461" s="1">
        <v>2.8321631023547631E-3</v>
      </c>
      <c r="D461" s="1">
        <f t="shared" si="31"/>
        <v>-2.8321631023547631E-3</v>
      </c>
      <c r="E461" s="1">
        <f t="shared" si="32"/>
        <v>5.6723625295895677E-3</v>
      </c>
      <c r="F461" s="1">
        <f t="shared" si="33"/>
        <v>-7.5315088326241564E-2</v>
      </c>
      <c r="G461" s="1">
        <f t="shared" si="34"/>
        <v>-5.3293592784814173E-2</v>
      </c>
      <c r="H461" s="1">
        <v>3.7511471265472603E-3</v>
      </c>
      <c r="I461" s="1">
        <f t="shared" si="35"/>
        <v>1.0694149775764238E-5</v>
      </c>
      <c r="J461" s="1">
        <f t="shared" si="36"/>
        <v>-5.3393830932883635E-2</v>
      </c>
      <c r="AQ461" s="70"/>
      <c r="AR461" s="70"/>
      <c r="AS461" s="70"/>
      <c r="AT461" s="70"/>
      <c r="AU461" s="70"/>
      <c r="AV461" s="70"/>
      <c r="AW461" s="70"/>
      <c r="AX461" s="83"/>
      <c r="AY461" s="70"/>
      <c r="AZ461" s="70"/>
      <c r="BA461" s="70"/>
      <c r="BB461" s="70">
        <f t="shared" si="37"/>
        <v>1</v>
      </c>
      <c r="BC461" s="70">
        <f t="shared" si="38"/>
        <v>2.8321631023547631E-3</v>
      </c>
      <c r="BD461" s="70" t="e">
        <f t="shared" si="39"/>
        <v>#N/A</v>
      </c>
      <c r="BE461" s="70"/>
      <c r="BF461" s="70"/>
      <c r="BG461" s="70"/>
      <c r="BH461" s="70"/>
      <c r="BI461" s="70"/>
      <c r="BJ461" s="70"/>
      <c r="BK461" s="70"/>
      <c r="BL461" s="70"/>
      <c r="BM461" s="70"/>
      <c r="BN461" s="70"/>
      <c r="BO461" s="70"/>
      <c r="BP461" s="70"/>
      <c r="BQ461" s="70"/>
      <c r="BR461" s="70"/>
      <c r="BS461" s="70"/>
      <c r="BT461" s="70"/>
      <c r="BU461" s="70"/>
      <c r="BV461" s="70"/>
      <c r="BW461" s="70"/>
      <c r="BX461" s="70"/>
      <c r="BY461" s="70"/>
      <c r="BZ461" s="70"/>
      <c r="CA461" s="70"/>
      <c r="CB461" s="70"/>
      <c r="CC461" s="70"/>
      <c r="CD461" s="70"/>
      <c r="CE461" s="70"/>
      <c r="CF461" s="70"/>
      <c r="CG461" s="70"/>
      <c r="CH461" s="70"/>
      <c r="CI461" s="70"/>
      <c r="CJ461" s="70"/>
      <c r="CK461" s="70"/>
      <c r="CL461" s="70"/>
      <c r="CM461" s="70"/>
      <c r="CN461" s="70"/>
      <c r="CO461" s="70"/>
      <c r="CP461" s="70"/>
      <c r="CQ461" s="70"/>
      <c r="CR461" s="70"/>
      <c r="CS461" s="70"/>
      <c r="CT461" s="70"/>
      <c r="CU461" s="70"/>
      <c r="CV461" s="70"/>
      <c r="CW461" s="70"/>
      <c r="CX461" s="70"/>
      <c r="CY461" s="70"/>
      <c r="CZ461" s="70"/>
      <c r="DA461" s="70"/>
      <c r="DB461" s="70"/>
      <c r="DC461" s="70"/>
      <c r="DD461" s="70"/>
      <c r="DE461" s="70"/>
      <c r="DF461" s="70"/>
      <c r="DG461" s="70"/>
      <c r="DH461" s="70"/>
      <c r="DI461" s="70"/>
      <c r="DJ461" s="70"/>
      <c r="DK461" s="70"/>
      <c r="DL461" s="70"/>
      <c r="DM461" s="70"/>
      <c r="DN461" s="70"/>
      <c r="DO461" s="70"/>
      <c r="DP461" s="70"/>
      <c r="DQ461" s="70"/>
      <c r="DR461" s="70"/>
      <c r="DS461" s="70"/>
      <c r="DT461" s="70"/>
      <c r="DU461" s="70"/>
      <c r="DV461" s="70"/>
      <c r="DW461" s="70"/>
      <c r="DX461" s="70"/>
      <c r="DY461" s="70"/>
      <c r="DZ461" s="70"/>
      <c r="EA461" s="70"/>
      <c r="EB461" s="70"/>
      <c r="EC461" s="70"/>
      <c r="ED461" s="70"/>
      <c r="EE461" s="70"/>
      <c r="EF461" s="70"/>
      <c r="EG461" s="70"/>
      <c r="EH461" s="70"/>
      <c r="EI461" s="70"/>
      <c r="EJ461" s="70"/>
      <c r="EK461" s="70"/>
      <c r="EL461" s="70"/>
      <c r="EM461" s="70"/>
      <c r="EN461" s="70"/>
    </row>
    <row r="462" spans="1:144" outlineLevel="1" x14ac:dyDescent="0.2">
      <c r="A462" s="16">
        <v>256</v>
      </c>
      <c r="B462" s="16">
        <v>0</v>
      </c>
      <c r="C462" s="1">
        <v>2.412374408513223E-2</v>
      </c>
      <c r="D462" s="1">
        <f t="shared" si="31"/>
        <v>-2.412374408513223E-2</v>
      </c>
      <c r="E462" s="1">
        <f t="shared" si="32"/>
        <v>4.8838975159327509E-2</v>
      </c>
      <c r="F462" s="1">
        <f t="shared" si="33"/>
        <v>-0.22099541886502425</v>
      </c>
      <c r="G462" s="1">
        <f t="shared" si="34"/>
        <v>-0.15722622265909011</v>
      </c>
      <c r="H462" s="1">
        <v>4.0756675759416473E-2</v>
      </c>
      <c r="I462" s="1">
        <f t="shared" si="35"/>
        <v>1.0503158764466974E-3</v>
      </c>
      <c r="J462" s="1">
        <f t="shared" si="36"/>
        <v>-0.1605316198388731</v>
      </c>
      <c r="AQ462" s="70"/>
      <c r="AR462" s="70"/>
      <c r="AS462" s="70"/>
      <c r="AT462" s="70"/>
      <c r="AU462" s="70"/>
      <c r="AV462" s="70"/>
      <c r="AW462" s="70"/>
      <c r="AX462" s="83"/>
      <c r="AY462" s="70"/>
      <c r="AZ462" s="70"/>
      <c r="BA462" s="70"/>
      <c r="BB462" s="70">
        <f t="shared" si="37"/>
        <v>1</v>
      </c>
      <c r="BC462" s="70">
        <f t="shared" si="38"/>
        <v>2.412374408513223E-2</v>
      </c>
      <c r="BD462" s="70" t="e">
        <f t="shared" si="39"/>
        <v>#N/A</v>
      </c>
      <c r="BE462" s="70"/>
      <c r="BF462" s="70"/>
      <c r="BG462" s="70"/>
      <c r="BH462" s="70"/>
      <c r="BI462" s="70"/>
      <c r="BJ462" s="70"/>
      <c r="BK462" s="70"/>
      <c r="BL462" s="70"/>
      <c r="BM462" s="70"/>
      <c r="BN462" s="70"/>
      <c r="BO462" s="70"/>
      <c r="BP462" s="70"/>
      <c r="BQ462" s="70"/>
      <c r="BR462" s="70"/>
      <c r="BS462" s="70"/>
      <c r="BT462" s="70"/>
      <c r="BU462" s="70"/>
      <c r="BV462" s="70"/>
      <c r="BW462" s="70"/>
      <c r="BX462" s="70"/>
      <c r="BY462" s="70"/>
      <c r="BZ462" s="70"/>
      <c r="CA462" s="70"/>
      <c r="CB462" s="70"/>
      <c r="CC462" s="70"/>
      <c r="CD462" s="70"/>
      <c r="CE462" s="70"/>
      <c r="CF462" s="70"/>
      <c r="CG462" s="70"/>
      <c r="CH462" s="70"/>
      <c r="CI462" s="70"/>
      <c r="CJ462" s="70"/>
      <c r="CK462" s="70"/>
      <c r="CL462" s="70"/>
      <c r="CM462" s="70"/>
      <c r="CN462" s="70"/>
      <c r="CO462" s="70"/>
      <c r="CP462" s="70"/>
      <c r="CQ462" s="70"/>
      <c r="CR462" s="70"/>
      <c r="CS462" s="70"/>
      <c r="CT462" s="70"/>
      <c r="CU462" s="70"/>
      <c r="CV462" s="70"/>
      <c r="CW462" s="70"/>
      <c r="CX462" s="70"/>
      <c r="CY462" s="70"/>
      <c r="CZ462" s="70"/>
      <c r="DA462" s="70"/>
      <c r="DB462" s="70"/>
      <c r="DC462" s="70"/>
      <c r="DD462" s="70"/>
      <c r="DE462" s="70"/>
      <c r="DF462" s="70"/>
      <c r="DG462" s="70"/>
      <c r="DH462" s="70"/>
      <c r="DI462" s="70"/>
      <c r="DJ462" s="70"/>
      <c r="DK462" s="70"/>
      <c r="DL462" s="70"/>
      <c r="DM462" s="70"/>
      <c r="DN462" s="70"/>
      <c r="DO462" s="70"/>
      <c r="DP462" s="70"/>
      <c r="DQ462" s="70"/>
      <c r="DR462" s="70"/>
      <c r="DS462" s="70"/>
      <c r="DT462" s="70"/>
      <c r="DU462" s="70"/>
      <c r="DV462" s="70"/>
      <c r="DW462" s="70"/>
      <c r="DX462" s="70"/>
      <c r="DY462" s="70"/>
      <c r="DZ462" s="70"/>
      <c r="EA462" s="70"/>
      <c r="EB462" s="70"/>
      <c r="EC462" s="70"/>
      <c r="ED462" s="70"/>
      <c r="EE462" s="70"/>
      <c r="EF462" s="70"/>
      <c r="EG462" s="70"/>
      <c r="EH462" s="70"/>
      <c r="EI462" s="70"/>
      <c r="EJ462" s="70"/>
      <c r="EK462" s="70"/>
      <c r="EL462" s="70"/>
      <c r="EM462" s="70"/>
      <c r="EN462" s="70"/>
    </row>
    <row r="463" spans="1:144" outlineLevel="1" x14ac:dyDescent="0.2">
      <c r="A463" s="16">
        <v>257</v>
      </c>
      <c r="B463" s="16">
        <v>0</v>
      </c>
      <c r="C463" s="1">
        <v>1.2153519159521082E-6</v>
      </c>
      <c r="D463" s="1">
        <f t="shared" si="31"/>
        <v>-1.2153519159521082E-6</v>
      </c>
      <c r="E463" s="1">
        <f t="shared" si="32"/>
        <v>2.4307053089891503E-6</v>
      </c>
      <c r="F463" s="1">
        <f t="shared" si="33"/>
        <v>-1.559071938362419E-3</v>
      </c>
      <c r="G463" s="1">
        <f t="shared" si="34"/>
        <v>-1.1024306749334322E-3</v>
      </c>
      <c r="H463" s="1">
        <v>7.2399276372909237E-6</v>
      </c>
      <c r="I463" s="1">
        <f t="shared" si="35"/>
        <v>8.7991343243992584E-12</v>
      </c>
      <c r="J463" s="1">
        <f t="shared" si="36"/>
        <v>-1.1024346657142578E-3</v>
      </c>
      <c r="AQ463" s="70"/>
      <c r="AR463" s="70"/>
      <c r="AS463" s="70"/>
      <c r="AT463" s="70"/>
      <c r="AU463" s="70"/>
      <c r="AV463" s="70"/>
      <c r="AW463" s="70"/>
      <c r="AX463" s="83"/>
      <c r="AY463" s="70"/>
      <c r="AZ463" s="70"/>
      <c r="BA463" s="70"/>
      <c r="BB463" s="70">
        <f t="shared" si="37"/>
        <v>1</v>
      </c>
      <c r="BC463" s="70">
        <f t="shared" si="38"/>
        <v>1.2153519159521082E-6</v>
      </c>
      <c r="BD463" s="70" t="e">
        <f t="shared" si="39"/>
        <v>#N/A</v>
      </c>
      <c r="BE463" s="70"/>
      <c r="BF463" s="70"/>
      <c r="BG463" s="70"/>
      <c r="BH463" s="70"/>
      <c r="BI463" s="70"/>
      <c r="BJ463" s="70"/>
      <c r="BK463" s="70"/>
      <c r="BL463" s="70"/>
      <c r="BM463" s="70"/>
      <c r="BN463" s="70"/>
      <c r="BO463" s="70"/>
      <c r="BP463" s="70"/>
      <c r="BQ463" s="70"/>
      <c r="BR463" s="70"/>
      <c r="BS463" s="70"/>
      <c r="BT463" s="70"/>
      <c r="BU463" s="70"/>
      <c r="BV463" s="70"/>
      <c r="BW463" s="70"/>
      <c r="BX463" s="70"/>
      <c r="BY463" s="70"/>
      <c r="BZ463" s="70"/>
      <c r="CA463" s="70"/>
      <c r="CB463" s="70"/>
      <c r="CC463" s="70"/>
      <c r="CD463" s="70"/>
      <c r="CE463" s="70"/>
      <c r="CF463" s="70"/>
      <c r="CG463" s="70"/>
      <c r="CH463" s="70"/>
      <c r="CI463" s="70"/>
      <c r="CJ463" s="70"/>
      <c r="CK463" s="70"/>
      <c r="CL463" s="70"/>
      <c r="CM463" s="70"/>
      <c r="CN463" s="70"/>
      <c r="CO463" s="70"/>
      <c r="CP463" s="70"/>
      <c r="CQ463" s="70"/>
      <c r="CR463" s="70"/>
      <c r="CS463" s="70"/>
      <c r="CT463" s="70"/>
      <c r="CU463" s="70"/>
      <c r="CV463" s="70"/>
      <c r="CW463" s="70"/>
      <c r="CX463" s="70"/>
      <c r="CY463" s="70"/>
      <c r="CZ463" s="70"/>
      <c r="DA463" s="70"/>
      <c r="DB463" s="70"/>
      <c r="DC463" s="70"/>
      <c r="DD463" s="70"/>
      <c r="DE463" s="70"/>
      <c r="DF463" s="70"/>
      <c r="DG463" s="70"/>
      <c r="DH463" s="70"/>
      <c r="DI463" s="70"/>
      <c r="DJ463" s="70"/>
      <c r="DK463" s="70"/>
      <c r="DL463" s="70"/>
      <c r="DM463" s="70"/>
      <c r="DN463" s="70"/>
      <c r="DO463" s="70"/>
      <c r="DP463" s="70"/>
      <c r="DQ463" s="70"/>
      <c r="DR463" s="70"/>
      <c r="DS463" s="70"/>
      <c r="DT463" s="70"/>
      <c r="DU463" s="70"/>
      <c r="DV463" s="70"/>
      <c r="DW463" s="70"/>
      <c r="DX463" s="70"/>
      <c r="DY463" s="70"/>
      <c r="DZ463" s="70"/>
      <c r="EA463" s="70"/>
      <c r="EB463" s="70"/>
      <c r="EC463" s="70"/>
      <c r="ED463" s="70"/>
      <c r="EE463" s="70"/>
      <c r="EF463" s="70"/>
      <c r="EG463" s="70"/>
      <c r="EH463" s="70"/>
      <c r="EI463" s="70"/>
      <c r="EJ463" s="70"/>
      <c r="EK463" s="70"/>
      <c r="EL463" s="70"/>
      <c r="EM463" s="70"/>
      <c r="EN463" s="70"/>
    </row>
    <row r="464" spans="1:144" outlineLevel="1" x14ac:dyDescent="0.2">
      <c r="A464" s="16">
        <v>258</v>
      </c>
      <c r="B464" s="16">
        <v>0</v>
      </c>
      <c r="C464" s="1">
        <v>3.4212276074345747E-4</v>
      </c>
      <c r="D464" s="1">
        <f t="shared" ref="D464:D527" si="40">B464 - C464</f>
        <v>-3.4212276074345747E-4</v>
      </c>
      <c r="E464" s="1">
        <f t="shared" ref="E464:E527" si="41">2*IF(B464=1,LN(1/C464),LN(1/(1-C464)))</f>
        <v>6.8436259617366793E-4</v>
      </c>
      <c r="F464" s="1">
        <f t="shared" ref="F464:F527" si="42">SQRT(E464)*SIGN(D464)</f>
        <v>-2.6160324848397198E-2</v>
      </c>
      <c r="G464" s="1">
        <f t="shared" ref="G464:G527" si="43">D464/(SQRT(C464*(1-C464)))</f>
        <v>-1.8499725640813171E-2</v>
      </c>
      <c r="H464" s="1">
        <v>1.1514246084841418E-3</v>
      </c>
      <c r="I464" s="1">
        <f t="shared" ref="I464:I527" si="44">G464^2*H464/(1-H464)</f>
        <v>3.9451764121593255E-7</v>
      </c>
      <c r="J464" s="1">
        <f t="shared" ref="J464:J527" si="45">G464/SQRT(1-H464)</f>
        <v>-1.8510385366776572E-2</v>
      </c>
      <c r="AQ464" s="70"/>
      <c r="AR464" s="70"/>
      <c r="AS464" s="70"/>
      <c r="AT464" s="70"/>
      <c r="AU464" s="70"/>
      <c r="AV464" s="70"/>
      <c r="AW464" s="70"/>
      <c r="AX464" s="83"/>
      <c r="AY464" s="70"/>
      <c r="AZ464" s="70"/>
      <c r="BA464" s="70"/>
      <c r="BB464" s="70">
        <f t="shared" ref="BB464:BB527" si="46">1-B464</f>
        <v>1</v>
      </c>
      <c r="BC464" s="70">
        <f t="shared" ref="BC464:BC527" si="47">IF(B464=0,C464,NA())</f>
        <v>3.4212276074345747E-4</v>
      </c>
      <c r="BD464" s="70" t="e">
        <f t="shared" ref="BD464:BD527" si="48">IF(B464=1,C464,NA())</f>
        <v>#N/A</v>
      </c>
      <c r="BE464" s="70"/>
      <c r="BF464" s="70"/>
      <c r="BG464" s="70"/>
      <c r="BH464" s="70"/>
      <c r="BI464" s="70"/>
      <c r="BJ464" s="70"/>
      <c r="BK464" s="70"/>
      <c r="BL464" s="70"/>
      <c r="BM464" s="70"/>
      <c r="BN464" s="70"/>
      <c r="BO464" s="70"/>
      <c r="BP464" s="70"/>
      <c r="BQ464" s="70"/>
      <c r="BR464" s="70"/>
      <c r="BS464" s="70"/>
      <c r="BT464" s="70"/>
      <c r="BU464" s="70"/>
      <c r="BV464" s="70"/>
      <c r="BW464" s="70"/>
      <c r="BX464" s="70"/>
      <c r="BY464" s="70"/>
      <c r="BZ464" s="70"/>
      <c r="CA464" s="70"/>
      <c r="CB464" s="70"/>
      <c r="CC464" s="70"/>
      <c r="CD464" s="70"/>
      <c r="CE464" s="70"/>
      <c r="CF464" s="70"/>
      <c r="CG464" s="70"/>
      <c r="CH464" s="70"/>
      <c r="CI464" s="70"/>
      <c r="CJ464" s="70"/>
      <c r="CK464" s="70"/>
      <c r="CL464" s="70"/>
      <c r="CM464" s="70"/>
      <c r="CN464" s="70"/>
      <c r="CO464" s="70"/>
      <c r="CP464" s="70"/>
      <c r="CQ464" s="70"/>
      <c r="CR464" s="70"/>
      <c r="CS464" s="70"/>
      <c r="CT464" s="70"/>
      <c r="CU464" s="70"/>
      <c r="CV464" s="70"/>
      <c r="CW464" s="70"/>
      <c r="CX464" s="70"/>
      <c r="CY464" s="70"/>
      <c r="CZ464" s="70"/>
      <c r="DA464" s="70"/>
      <c r="DB464" s="70"/>
      <c r="DC464" s="70"/>
      <c r="DD464" s="70"/>
      <c r="DE464" s="70"/>
      <c r="DF464" s="70"/>
      <c r="DG464" s="70"/>
      <c r="DH464" s="70"/>
      <c r="DI464" s="70"/>
      <c r="DJ464" s="70"/>
      <c r="DK464" s="70"/>
      <c r="DL464" s="70"/>
      <c r="DM464" s="70"/>
      <c r="DN464" s="70"/>
      <c r="DO464" s="70"/>
      <c r="DP464" s="70"/>
      <c r="DQ464" s="70"/>
      <c r="DR464" s="70"/>
      <c r="DS464" s="70"/>
      <c r="DT464" s="70"/>
      <c r="DU464" s="70"/>
      <c r="DV464" s="70"/>
      <c r="DW464" s="70"/>
      <c r="DX464" s="70"/>
      <c r="DY464" s="70"/>
      <c r="DZ464" s="70"/>
      <c r="EA464" s="70"/>
      <c r="EB464" s="70"/>
      <c r="EC464" s="70"/>
      <c r="ED464" s="70"/>
      <c r="EE464" s="70"/>
      <c r="EF464" s="70"/>
      <c r="EG464" s="70"/>
      <c r="EH464" s="70"/>
      <c r="EI464" s="70"/>
      <c r="EJ464" s="70"/>
      <c r="EK464" s="70"/>
      <c r="EL464" s="70"/>
      <c r="EM464" s="70"/>
      <c r="EN464" s="70"/>
    </row>
    <row r="465" spans="1:144" outlineLevel="1" x14ac:dyDescent="0.2">
      <c r="A465" s="16">
        <v>259</v>
      </c>
      <c r="B465" s="16">
        <v>0</v>
      </c>
      <c r="C465" s="1">
        <v>2.6037725128560158E-5</v>
      </c>
      <c r="D465" s="1">
        <f t="shared" si="40"/>
        <v>-2.6037725128560158E-5</v>
      </c>
      <c r="E465" s="1">
        <f t="shared" si="41"/>
        <v>5.2076128232214053E-5</v>
      </c>
      <c r="F465" s="1">
        <f t="shared" si="42"/>
        <v>-7.2163791635566138E-3</v>
      </c>
      <c r="G465" s="1">
        <f t="shared" si="43"/>
        <v>-5.1027838587719056E-3</v>
      </c>
      <c r="H465" s="1">
        <v>9.6503911816543596E-5</v>
      </c>
      <c r="I465" s="1">
        <f t="shared" si="44"/>
        <v>2.5130502766899534E-9</v>
      </c>
      <c r="J465" s="1">
        <f t="shared" si="45"/>
        <v>-5.1030300958959463E-3</v>
      </c>
      <c r="AQ465" s="70"/>
      <c r="AR465" s="70"/>
      <c r="AS465" s="70"/>
      <c r="AT465" s="70"/>
      <c r="AU465" s="70"/>
      <c r="AV465" s="70"/>
      <c r="AW465" s="70"/>
      <c r="AX465" s="83"/>
      <c r="AY465" s="70"/>
      <c r="AZ465" s="70"/>
      <c r="BA465" s="70"/>
      <c r="BB465" s="70">
        <f t="shared" si="46"/>
        <v>1</v>
      </c>
      <c r="BC465" s="70">
        <f t="shared" si="47"/>
        <v>2.6037725128560158E-5</v>
      </c>
      <c r="BD465" s="70" t="e">
        <f t="shared" si="48"/>
        <v>#N/A</v>
      </c>
      <c r="BE465" s="70"/>
      <c r="BF465" s="70"/>
      <c r="BG465" s="70"/>
      <c r="BH465" s="70"/>
      <c r="BI465" s="70"/>
      <c r="BJ465" s="70"/>
      <c r="BK465" s="70"/>
      <c r="BL465" s="70"/>
      <c r="BM465" s="70"/>
      <c r="BN465" s="70"/>
      <c r="BO465" s="70"/>
      <c r="BP465" s="70"/>
      <c r="BQ465" s="70"/>
      <c r="BR465" s="70"/>
      <c r="BS465" s="70"/>
      <c r="BT465" s="70"/>
      <c r="BU465" s="70"/>
      <c r="BV465" s="70"/>
      <c r="BW465" s="70"/>
      <c r="BX465" s="70"/>
      <c r="BY465" s="70"/>
      <c r="BZ465" s="70"/>
      <c r="CA465" s="70"/>
      <c r="CB465" s="70"/>
      <c r="CC465" s="70"/>
      <c r="CD465" s="70"/>
      <c r="CE465" s="70"/>
      <c r="CF465" s="70"/>
      <c r="CG465" s="70"/>
      <c r="CH465" s="70"/>
      <c r="CI465" s="70"/>
      <c r="CJ465" s="70"/>
      <c r="CK465" s="70"/>
      <c r="CL465" s="70"/>
      <c r="CM465" s="70"/>
      <c r="CN465" s="70"/>
      <c r="CO465" s="70"/>
      <c r="CP465" s="70"/>
      <c r="CQ465" s="70"/>
      <c r="CR465" s="70"/>
      <c r="CS465" s="70"/>
      <c r="CT465" s="70"/>
      <c r="CU465" s="70"/>
      <c r="CV465" s="70"/>
      <c r="CW465" s="70"/>
      <c r="CX465" s="70"/>
      <c r="CY465" s="70"/>
      <c r="CZ465" s="70"/>
      <c r="DA465" s="70"/>
      <c r="DB465" s="70"/>
      <c r="DC465" s="70"/>
      <c r="DD465" s="70"/>
      <c r="DE465" s="70"/>
      <c r="DF465" s="70"/>
      <c r="DG465" s="70"/>
      <c r="DH465" s="70"/>
      <c r="DI465" s="70"/>
      <c r="DJ465" s="70"/>
      <c r="DK465" s="70"/>
      <c r="DL465" s="70"/>
      <c r="DM465" s="70"/>
      <c r="DN465" s="70"/>
      <c r="DO465" s="70"/>
      <c r="DP465" s="70"/>
      <c r="DQ465" s="70"/>
      <c r="DR465" s="70"/>
      <c r="DS465" s="70"/>
      <c r="DT465" s="70"/>
      <c r="DU465" s="70"/>
      <c r="DV465" s="70"/>
      <c r="DW465" s="70"/>
      <c r="DX465" s="70"/>
      <c r="DY465" s="70"/>
      <c r="DZ465" s="70"/>
      <c r="EA465" s="70"/>
      <c r="EB465" s="70"/>
      <c r="EC465" s="70"/>
      <c r="ED465" s="70"/>
      <c r="EE465" s="70"/>
      <c r="EF465" s="70"/>
      <c r="EG465" s="70"/>
      <c r="EH465" s="70"/>
      <c r="EI465" s="70"/>
      <c r="EJ465" s="70"/>
      <c r="EK465" s="70"/>
      <c r="EL465" s="70"/>
      <c r="EM465" s="70"/>
      <c r="EN465" s="70"/>
    </row>
    <row r="466" spans="1:144" outlineLevel="1" x14ac:dyDescent="0.2">
      <c r="A466" s="16">
        <v>260</v>
      </c>
      <c r="B466" s="16">
        <v>0</v>
      </c>
      <c r="C466" s="1">
        <v>1.1490689596822187E-3</v>
      </c>
      <c r="D466" s="1">
        <f t="shared" si="40"/>
        <v>-1.1490689596822187E-3</v>
      </c>
      <c r="E466" s="1">
        <f t="shared" si="41"/>
        <v>2.2994592911673045E-3</v>
      </c>
      <c r="F466" s="1">
        <f t="shared" si="42"/>
        <v>-4.7952677622498878E-2</v>
      </c>
      <c r="G466" s="1">
        <f t="shared" si="43"/>
        <v>-3.3917412019282452E-2</v>
      </c>
      <c r="H466" s="1">
        <v>2.7877419513183195E-3</v>
      </c>
      <c r="I466" s="1">
        <f t="shared" si="44"/>
        <v>3.2159580609441043E-6</v>
      </c>
      <c r="J466" s="1">
        <f t="shared" si="45"/>
        <v>-3.3964787591661896E-2</v>
      </c>
      <c r="AQ466" s="70"/>
      <c r="AR466" s="70"/>
      <c r="AS466" s="70"/>
      <c r="AT466" s="70"/>
      <c r="AU466" s="70"/>
      <c r="AV466" s="70"/>
      <c r="AW466" s="70"/>
      <c r="AX466" s="83"/>
      <c r="AY466" s="70"/>
      <c r="AZ466" s="70"/>
      <c r="BA466" s="70"/>
      <c r="BB466" s="70">
        <f t="shared" si="46"/>
        <v>1</v>
      </c>
      <c r="BC466" s="70">
        <f t="shared" si="47"/>
        <v>1.1490689596822187E-3</v>
      </c>
      <c r="BD466" s="70" t="e">
        <f t="shared" si="48"/>
        <v>#N/A</v>
      </c>
      <c r="BE466" s="70"/>
      <c r="BF466" s="70"/>
      <c r="BG466" s="70"/>
      <c r="BH466" s="70"/>
      <c r="BI466" s="70"/>
      <c r="BJ466" s="70"/>
      <c r="BK466" s="70"/>
      <c r="BL466" s="70"/>
      <c r="BM466" s="70"/>
      <c r="BN466" s="70"/>
      <c r="BO466" s="70"/>
      <c r="BP466" s="70"/>
      <c r="BQ466" s="70"/>
      <c r="BR466" s="70"/>
      <c r="BS466" s="70"/>
      <c r="BT466" s="70"/>
      <c r="BU466" s="70"/>
      <c r="BV466" s="70"/>
      <c r="BW466" s="70"/>
      <c r="BX466" s="70"/>
      <c r="BY466" s="70"/>
      <c r="BZ466" s="70"/>
      <c r="CA466" s="70"/>
      <c r="CB466" s="70"/>
      <c r="CC466" s="70"/>
      <c r="CD466" s="70"/>
      <c r="CE466" s="70"/>
      <c r="CF466" s="70"/>
      <c r="CG466" s="70"/>
      <c r="CH466" s="70"/>
      <c r="CI466" s="70"/>
      <c r="CJ466" s="70"/>
      <c r="CK466" s="70"/>
      <c r="CL466" s="70"/>
      <c r="CM466" s="70"/>
      <c r="CN466" s="70"/>
      <c r="CO466" s="70"/>
      <c r="CP466" s="70"/>
      <c r="CQ466" s="70"/>
      <c r="CR466" s="70"/>
      <c r="CS466" s="70"/>
      <c r="CT466" s="70"/>
      <c r="CU466" s="70"/>
      <c r="CV466" s="70"/>
      <c r="CW466" s="70"/>
      <c r="CX466" s="70"/>
      <c r="CY466" s="70"/>
      <c r="CZ466" s="70"/>
      <c r="DA466" s="70"/>
      <c r="DB466" s="70"/>
      <c r="DC466" s="70"/>
      <c r="DD466" s="70"/>
      <c r="DE466" s="70"/>
      <c r="DF466" s="70"/>
      <c r="DG466" s="70"/>
      <c r="DH466" s="70"/>
      <c r="DI466" s="70"/>
      <c r="DJ466" s="70"/>
      <c r="DK466" s="70"/>
      <c r="DL466" s="70"/>
      <c r="DM466" s="70"/>
      <c r="DN466" s="70"/>
      <c r="DO466" s="70"/>
      <c r="DP466" s="70"/>
      <c r="DQ466" s="70"/>
      <c r="DR466" s="70"/>
      <c r="DS466" s="70"/>
      <c r="DT466" s="70"/>
      <c r="DU466" s="70"/>
      <c r="DV466" s="70"/>
      <c r="DW466" s="70"/>
      <c r="DX466" s="70"/>
      <c r="DY466" s="70"/>
      <c r="DZ466" s="70"/>
      <c r="EA466" s="70"/>
      <c r="EB466" s="70"/>
      <c r="EC466" s="70"/>
      <c r="ED466" s="70"/>
      <c r="EE466" s="70"/>
      <c r="EF466" s="70"/>
      <c r="EG466" s="70"/>
      <c r="EH466" s="70"/>
      <c r="EI466" s="70"/>
      <c r="EJ466" s="70"/>
      <c r="EK466" s="70"/>
      <c r="EL466" s="70"/>
      <c r="EM466" s="70"/>
      <c r="EN466" s="70"/>
    </row>
    <row r="467" spans="1:144" outlineLevel="1" x14ac:dyDescent="0.2">
      <c r="A467" s="16">
        <v>261</v>
      </c>
      <c r="B467" s="16">
        <v>0</v>
      </c>
      <c r="C467" s="1">
        <v>1.3722400213283942E-3</v>
      </c>
      <c r="D467" s="1">
        <f t="shared" si="40"/>
        <v>-1.3722400213283942E-3</v>
      </c>
      <c r="E467" s="1">
        <f t="shared" si="41"/>
        <v>2.7463648097655795E-3</v>
      </c>
      <c r="F467" s="1">
        <f t="shared" si="42"/>
        <v>-5.2405770767784528E-2</v>
      </c>
      <c r="G467" s="1">
        <f t="shared" si="43"/>
        <v>-3.7069200848437157E-2</v>
      </c>
      <c r="H467" s="1">
        <v>2.8683148051951075E-3</v>
      </c>
      <c r="I467" s="1">
        <f t="shared" si="44"/>
        <v>3.9527627183420871E-6</v>
      </c>
      <c r="J467" s="1">
        <f t="shared" si="45"/>
        <v>-3.7122478557608682E-2</v>
      </c>
      <c r="AQ467" s="70"/>
      <c r="AR467" s="70"/>
      <c r="AS467" s="70"/>
      <c r="AT467" s="70"/>
      <c r="AU467" s="70"/>
      <c r="AV467" s="70"/>
      <c r="AW467" s="70"/>
      <c r="AX467" s="83"/>
      <c r="AY467" s="70"/>
      <c r="AZ467" s="70"/>
      <c r="BA467" s="70"/>
      <c r="BB467" s="70">
        <f t="shared" si="46"/>
        <v>1</v>
      </c>
      <c r="BC467" s="70">
        <f t="shared" si="47"/>
        <v>1.3722400213283942E-3</v>
      </c>
      <c r="BD467" s="70" t="e">
        <f t="shared" si="48"/>
        <v>#N/A</v>
      </c>
      <c r="BE467" s="70"/>
      <c r="BF467" s="70"/>
      <c r="BG467" s="70"/>
      <c r="BH467" s="70"/>
      <c r="BI467" s="70"/>
      <c r="BJ467" s="70"/>
      <c r="BK467" s="70"/>
      <c r="BL467" s="70"/>
      <c r="BM467" s="70"/>
      <c r="BN467" s="70"/>
      <c r="BO467" s="70"/>
      <c r="BP467" s="70"/>
      <c r="BQ467" s="70"/>
      <c r="BR467" s="70"/>
      <c r="BS467" s="70"/>
      <c r="BT467" s="70"/>
      <c r="BU467" s="70"/>
      <c r="BV467" s="70"/>
      <c r="BW467" s="70"/>
      <c r="BX467" s="70"/>
      <c r="BY467" s="70"/>
      <c r="BZ467" s="70"/>
      <c r="CA467" s="70"/>
      <c r="CB467" s="70"/>
      <c r="CC467" s="70"/>
      <c r="CD467" s="70"/>
      <c r="CE467" s="70"/>
      <c r="CF467" s="70"/>
      <c r="CG467" s="70"/>
      <c r="CH467" s="70"/>
      <c r="CI467" s="70"/>
      <c r="CJ467" s="70"/>
      <c r="CK467" s="70"/>
      <c r="CL467" s="70"/>
      <c r="CM467" s="70"/>
      <c r="CN467" s="70"/>
      <c r="CO467" s="70"/>
      <c r="CP467" s="70"/>
      <c r="CQ467" s="70"/>
      <c r="CR467" s="70"/>
      <c r="CS467" s="70"/>
      <c r="CT467" s="70"/>
      <c r="CU467" s="70"/>
      <c r="CV467" s="70"/>
      <c r="CW467" s="70"/>
      <c r="CX467" s="70"/>
      <c r="CY467" s="70"/>
      <c r="CZ467" s="70"/>
      <c r="DA467" s="70"/>
      <c r="DB467" s="70"/>
      <c r="DC467" s="70"/>
      <c r="DD467" s="70"/>
      <c r="DE467" s="70"/>
      <c r="DF467" s="70"/>
      <c r="DG467" s="70"/>
      <c r="DH467" s="70"/>
      <c r="DI467" s="70"/>
      <c r="DJ467" s="70"/>
      <c r="DK467" s="70"/>
      <c r="DL467" s="70"/>
      <c r="DM467" s="70"/>
      <c r="DN467" s="70"/>
      <c r="DO467" s="70"/>
      <c r="DP467" s="70"/>
      <c r="DQ467" s="70"/>
      <c r="DR467" s="70"/>
      <c r="DS467" s="70"/>
      <c r="DT467" s="70"/>
      <c r="DU467" s="70"/>
      <c r="DV467" s="70"/>
      <c r="DW467" s="70"/>
      <c r="DX467" s="70"/>
      <c r="DY467" s="70"/>
      <c r="DZ467" s="70"/>
      <c r="EA467" s="70"/>
      <c r="EB467" s="70"/>
      <c r="EC467" s="70"/>
      <c r="ED467" s="70"/>
      <c r="EE467" s="70"/>
      <c r="EF467" s="70"/>
      <c r="EG467" s="70"/>
      <c r="EH467" s="70"/>
      <c r="EI467" s="70"/>
      <c r="EJ467" s="70"/>
      <c r="EK467" s="70"/>
      <c r="EL467" s="70"/>
      <c r="EM467" s="70"/>
      <c r="EN467" s="70"/>
    </row>
    <row r="468" spans="1:144" outlineLevel="1" x14ac:dyDescent="0.2">
      <c r="A468" s="16">
        <v>262</v>
      </c>
      <c r="B468" s="16">
        <v>0</v>
      </c>
      <c r="C468" s="1">
        <v>0.43545182994131787</v>
      </c>
      <c r="D468" s="1">
        <f t="shared" si="40"/>
        <v>-0.43545182994131787</v>
      </c>
      <c r="E468" s="1">
        <f t="shared" si="41"/>
        <v>1.1434591335534179</v>
      </c>
      <c r="F468" s="1">
        <f t="shared" si="42"/>
        <v>-1.0693264859496456</v>
      </c>
      <c r="G468" s="1">
        <f t="shared" si="43"/>
        <v>-0.87825283017011069</v>
      </c>
      <c r="H468" s="1">
        <v>0.23407858696787529</v>
      </c>
      <c r="I468" s="1">
        <f t="shared" si="44"/>
        <v>0.23573094203341777</v>
      </c>
      <c r="J468" s="1">
        <f t="shared" si="45"/>
        <v>-1.0035232811127139</v>
      </c>
      <c r="AQ468" s="70"/>
      <c r="AR468" s="70"/>
      <c r="AS468" s="70"/>
      <c r="AT468" s="70"/>
      <c r="AU468" s="70"/>
      <c r="AV468" s="70"/>
      <c r="AW468" s="70"/>
      <c r="AX468" s="83"/>
      <c r="AY468" s="70"/>
      <c r="AZ468" s="70"/>
      <c r="BA468" s="70"/>
      <c r="BB468" s="70">
        <f t="shared" si="46"/>
        <v>1</v>
      </c>
      <c r="BC468" s="70">
        <f t="shared" si="47"/>
        <v>0.43545182994131787</v>
      </c>
      <c r="BD468" s="70" t="e">
        <f t="shared" si="48"/>
        <v>#N/A</v>
      </c>
      <c r="BE468" s="70"/>
      <c r="BF468" s="70"/>
      <c r="BG468" s="70"/>
      <c r="BH468" s="70"/>
      <c r="BI468" s="70"/>
      <c r="BJ468" s="70"/>
      <c r="BK468" s="70"/>
      <c r="BL468" s="70"/>
      <c r="BM468" s="70"/>
      <c r="BN468" s="70"/>
      <c r="BO468" s="70"/>
      <c r="BP468" s="70"/>
      <c r="BQ468" s="70"/>
      <c r="BR468" s="70"/>
      <c r="BS468" s="70"/>
      <c r="BT468" s="70"/>
      <c r="BU468" s="70"/>
      <c r="BV468" s="70"/>
      <c r="BW468" s="70"/>
      <c r="BX468" s="70"/>
      <c r="BY468" s="70"/>
      <c r="BZ468" s="70"/>
      <c r="CA468" s="70"/>
      <c r="CB468" s="70"/>
      <c r="CC468" s="70"/>
      <c r="CD468" s="70"/>
      <c r="CE468" s="70"/>
      <c r="CF468" s="70"/>
      <c r="CG468" s="70"/>
      <c r="CH468" s="70"/>
      <c r="CI468" s="70"/>
      <c r="CJ468" s="70"/>
      <c r="CK468" s="70"/>
      <c r="CL468" s="70"/>
      <c r="CM468" s="70"/>
      <c r="CN468" s="70"/>
      <c r="CO468" s="70"/>
      <c r="CP468" s="70"/>
      <c r="CQ468" s="70"/>
      <c r="CR468" s="70"/>
      <c r="CS468" s="70"/>
      <c r="CT468" s="70"/>
      <c r="CU468" s="70"/>
      <c r="CV468" s="70"/>
      <c r="CW468" s="70"/>
      <c r="CX468" s="70"/>
      <c r="CY468" s="70"/>
      <c r="CZ468" s="70"/>
      <c r="DA468" s="70"/>
      <c r="DB468" s="70"/>
      <c r="DC468" s="70"/>
      <c r="DD468" s="70"/>
      <c r="DE468" s="70"/>
      <c r="DF468" s="70"/>
      <c r="DG468" s="70"/>
      <c r="DH468" s="70"/>
      <c r="DI468" s="70"/>
      <c r="DJ468" s="70"/>
      <c r="DK468" s="70"/>
      <c r="DL468" s="70"/>
      <c r="DM468" s="70"/>
      <c r="DN468" s="70"/>
      <c r="DO468" s="70"/>
      <c r="DP468" s="70"/>
      <c r="DQ468" s="70"/>
      <c r="DR468" s="70"/>
      <c r="DS468" s="70"/>
      <c r="DT468" s="70"/>
      <c r="DU468" s="70"/>
      <c r="DV468" s="70"/>
      <c r="DW468" s="70"/>
      <c r="DX468" s="70"/>
      <c r="DY468" s="70"/>
      <c r="DZ468" s="70"/>
      <c r="EA468" s="70"/>
      <c r="EB468" s="70"/>
      <c r="EC468" s="70"/>
      <c r="ED468" s="70"/>
      <c r="EE468" s="70"/>
      <c r="EF468" s="70"/>
      <c r="EG468" s="70"/>
      <c r="EH468" s="70"/>
      <c r="EI468" s="70"/>
      <c r="EJ468" s="70"/>
      <c r="EK468" s="70"/>
      <c r="EL468" s="70"/>
      <c r="EM468" s="70"/>
      <c r="EN468" s="70"/>
    </row>
    <row r="469" spans="1:144" outlineLevel="1" x14ac:dyDescent="0.2">
      <c r="A469" s="16">
        <v>263</v>
      </c>
      <c r="B469" s="16">
        <v>0</v>
      </c>
      <c r="C469" s="1">
        <v>8.0134746471134921E-5</v>
      </c>
      <c r="D469" s="1">
        <f t="shared" si="40"/>
        <v>-8.0134746471134921E-5</v>
      </c>
      <c r="E469" s="1">
        <f t="shared" si="41"/>
        <v>1.6027591486295116E-4</v>
      </c>
      <c r="F469" s="1">
        <f t="shared" si="42"/>
        <v>-1.2660012435339514E-2</v>
      </c>
      <c r="G469" s="1">
        <f t="shared" si="43"/>
        <v>-8.9521599942896275E-3</v>
      </c>
      <c r="H469" s="1">
        <v>2.7468780124207504E-4</v>
      </c>
      <c r="I469" s="1">
        <f t="shared" si="44"/>
        <v>2.201984996581056E-8</v>
      </c>
      <c r="J469" s="1">
        <f t="shared" si="45"/>
        <v>-8.9533897722217735E-3</v>
      </c>
      <c r="AQ469" s="70"/>
      <c r="AR469" s="70"/>
      <c r="AS469" s="70"/>
      <c r="AT469" s="70"/>
      <c r="AU469" s="70"/>
      <c r="AV469" s="70"/>
      <c r="AW469" s="70"/>
      <c r="AX469" s="83"/>
      <c r="AY469" s="70"/>
      <c r="AZ469" s="70"/>
      <c r="BA469" s="70"/>
      <c r="BB469" s="70">
        <f t="shared" si="46"/>
        <v>1</v>
      </c>
      <c r="BC469" s="70">
        <f t="shared" si="47"/>
        <v>8.0134746471134921E-5</v>
      </c>
      <c r="BD469" s="70" t="e">
        <f t="shared" si="48"/>
        <v>#N/A</v>
      </c>
      <c r="BE469" s="70"/>
      <c r="BF469" s="70"/>
      <c r="BG469" s="70"/>
      <c r="BH469" s="70"/>
      <c r="BI469" s="70"/>
      <c r="BJ469" s="70"/>
      <c r="BK469" s="70"/>
      <c r="BL469" s="70"/>
      <c r="BM469" s="70"/>
      <c r="BN469" s="70"/>
      <c r="BO469" s="70"/>
      <c r="BP469" s="70"/>
      <c r="BQ469" s="70"/>
      <c r="BR469" s="70"/>
      <c r="BS469" s="70"/>
      <c r="BT469" s="70"/>
      <c r="BU469" s="70"/>
      <c r="BV469" s="70"/>
      <c r="BW469" s="70"/>
      <c r="BX469" s="70"/>
      <c r="BY469" s="70"/>
      <c r="BZ469" s="70"/>
      <c r="CA469" s="70"/>
      <c r="CB469" s="70"/>
      <c r="CC469" s="70"/>
      <c r="CD469" s="70"/>
      <c r="CE469" s="70"/>
      <c r="CF469" s="70"/>
      <c r="CG469" s="70"/>
      <c r="CH469" s="70"/>
      <c r="CI469" s="70"/>
      <c r="CJ469" s="70"/>
      <c r="CK469" s="70"/>
      <c r="CL469" s="70"/>
      <c r="CM469" s="70"/>
      <c r="CN469" s="70"/>
      <c r="CO469" s="70"/>
      <c r="CP469" s="70"/>
      <c r="CQ469" s="70"/>
      <c r="CR469" s="70"/>
      <c r="CS469" s="70"/>
      <c r="CT469" s="70"/>
      <c r="CU469" s="70"/>
      <c r="CV469" s="70"/>
      <c r="CW469" s="70"/>
      <c r="CX469" s="70"/>
      <c r="CY469" s="70"/>
      <c r="CZ469" s="70"/>
      <c r="DA469" s="70"/>
      <c r="DB469" s="70"/>
      <c r="DC469" s="70"/>
      <c r="DD469" s="70"/>
      <c r="DE469" s="70"/>
      <c r="DF469" s="70"/>
      <c r="DG469" s="70"/>
      <c r="DH469" s="70"/>
      <c r="DI469" s="70"/>
      <c r="DJ469" s="70"/>
      <c r="DK469" s="70"/>
      <c r="DL469" s="70"/>
      <c r="DM469" s="70"/>
      <c r="DN469" s="70"/>
      <c r="DO469" s="70"/>
      <c r="DP469" s="70"/>
      <c r="DQ469" s="70"/>
      <c r="DR469" s="70"/>
      <c r="DS469" s="70"/>
      <c r="DT469" s="70"/>
      <c r="DU469" s="70"/>
      <c r="DV469" s="70"/>
      <c r="DW469" s="70"/>
      <c r="DX469" s="70"/>
      <c r="DY469" s="70"/>
      <c r="DZ469" s="70"/>
      <c r="EA469" s="70"/>
      <c r="EB469" s="70"/>
      <c r="EC469" s="70"/>
      <c r="ED469" s="70"/>
      <c r="EE469" s="70"/>
      <c r="EF469" s="70"/>
      <c r="EG469" s="70"/>
      <c r="EH469" s="70"/>
      <c r="EI469" s="70"/>
      <c r="EJ469" s="70"/>
      <c r="EK469" s="70"/>
      <c r="EL469" s="70"/>
      <c r="EM469" s="70"/>
      <c r="EN469" s="70"/>
    </row>
    <row r="470" spans="1:144" outlineLevel="1" x14ac:dyDescent="0.2">
      <c r="A470" s="16">
        <v>264</v>
      </c>
      <c r="B470" s="16">
        <v>0</v>
      </c>
      <c r="C470" s="1">
        <v>1.4877855098939978E-3</v>
      </c>
      <c r="D470" s="1">
        <f t="shared" si="40"/>
        <v>-1.4877855098939978E-3</v>
      </c>
      <c r="E470" s="1">
        <f t="shared" si="41"/>
        <v>2.9777867234452846E-3</v>
      </c>
      <c r="F470" s="1">
        <f t="shared" si="42"/>
        <v>-5.4569100445630257E-2</v>
      </c>
      <c r="G470" s="1">
        <f t="shared" si="43"/>
        <v>-3.860054810162801E-2</v>
      </c>
      <c r="H470" s="1">
        <v>4.3569012568201596E-3</v>
      </c>
      <c r="I470" s="1">
        <f t="shared" si="44"/>
        <v>6.5202008245927065E-6</v>
      </c>
      <c r="J470" s="1">
        <f t="shared" si="45"/>
        <v>-3.868491326823275E-2</v>
      </c>
      <c r="AQ470" s="70"/>
      <c r="AR470" s="70"/>
      <c r="AS470" s="70"/>
      <c r="AT470" s="70"/>
      <c r="AU470" s="70"/>
      <c r="AV470" s="70"/>
      <c r="AW470" s="70"/>
      <c r="AX470" s="83"/>
      <c r="AY470" s="70"/>
      <c r="AZ470" s="70"/>
      <c r="BA470" s="70"/>
      <c r="BB470" s="70">
        <f t="shared" si="46"/>
        <v>1</v>
      </c>
      <c r="BC470" s="70">
        <f t="shared" si="47"/>
        <v>1.4877855098939978E-3</v>
      </c>
      <c r="BD470" s="70" t="e">
        <f t="shared" si="48"/>
        <v>#N/A</v>
      </c>
      <c r="BE470" s="70"/>
      <c r="BF470" s="70"/>
      <c r="BG470" s="70"/>
      <c r="BH470" s="70"/>
      <c r="BI470" s="70"/>
      <c r="BJ470" s="70"/>
      <c r="BK470" s="70"/>
      <c r="BL470" s="70"/>
      <c r="BM470" s="70"/>
      <c r="BN470" s="70"/>
      <c r="BO470" s="70"/>
      <c r="BP470" s="70"/>
      <c r="BQ470" s="70"/>
      <c r="BR470" s="70"/>
      <c r="BS470" s="70"/>
      <c r="BT470" s="70"/>
      <c r="BU470" s="70"/>
      <c r="BV470" s="70"/>
      <c r="BW470" s="70"/>
      <c r="BX470" s="70"/>
      <c r="BY470" s="70"/>
      <c r="BZ470" s="70"/>
      <c r="CA470" s="70"/>
      <c r="CB470" s="70"/>
      <c r="CC470" s="70"/>
      <c r="CD470" s="70"/>
      <c r="CE470" s="70"/>
      <c r="CF470" s="70"/>
      <c r="CG470" s="70"/>
      <c r="CH470" s="70"/>
      <c r="CI470" s="70"/>
      <c r="CJ470" s="70"/>
      <c r="CK470" s="70"/>
      <c r="CL470" s="70"/>
      <c r="CM470" s="70"/>
      <c r="CN470" s="70"/>
      <c r="CO470" s="70"/>
      <c r="CP470" s="70"/>
      <c r="CQ470" s="70"/>
      <c r="CR470" s="70"/>
      <c r="CS470" s="70"/>
      <c r="CT470" s="70"/>
      <c r="CU470" s="70"/>
      <c r="CV470" s="70"/>
      <c r="CW470" s="70"/>
      <c r="CX470" s="70"/>
      <c r="CY470" s="70"/>
      <c r="CZ470" s="70"/>
      <c r="DA470" s="70"/>
      <c r="DB470" s="70"/>
      <c r="DC470" s="70"/>
      <c r="DD470" s="70"/>
      <c r="DE470" s="70"/>
      <c r="DF470" s="70"/>
      <c r="DG470" s="70"/>
      <c r="DH470" s="70"/>
      <c r="DI470" s="70"/>
      <c r="DJ470" s="70"/>
      <c r="DK470" s="70"/>
      <c r="DL470" s="70"/>
      <c r="DM470" s="70"/>
      <c r="DN470" s="70"/>
      <c r="DO470" s="70"/>
      <c r="DP470" s="70"/>
      <c r="DQ470" s="70"/>
      <c r="DR470" s="70"/>
      <c r="DS470" s="70"/>
      <c r="DT470" s="70"/>
      <c r="DU470" s="70"/>
      <c r="DV470" s="70"/>
      <c r="DW470" s="70"/>
      <c r="DX470" s="70"/>
      <c r="DY470" s="70"/>
      <c r="DZ470" s="70"/>
      <c r="EA470" s="70"/>
      <c r="EB470" s="70"/>
      <c r="EC470" s="70"/>
      <c r="ED470" s="70"/>
      <c r="EE470" s="70"/>
      <c r="EF470" s="70"/>
      <c r="EG470" s="70"/>
      <c r="EH470" s="70"/>
      <c r="EI470" s="70"/>
      <c r="EJ470" s="70"/>
      <c r="EK470" s="70"/>
      <c r="EL470" s="70"/>
      <c r="EM470" s="70"/>
      <c r="EN470" s="70"/>
    </row>
    <row r="471" spans="1:144" outlineLevel="1" x14ac:dyDescent="0.2">
      <c r="A471" s="16">
        <v>265</v>
      </c>
      <c r="B471" s="16">
        <v>0</v>
      </c>
      <c r="C471" s="1">
        <v>0.20952137166252985</v>
      </c>
      <c r="D471" s="1">
        <f t="shared" si="40"/>
        <v>-0.20952137166252985</v>
      </c>
      <c r="E471" s="1">
        <f t="shared" si="41"/>
        <v>0.47023331664860618</v>
      </c>
      <c r="F471" s="1">
        <f t="shared" si="42"/>
        <v>-0.68573560258207844</v>
      </c>
      <c r="G471" s="1">
        <f t="shared" si="43"/>
        <v>-0.51483622587941413</v>
      </c>
      <c r="H471" s="1">
        <v>0.16792368056468085</v>
      </c>
      <c r="I471" s="1">
        <f t="shared" si="44"/>
        <v>5.3491771178288801E-2</v>
      </c>
      <c r="J471" s="1">
        <f t="shared" si="45"/>
        <v>-0.5644006650031943</v>
      </c>
      <c r="AQ471" s="70"/>
      <c r="AR471" s="70"/>
      <c r="AS471" s="70"/>
      <c r="AT471" s="70"/>
      <c r="AU471" s="70"/>
      <c r="AV471" s="70"/>
      <c r="AW471" s="70"/>
      <c r="AX471" s="83"/>
      <c r="AY471" s="70"/>
      <c r="AZ471" s="70"/>
      <c r="BA471" s="70"/>
      <c r="BB471" s="70">
        <f t="shared" si="46"/>
        <v>1</v>
      </c>
      <c r="BC471" s="70">
        <f t="shared" si="47"/>
        <v>0.20952137166252985</v>
      </c>
      <c r="BD471" s="70" t="e">
        <f t="shared" si="48"/>
        <v>#N/A</v>
      </c>
      <c r="BE471" s="70"/>
      <c r="BF471" s="70"/>
      <c r="BG471" s="70"/>
      <c r="BH471" s="70"/>
      <c r="BI471" s="70"/>
      <c r="BJ471" s="70"/>
      <c r="BK471" s="70"/>
      <c r="BL471" s="70"/>
      <c r="BM471" s="70"/>
      <c r="BN471" s="70"/>
      <c r="BO471" s="70"/>
      <c r="BP471" s="70"/>
      <c r="BQ471" s="70"/>
      <c r="BR471" s="70"/>
      <c r="BS471" s="70"/>
      <c r="BT471" s="70"/>
      <c r="BU471" s="70"/>
      <c r="BV471" s="70"/>
      <c r="BW471" s="70"/>
      <c r="BX471" s="70"/>
      <c r="BY471" s="70"/>
      <c r="BZ471" s="70"/>
      <c r="CA471" s="70"/>
      <c r="CB471" s="70"/>
      <c r="CC471" s="70"/>
      <c r="CD471" s="70"/>
      <c r="CE471" s="70"/>
      <c r="CF471" s="70"/>
      <c r="CG471" s="70"/>
      <c r="CH471" s="70"/>
      <c r="CI471" s="70"/>
      <c r="CJ471" s="70"/>
      <c r="CK471" s="70"/>
      <c r="CL471" s="70"/>
      <c r="CM471" s="70"/>
      <c r="CN471" s="70"/>
      <c r="CO471" s="70"/>
      <c r="CP471" s="70"/>
      <c r="CQ471" s="70"/>
      <c r="CR471" s="70"/>
      <c r="CS471" s="70"/>
      <c r="CT471" s="70"/>
      <c r="CU471" s="70"/>
      <c r="CV471" s="70"/>
      <c r="CW471" s="70"/>
      <c r="CX471" s="70"/>
      <c r="CY471" s="70"/>
      <c r="CZ471" s="70"/>
      <c r="DA471" s="70"/>
      <c r="DB471" s="70"/>
      <c r="DC471" s="70"/>
      <c r="DD471" s="70"/>
      <c r="DE471" s="70"/>
      <c r="DF471" s="70"/>
      <c r="DG471" s="70"/>
      <c r="DH471" s="70"/>
      <c r="DI471" s="70"/>
      <c r="DJ471" s="70"/>
      <c r="DK471" s="70"/>
      <c r="DL471" s="70"/>
      <c r="DM471" s="70"/>
      <c r="DN471" s="70"/>
      <c r="DO471" s="70"/>
      <c r="DP471" s="70"/>
      <c r="DQ471" s="70"/>
      <c r="DR471" s="70"/>
      <c r="DS471" s="70"/>
      <c r="DT471" s="70"/>
      <c r="DU471" s="70"/>
      <c r="DV471" s="70"/>
      <c r="DW471" s="70"/>
      <c r="DX471" s="70"/>
      <c r="DY471" s="70"/>
      <c r="DZ471" s="70"/>
      <c r="EA471" s="70"/>
      <c r="EB471" s="70"/>
      <c r="EC471" s="70"/>
      <c r="ED471" s="70"/>
      <c r="EE471" s="70"/>
      <c r="EF471" s="70"/>
      <c r="EG471" s="70"/>
      <c r="EH471" s="70"/>
      <c r="EI471" s="70"/>
      <c r="EJ471" s="70"/>
      <c r="EK471" s="70"/>
      <c r="EL471" s="70"/>
      <c r="EM471" s="70"/>
      <c r="EN471" s="70"/>
    </row>
    <row r="472" spans="1:144" outlineLevel="1" x14ac:dyDescent="0.2">
      <c r="A472" s="16">
        <v>266</v>
      </c>
      <c r="B472" s="16">
        <v>0</v>
      </c>
      <c r="C472" s="1">
        <v>2.490130935549297E-3</v>
      </c>
      <c r="D472" s="1">
        <f t="shared" si="40"/>
        <v>-2.490130935549297E-3</v>
      </c>
      <c r="E472" s="1">
        <f t="shared" si="41"/>
        <v>4.9864729362274519E-3</v>
      </c>
      <c r="F472" s="1">
        <f t="shared" si="42"/>
        <v>-7.0614962552050201E-2</v>
      </c>
      <c r="G472" s="1">
        <f t="shared" si="43"/>
        <v>-4.9963458315606564E-2</v>
      </c>
      <c r="H472" s="1">
        <v>5.5572590930414697E-3</v>
      </c>
      <c r="I472" s="1">
        <f t="shared" si="44"/>
        <v>1.395037383423687E-5</v>
      </c>
      <c r="J472" s="1">
        <f t="shared" si="45"/>
        <v>-5.0102869585379954E-2</v>
      </c>
      <c r="AQ472" s="70"/>
      <c r="AR472" s="70"/>
      <c r="AS472" s="70"/>
      <c r="AT472" s="70"/>
      <c r="AU472" s="70"/>
      <c r="AV472" s="70"/>
      <c r="AW472" s="70"/>
      <c r="AX472" s="83"/>
      <c r="AY472" s="70"/>
      <c r="AZ472" s="70"/>
      <c r="BA472" s="70"/>
      <c r="BB472" s="70">
        <f t="shared" si="46"/>
        <v>1</v>
      </c>
      <c r="BC472" s="70">
        <f t="shared" si="47"/>
        <v>2.490130935549297E-3</v>
      </c>
      <c r="BD472" s="70" t="e">
        <f t="shared" si="48"/>
        <v>#N/A</v>
      </c>
      <c r="BE472" s="70"/>
      <c r="BF472" s="70"/>
      <c r="BG472" s="70"/>
      <c r="BH472" s="70"/>
      <c r="BI472" s="70"/>
      <c r="BJ472" s="70"/>
      <c r="BK472" s="70"/>
      <c r="BL472" s="70"/>
      <c r="BM472" s="70"/>
      <c r="BN472" s="70"/>
      <c r="BO472" s="70"/>
      <c r="BP472" s="70"/>
      <c r="BQ472" s="70"/>
      <c r="BR472" s="70"/>
      <c r="BS472" s="70"/>
      <c r="BT472" s="70"/>
      <c r="BU472" s="70"/>
      <c r="BV472" s="70"/>
      <c r="BW472" s="70"/>
      <c r="BX472" s="70"/>
      <c r="BY472" s="70"/>
      <c r="BZ472" s="70"/>
      <c r="CA472" s="70"/>
      <c r="CB472" s="70"/>
      <c r="CC472" s="70"/>
      <c r="CD472" s="70"/>
      <c r="CE472" s="70"/>
      <c r="CF472" s="70"/>
      <c r="CG472" s="70"/>
      <c r="CH472" s="70"/>
      <c r="CI472" s="70"/>
      <c r="CJ472" s="70"/>
      <c r="CK472" s="70"/>
      <c r="CL472" s="70"/>
      <c r="CM472" s="70"/>
      <c r="CN472" s="70"/>
      <c r="CO472" s="70"/>
      <c r="CP472" s="70"/>
      <c r="CQ472" s="70"/>
      <c r="CR472" s="70"/>
      <c r="CS472" s="70"/>
      <c r="CT472" s="70"/>
      <c r="CU472" s="70"/>
      <c r="CV472" s="70"/>
      <c r="CW472" s="70"/>
      <c r="CX472" s="70"/>
      <c r="CY472" s="70"/>
      <c r="CZ472" s="70"/>
      <c r="DA472" s="70"/>
      <c r="DB472" s="70"/>
      <c r="DC472" s="70"/>
      <c r="DD472" s="70"/>
      <c r="DE472" s="70"/>
      <c r="DF472" s="70"/>
      <c r="DG472" s="70"/>
      <c r="DH472" s="70"/>
      <c r="DI472" s="70"/>
      <c r="DJ472" s="70"/>
      <c r="DK472" s="70"/>
      <c r="DL472" s="70"/>
      <c r="DM472" s="70"/>
      <c r="DN472" s="70"/>
      <c r="DO472" s="70"/>
      <c r="DP472" s="70"/>
      <c r="DQ472" s="70"/>
      <c r="DR472" s="70"/>
      <c r="DS472" s="70"/>
      <c r="DT472" s="70"/>
      <c r="DU472" s="70"/>
      <c r="DV472" s="70"/>
      <c r="DW472" s="70"/>
      <c r="DX472" s="70"/>
      <c r="DY472" s="70"/>
      <c r="DZ472" s="70"/>
      <c r="EA472" s="70"/>
      <c r="EB472" s="70"/>
      <c r="EC472" s="70"/>
      <c r="ED472" s="70"/>
      <c r="EE472" s="70"/>
      <c r="EF472" s="70"/>
      <c r="EG472" s="70"/>
      <c r="EH472" s="70"/>
      <c r="EI472" s="70"/>
      <c r="EJ472" s="70"/>
      <c r="EK472" s="70"/>
      <c r="EL472" s="70"/>
      <c r="EM472" s="70"/>
      <c r="EN472" s="70"/>
    </row>
    <row r="473" spans="1:144" outlineLevel="1" x14ac:dyDescent="0.2">
      <c r="A473" s="16">
        <v>267</v>
      </c>
      <c r="B473" s="16">
        <v>0</v>
      </c>
      <c r="C473" s="1">
        <v>1.7066732006207893E-2</v>
      </c>
      <c r="D473" s="1">
        <f t="shared" si="40"/>
        <v>-1.7066732006207893E-2</v>
      </c>
      <c r="E473" s="1">
        <f t="shared" si="41"/>
        <v>3.4428094417442934E-2</v>
      </c>
      <c r="F473" s="1">
        <f t="shared" si="42"/>
        <v>-0.18554809192617136</v>
      </c>
      <c r="G473" s="1">
        <f t="shared" si="43"/>
        <v>-0.13176897489500994</v>
      </c>
      <c r="H473" s="1">
        <v>1.0888141290354829E-2</v>
      </c>
      <c r="I473" s="1">
        <f t="shared" si="44"/>
        <v>1.9113255870392411E-4</v>
      </c>
      <c r="J473" s="1">
        <f t="shared" si="45"/>
        <v>-0.13249224620175207</v>
      </c>
      <c r="AQ473" s="70"/>
      <c r="AR473" s="70"/>
      <c r="AS473" s="70"/>
      <c r="AT473" s="70"/>
      <c r="AU473" s="70"/>
      <c r="AV473" s="70"/>
      <c r="AW473" s="70"/>
      <c r="AX473" s="83"/>
      <c r="AY473" s="70"/>
      <c r="AZ473" s="70"/>
      <c r="BA473" s="70"/>
      <c r="BB473" s="70">
        <f t="shared" si="46"/>
        <v>1</v>
      </c>
      <c r="BC473" s="70">
        <f t="shared" si="47"/>
        <v>1.7066732006207893E-2</v>
      </c>
      <c r="BD473" s="70" t="e">
        <f t="shared" si="48"/>
        <v>#N/A</v>
      </c>
      <c r="BE473" s="70"/>
      <c r="BF473" s="70"/>
      <c r="BG473" s="70"/>
      <c r="BH473" s="70"/>
      <c r="BI473" s="70"/>
      <c r="BJ473" s="70"/>
      <c r="BK473" s="70"/>
      <c r="BL473" s="70"/>
      <c r="BM473" s="70"/>
      <c r="BN473" s="70"/>
      <c r="BO473" s="70"/>
      <c r="BP473" s="70"/>
      <c r="BQ473" s="70"/>
      <c r="BR473" s="70"/>
      <c r="BS473" s="70"/>
      <c r="BT473" s="70"/>
      <c r="BU473" s="70"/>
      <c r="BV473" s="70"/>
      <c r="BW473" s="70"/>
      <c r="BX473" s="70"/>
      <c r="BY473" s="70"/>
      <c r="BZ473" s="70"/>
      <c r="CA473" s="70"/>
      <c r="CB473" s="70"/>
      <c r="CC473" s="70"/>
      <c r="CD473" s="70"/>
      <c r="CE473" s="70"/>
      <c r="CF473" s="70"/>
      <c r="CG473" s="70"/>
      <c r="CH473" s="70"/>
      <c r="CI473" s="70"/>
      <c r="CJ473" s="70"/>
      <c r="CK473" s="70"/>
      <c r="CL473" s="70"/>
      <c r="CM473" s="70"/>
      <c r="CN473" s="70"/>
      <c r="CO473" s="70"/>
      <c r="CP473" s="70"/>
      <c r="CQ473" s="70"/>
      <c r="CR473" s="70"/>
      <c r="CS473" s="70"/>
      <c r="CT473" s="70"/>
      <c r="CU473" s="70"/>
      <c r="CV473" s="70"/>
      <c r="CW473" s="70"/>
      <c r="CX473" s="70"/>
      <c r="CY473" s="70"/>
      <c r="CZ473" s="70"/>
      <c r="DA473" s="70"/>
      <c r="DB473" s="70"/>
      <c r="DC473" s="70"/>
      <c r="DD473" s="70"/>
      <c r="DE473" s="70"/>
      <c r="DF473" s="70"/>
      <c r="DG473" s="70"/>
      <c r="DH473" s="70"/>
      <c r="DI473" s="70"/>
      <c r="DJ473" s="70"/>
      <c r="DK473" s="70"/>
      <c r="DL473" s="70"/>
      <c r="DM473" s="70"/>
      <c r="DN473" s="70"/>
      <c r="DO473" s="70"/>
      <c r="DP473" s="70"/>
      <c r="DQ473" s="70"/>
      <c r="DR473" s="70"/>
      <c r="DS473" s="70"/>
      <c r="DT473" s="70"/>
      <c r="DU473" s="70"/>
      <c r="DV473" s="70"/>
      <c r="DW473" s="70"/>
      <c r="DX473" s="70"/>
      <c r="DY473" s="70"/>
      <c r="DZ473" s="70"/>
      <c r="EA473" s="70"/>
      <c r="EB473" s="70"/>
      <c r="EC473" s="70"/>
      <c r="ED473" s="70"/>
      <c r="EE473" s="70"/>
      <c r="EF473" s="70"/>
      <c r="EG473" s="70"/>
      <c r="EH473" s="70"/>
      <c r="EI473" s="70"/>
      <c r="EJ473" s="70"/>
      <c r="EK473" s="70"/>
      <c r="EL473" s="70"/>
      <c r="EM473" s="70"/>
      <c r="EN473" s="70"/>
    </row>
    <row r="474" spans="1:144" outlineLevel="1" x14ac:dyDescent="0.2">
      <c r="A474" s="16">
        <v>268</v>
      </c>
      <c r="B474" s="16">
        <v>0</v>
      </c>
      <c r="C474" s="1">
        <v>4.1321651833569198E-6</v>
      </c>
      <c r="D474" s="1">
        <f t="shared" si="40"/>
        <v>-4.1321651833569198E-6</v>
      </c>
      <c r="E474" s="1">
        <f t="shared" si="41"/>
        <v>8.264347441402916E-6</v>
      </c>
      <c r="F474" s="1">
        <f t="shared" si="42"/>
        <v>-2.8747778073101435E-3</v>
      </c>
      <c r="G474" s="1">
        <f t="shared" si="43"/>
        <v>-2.0327769819182277E-3</v>
      </c>
      <c r="H474" s="1">
        <v>2.0263608803405362E-5</v>
      </c>
      <c r="I474" s="1">
        <f t="shared" si="44"/>
        <v>8.3734621550487305E-11</v>
      </c>
      <c r="J474" s="1">
        <f t="shared" si="45"/>
        <v>-2.0327975779300136E-3</v>
      </c>
      <c r="AQ474" s="70"/>
      <c r="AR474" s="70"/>
      <c r="AS474" s="70"/>
      <c r="AT474" s="70"/>
      <c r="AU474" s="70"/>
      <c r="AV474" s="70"/>
      <c r="AW474" s="70"/>
      <c r="AX474" s="83"/>
      <c r="AY474" s="70"/>
      <c r="AZ474" s="70"/>
      <c r="BA474" s="70"/>
      <c r="BB474" s="70">
        <f t="shared" si="46"/>
        <v>1</v>
      </c>
      <c r="BC474" s="70">
        <f t="shared" si="47"/>
        <v>4.1321651833569198E-6</v>
      </c>
      <c r="BD474" s="70" t="e">
        <f t="shared" si="48"/>
        <v>#N/A</v>
      </c>
      <c r="BE474" s="70"/>
      <c r="BF474" s="70"/>
      <c r="BG474" s="70"/>
      <c r="BH474" s="70"/>
      <c r="BI474" s="70"/>
      <c r="BJ474" s="70"/>
      <c r="BK474" s="70"/>
      <c r="BL474" s="70"/>
      <c r="BM474" s="70"/>
      <c r="BN474" s="70"/>
      <c r="BO474" s="70"/>
      <c r="BP474" s="70"/>
      <c r="BQ474" s="70"/>
      <c r="BR474" s="70"/>
      <c r="BS474" s="70"/>
      <c r="BT474" s="70"/>
      <c r="BU474" s="70"/>
      <c r="BV474" s="70"/>
      <c r="BW474" s="70"/>
      <c r="BX474" s="70"/>
      <c r="BY474" s="70"/>
      <c r="BZ474" s="70"/>
      <c r="CA474" s="70"/>
      <c r="CB474" s="70"/>
      <c r="CC474" s="70"/>
      <c r="CD474" s="70"/>
      <c r="CE474" s="70"/>
      <c r="CF474" s="70"/>
      <c r="CG474" s="70"/>
      <c r="CH474" s="70"/>
      <c r="CI474" s="70"/>
      <c r="CJ474" s="70"/>
      <c r="CK474" s="70"/>
      <c r="CL474" s="70"/>
      <c r="CM474" s="70"/>
      <c r="CN474" s="70"/>
      <c r="CO474" s="70"/>
      <c r="CP474" s="70"/>
      <c r="CQ474" s="70"/>
      <c r="CR474" s="70"/>
      <c r="CS474" s="70"/>
      <c r="CT474" s="70"/>
      <c r="CU474" s="70"/>
      <c r="CV474" s="70"/>
      <c r="CW474" s="70"/>
      <c r="CX474" s="70"/>
      <c r="CY474" s="70"/>
      <c r="CZ474" s="70"/>
      <c r="DA474" s="70"/>
      <c r="DB474" s="70"/>
      <c r="DC474" s="70"/>
      <c r="DD474" s="70"/>
      <c r="DE474" s="70"/>
      <c r="DF474" s="70"/>
      <c r="DG474" s="70"/>
      <c r="DH474" s="70"/>
      <c r="DI474" s="70"/>
      <c r="DJ474" s="70"/>
      <c r="DK474" s="70"/>
      <c r="DL474" s="70"/>
      <c r="DM474" s="70"/>
      <c r="DN474" s="70"/>
      <c r="DO474" s="70"/>
      <c r="DP474" s="70"/>
      <c r="DQ474" s="70"/>
      <c r="DR474" s="70"/>
      <c r="DS474" s="70"/>
      <c r="DT474" s="70"/>
      <c r="DU474" s="70"/>
      <c r="DV474" s="70"/>
      <c r="DW474" s="70"/>
      <c r="DX474" s="70"/>
      <c r="DY474" s="70"/>
      <c r="DZ474" s="70"/>
      <c r="EA474" s="70"/>
      <c r="EB474" s="70"/>
      <c r="EC474" s="70"/>
      <c r="ED474" s="70"/>
      <c r="EE474" s="70"/>
      <c r="EF474" s="70"/>
      <c r="EG474" s="70"/>
      <c r="EH474" s="70"/>
      <c r="EI474" s="70"/>
      <c r="EJ474" s="70"/>
      <c r="EK474" s="70"/>
      <c r="EL474" s="70"/>
      <c r="EM474" s="70"/>
      <c r="EN474" s="70"/>
    </row>
    <row r="475" spans="1:144" outlineLevel="1" x14ac:dyDescent="0.2">
      <c r="A475" s="16">
        <v>269</v>
      </c>
      <c r="B475" s="16">
        <v>0</v>
      </c>
      <c r="C475" s="1">
        <v>2.6576506518779788E-3</v>
      </c>
      <c r="D475" s="1">
        <f t="shared" si="40"/>
        <v>-2.6576506518779788E-3</v>
      </c>
      <c r="E475" s="1">
        <f t="shared" si="41"/>
        <v>5.3223769499209615E-3</v>
      </c>
      <c r="F475" s="1">
        <f t="shared" si="42"/>
        <v>-7.2954622539774416E-2</v>
      </c>
      <c r="G475" s="1">
        <f t="shared" si="43"/>
        <v>-5.1621047840553498E-2</v>
      </c>
      <c r="H475" s="1">
        <v>4.9595178454356053E-3</v>
      </c>
      <c r="I475" s="1">
        <f t="shared" si="44"/>
        <v>1.3281659411469061E-5</v>
      </c>
      <c r="J475" s="1">
        <f t="shared" si="45"/>
        <v>-5.1749533713533899E-2</v>
      </c>
      <c r="AQ475" s="70"/>
      <c r="AR475" s="70"/>
      <c r="AS475" s="70"/>
      <c r="AT475" s="70"/>
      <c r="AU475" s="70"/>
      <c r="AV475" s="70"/>
      <c r="AW475" s="70"/>
      <c r="AX475" s="83"/>
      <c r="AY475" s="70"/>
      <c r="AZ475" s="70"/>
      <c r="BA475" s="70"/>
      <c r="BB475" s="70">
        <f t="shared" si="46"/>
        <v>1</v>
      </c>
      <c r="BC475" s="70">
        <f t="shared" si="47"/>
        <v>2.6576506518779788E-3</v>
      </c>
      <c r="BD475" s="70" t="e">
        <f t="shared" si="48"/>
        <v>#N/A</v>
      </c>
      <c r="BE475" s="70"/>
      <c r="BF475" s="70"/>
      <c r="BG475" s="70"/>
      <c r="BH475" s="70"/>
      <c r="BI475" s="70"/>
      <c r="BJ475" s="70"/>
      <c r="BK475" s="70"/>
      <c r="BL475" s="70"/>
      <c r="BM475" s="70"/>
      <c r="BN475" s="70"/>
      <c r="BO475" s="70"/>
      <c r="BP475" s="70"/>
      <c r="BQ475" s="70"/>
      <c r="BR475" s="70"/>
      <c r="BS475" s="70"/>
      <c r="BT475" s="70"/>
      <c r="BU475" s="70"/>
      <c r="BV475" s="70"/>
      <c r="BW475" s="70"/>
      <c r="BX475" s="70"/>
      <c r="BY475" s="70"/>
      <c r="BZ475" s="70"/>
      <c r="CA475" s="70"/>
      <c r="CB475" s="70"/>
      <c r="CC475" s="70"/>
      <c r="CD475" s="70"/>
      <c r="CE475" s="70"/>
      <c r="CF475" s="70"/>
      <c r="CG475" s="70"/>
      <c r="CH475" s="70"/>
      <c r="CI475" s="70"/>
      <c r="CJ475" s="70"/>
      <c r="CK475" s="70"/>
      <c r="CL475" s="70"/>
      <c r="CM475" s="70"/>
      <c r="CN475" s="70"/>
      <c r="CO475" s="70"/>
      <c r="CP475" s="70"/>
      <c r="CQ475" s="70"/>
      <c r="CR475" s="70"/>
      <c r="CS475" s="70"/>
      <c r="CT475" s="70"/>
      <c r="CU475" s="70"/>
      <c r="CV475" s="70"/>
      <c r="CW475" s="70"/>
      <c r="CX475" s="70"/>
      <c r="CY475" s="70"/>
      <c r="CZ475" s="70"/>
      <c r="DA475" s="70"/>
      <c r="DB475" s="70"/>
      <c r="DC475" s="70"/>
      <c r="DD475" s="70"/>
      <c r="DE475" s="70"/>
      <c r="DF475" s="70"/>
      <c r="DG475" s="70"/>
      <c r="DH475" s="70"/>
      <c r="DI475" s="70"/>
      <c r="DJ475" s="70"/>
      <c r="DK475" s="70"/>
      <c r="DL475" s="70"/>
      <c r="DM475" s="70"/>
      <c r="DN475" s="70"/>
      <c r="DO475" s="70"/>
      <c r="DP475" s="70"/>
      <c r="DQ475" s="70"/>
      <c r="DR475" s="70"/>
      <c r="DS475" s="70"/>
      <c r="DT475" s="70"/>
      <c r="DU475" s="70"/>
      <c r="DV475" s="70"/>
      <c r="DW475" s="70"/>
      <c r="DX475" s="70"/>
      <c r="DY475" s="70"/>
      <c r="DZ475" s="70"/>
      <c r="EA475" s="70"/>
      <c r="EB475" s="70"/>
      <c r="EC475" s="70"/>
      <c r="ED475" s="70"/>
      <c r="EE475" s="70"/>
      <c r="EF475" s="70"/>
      <c r="EG475" s="70"/>
      <c r="EH475" s="70"/>
      <c r="EI475" s="70"/>
      <c r="EJ475" s="70"/>
      <c r="EK475" s="70"/>
      <c r="EL475" s="70"/>
      <c r="EM475" s="70"/>
      <c r="EN475" s="70"/>
    </row>
    <row r="476" spans="1:144" outlineLevel="1" x14ac:dyDescent="0.2">
      <c r="A476" s="16">
        <v>270</v>
      </c>
      <c r="B476" s="16">
        <v>0</v>
      </c>
      <c r="C476" s="1">
        <v>2.2629131082941062E-4</v>
      </c>
      <c r="D476" s="1">
        <f t="shared" si="40"/>
        <v>-2.2629131082941062E-4</v>
      </c>
      <c r="E476" s="1">
        <f t="shared" si="41"/>
        <v>4.5263383714255566E-4</v>
      </c>
      <c r="F476" s="1">
        <f t="shared" si="42"/>
        <v>-2.1275192998949637E-2</v>
      </c>
      <c r="G476" s="1">
        <f t="shared" si="43"/>
        <v>-1.5044684449241893E-2</v>
      </c>
      <c r="H476" s="1">
        <v>6.0776033234592795E-4</v>
      </c>
      <c r="I476" s="1">
        <f t="shared" si="44"/>
        <v>1.376456669408362E-7</v>
      </c>
      <c r="J476" s="1">
        <f t="shared" si="45"/>
        <v>-1.5049258315418791E-2</v>
      </c>
      <c r="AQ476" s="70"/>
      <c r="AR476" s="70"/>
      <c r="AS476" s="70"/>
      <c r="AT476" s="70"/>
      <c r="AU476" s="70"/>
      <c r="AV476" s="70"/>
      <c r="AW476" s="70"/>
      <c r="AX476" s="83"/>
      <c r="AY476" s="70"/>
      <c r="AZ476" s="70"/>
      <c r="BA476" s="70"/>
      <c r="BB476" s="70">
        <f t="shared" si="46"/>
        <v>1</v>
      </c>
      <c r="BC476" s="70">
        <f t="shared" si="47"/>
        <v>2.2629131082941062E-4</v>
      </c>
      <c r="BD476" s="70" t="e">
        <f t="shared" si="48"/>
        <v>#N/A</v>
      </c>
      <c r="BE476" s="70"/>
      <c r="BF476" s="70"/>
      <c r="BG476" s="70"/>
      <c r="BH476" s="70"/>
      <c r="BI476" s="70"/>
      <c r="BJ476" s="70"/>
      <c r="BK476" s="70"/>
      <c r="BL476" s="70"/>
      <c r="BM476" s="70"/>
      <c r="BN476" s="70"/>
      <c r="BO476" s="70"/>
      <c r="BP476" s="70"/>
      <c r="BQ476" s="70"/>
      <c r="BR476" s="70"/>
      <c r="BS476" s="70"/>
      <c r="BT476" s="70"/>
      <c r="BU476" s="70"/>
      <c r="BV476" s="70"/>
      <c r="BW476" s="70"/>
      <c r="BX476" s="70"/>
      <c r="BY476" s="70"/>
      <c r="BZ476" s="70"/>
      <c r="CA476" s="70"/>
      <c r="CB476" s="70"/>
      <c r="CC476" s="70"/>
      <c r="CD476" s="70"/>
      <c r="CE476" s="70"/>
      <c r="CF476" s="70"/>
      <c r="CG476" s="70"/>
      <c r="CH476" s="70"/>
      <c r="CI476" s="70"/>
      <c r="CJ476" s="70"/>
      <c r="CK476" s="70"/>
      <c r="CL476" s="70"/>
      <c r="CM476" s="70"/>
      <c r="CN476" s="70"/>
      <c r="CO476" s="70"/>
      <c r="CP476" s="70"/>
      <c r="CQ476" s="70"/>
      <c r="CR476" s="70"/>
      <c r="CS476" s="70"/>
      <c r="CT476" s="70"/>
      <c r="CU476" s="70"/>
      <c r="CV476" s="70"/>
      <c r="CW476" s="70"/>
      <c r="CX476" s="70"/>
      <c r="CY476" s="70"/>
      <c r="CZ476" s="70"/>
      <c r="DA476" s="70"/>
      <c r="DB476" s="70"/>
      <c r="DC476" s="70"/>
      <c r="DD476" s="70"/>
      <c r="DE476" s="70"/>
      <c r="DF476" s="70"/>
      <c r="DG476" s="70"/>
      <c r="DH476" s="70"/>
      <c r="DI476" s="70"/>
      <c r="DJ476" s="70"/>
      <c r="DK476" s="70"/>
      <c r="DL476" s="70"/>
      <c r="DM476" s="70"/>
      <c r="DN476" s="70"/>
      <c r="DO476" s="70"/>
      <c r="DP476" s="70"/>
      <c r="DQ476" s="70"/>
      <c r="DR476" s="70"/>
      <c r="DS476" s="70"/>
      <c r="DT476" s="70"/>
      <c r="DU476" s="70"/>
      <c r="DV476" s="70"/>
      <c r="DW476" s="70"/>
      <c r="DX476" s="70"/>
      <c r="DY476" s="70"/>
      <c r="DZ476" s="70"/>
      <c r="EA476" s="70"/>
      <c r="EB476" s="70"/>
      <c r="EC476" s="70"/>
      <c r="ED476" s="70"/>
      <c r="EE476" s="70"/>
      <c r="EF476" s="70"/>
      <c r="EG476" s="70"/>
      <c r="EH476" s="70"/>
      <c r="EI476" s="70"/>
      <c r="EJ476" s="70"/>
      <c r="EK476" s="70"/>
      <c r="EL476" s="70"/>
      <c r="EM476" s="70"/>
      <c r="EN476" s="70"/>
    </row>
    <row r="477" spans="1:144" outlineLevel="1" x14ac:dyDescent="0.2">
      <c r="A477" s="16">
        <v>271</v>
      </c>
      <c r="B477" s="16">
        <v>0</v>
      </c>
      <c r="C477" s="1">
        <v>1.1868653924022887E-4</v>
      </c>
      <c r="D477" s="1">
        <f t="shared" si="40"/>
        <v>-1.1868653924022887E-4</v>
      </c>
      <c r="E477" s="1">
        <f t="shared" si="41"/>
        <v>2.373871660895764E-4</v>
      </c>
      <c r="F477" s="1">
        <f t="shared" si="42"/>
        <v>-1.5407373757054652E-2</v>
      </c>
      <c r="G477" s="1">
        <f t="shared" si="43"/>
        <v>-1.0894981753399197E-2</v>
      </c>
      <c r="H477" s="1">
        <v>4.4386052023775025E-4</v>
      </c>
      <c r="I477" s="1">
        <f t="shared" si="44"/>
        <v>5.2709918085037542E-8</v>
      </c>
      <c r="J477" s="1">
        <f t="shared" si="45"/>
        <v>-1.0897400484748025E-2</v>
      </c>
      <c r="AQ477" s="70"/>
      <c r="AR477" s="70"/>
      <c r="AS477" s="70"/>
      <c r="AT477" s="70"/>
      <c r="AU477" s="70"/>
      <c r="AV477" s="70"/>
      <c r="AW477" s="70"/>
      <c r="AX477" s="83"/>
      <c r="AY477" s="70"/>
      <c r="AZ477" s="70"/>
      <c r="BA477" s="70"/>
      <c r="BB477" s="70">
        <f t="shared" si="46"/>
        <v>1</v>
      </c>
      <c r="BC477" s="70">
        <f t="shared" si="47"/>
        <v>1.1868653924022887E-4</v>
      </c>
      <c r="BD477" s="70" t="e">
        <f t="shared" si="48"/>
        <v>#N/A</v>
      </c>
      <c r="BE477" s="70"/>
      <c r="BF477" s="70"/>
      <c r="BG477" s="70"/>
      <c r="BH477" s="70"/>
      <c r="BI477" s="70"/>
      <c r="BJ477" s="70"/>
      <c r="BK477" s="70"/>
      <c r="BL477" s="70"/>
      <c r="BM477" s="70"/>
      <c r="BN477" s="70"/>
      <c r="BO477" s="70"/>
      <c r="BP477" s="70"/>
      <c r="BQ477" s="70"/>
      <c r="BR477" s="70"/>
      <c r="BS477" s="70"/>
      <c r="BT477" s="70"/>
      <c r="BU477" s="70"/>
      <c r="BV477" s="70"/>
      <c r="BW477" s="70"/>
      <c r="BX477" s="70"/>
      <c r="BY477" s="70"/>
      <c r="BZ477" s="70"/>
      <c r="CA477" s="70"/>
      <c r="CB477" s="70"/>
      <c r="CC477" s="70"/>
      <c r="CD477" s="70"/>
      <c r="CE477" s="70"/>
      <c r="CF477" s="70"/>
      <c r="CG477" s="70"/>
      <c r="CH477" s="70"/>
      <c r="CI477" s="70"/>
      <c r="CJ477" s="70"/>
      <c r="CK477" s="70"/>
      <c r="CL477" s="70"/>
      <c r="CM477" s="70"/>
      <c r="CN477" s="70"/>
      <c r="CO477" s="70"/>
      <c r="CP477" s="70"/>
      <c r="CQ477" s="70"/>
      <c r="CR477" s="70"/>
      <c r="CS477" s="70"/>
      <c r="CT477" s="70"/>
      <c r="CU477" s="70"/>
      <c r="CV477" s="70"/>
      <c r="CW477" s="70"/>
      <c r="CX477" s="70"/>
      <c r="CY477" s="70"/>
      <c r="CZ477" s="70"/>
      <c r="DA477" s="70"/>
      <c r="DB477" s="70"/>
      <c r="DC477" s="70"/>
      <c r="DD477" s="70"/>
      <c r="DE477" s="70"/>
      <c r="DF477" s="70"/>
      <c r="DG477" s="70"/>
      <c r="DH477" s="70"/>
      <c r="DI477" s="70"/>
      <c r="DJ477" s="70"/>
      <c r="DK477" s="70"/>
      <c r="DL477" s="70"/>
      <c r="DM477" s="70"/>
      <c r="DN477" s="70"/>
      <c r="DO477" s="70"/>
      <c r="DP477" s="70"/>
      <c r="DQ477" s="70"/>
      <c r="DR477" s="70"/>
      <c r="DS477" s="70"/>
      <c r="DT477" s="70"/>
      <c r="DU477" s="70"/>
      <c r="DV477" s="70"/>
      <c r="DW477" s="70"/>
      <c r="DX477" s="70"/>
      <c r="DY477" s="70"/>
      <c r="DZ477" s="70"/>
      <c r="EA477" s="70"/>
      <c r="EB477" s="70"/>
      <c r="EC477" s="70"/>
      <c r="ED477" s="70"/>
      <c r="EE477" s="70"/>
      <c r="EF477" s="70"/>
      <c r="EG477" s="70"/>
      <c r="EH477" s="70"/>
      <c r="EI477" s="70"/>
      <c r="EJ477" s="70"/>
      <c r="EK477" s="70"/>
      <c r="EL477" s="70"/>
      <c r="EM477" s="70"/>
      <c r="EN477" s="70"/>
    </row>
    <row r="478" spans="1:144" outlineLevel="1" x14ac:dyDescent="0.2">
      <c r="A478" s="16">
        <v>272</v>
      </c>
      <c r="B478" s="16">
        <v>0</v>
      </c>
      <c r="C478" s="1">
        <v>2.4270315941461423E-6</v>
      </c>
      <c r="D478" s="1">
        <f t="shared" si="40"/>
        <v>-2.4270315941461423E-6</v>
      </c>
      <c r="E478" s="1">
        <f t="shared" si="41"/>
        <v>4.8540690785836554E-6</v>
      </c>
      <c r="F478" s="1">
        <f t="shared" si="42"/>
        <v>-2.2031951975673095E-3</v>
      </c>
      <c r="G478" s="1">
        <f t="shared" si="43"/>
        <v>-1.5578952097759328E-3</v>
      </c>
      <c r="H478" s="1">
        <v>1.3134958729346554E-5</v>
      </c>
      <c r="I478" s="1">
        <f t="shared" si="44"/>
        <v>3.1879455930698188E-11</v>
      </c>
      <c r="J478" s="1">
        <f t="shared" si="45"/>
        <v>-1.5579054413213688E-3</v>
      </c>
      <c r="AQ478" s="70"/>
      <c r="AR478" s="70"/>
      <c r="AS478" s="70"/>
      <c r="AT478" s="70"/>
      <c r="AU478" s="70"/>
      <c r="AV478" s="70"/>
      <c r="AW478" s="70"/>
      <c r="AX478" s="83"/>
      <c r="AY478" s="70"/>
      <c r="AZ478" s="70"/>
      <c r="BA478" s="70"/>
      <c r="BB478" s="70">
        <f t="shared" si="46"/>
        <v>1</v>
      </c>
      <c r="BC478" s="70">
        <f t="shared" si="47"/>
        <v>2.4270315941461423E-6</v>
      </c>
      <c r="BD478" s="70" t="e">
        <f t="shared" si="48"/>
        <v>#N/A</v>
      </c>
      <c r="BE478" s="70"/>
      <c r="BF478" s="70"/>
      <c r="BG478" s="70"/>
      <c r="BH478" s="70"/>
      <c r="BI478" s="70"/>
      <c r="BJ478" s="70"/>
      <c r="BK478" s="70"/>
      <c r="BL478" s="70"/>
      <c r="BM478" s="70"/>
      <c r="BN478" s="70"/>
      <c r="BO478" s="70"/>
      <c r="BP478" s="70"/>
      <c r="BQ478" s="70"/>
      <c r="BR478" s="70"/>
      <c r="BS478" s="70"/>
      <c r="BT478" s="70"/>
      <c r="BU478" s="70"/>
      <c r="BV478" s="70"/>
      <c r="BW478" s="70"/>
      <c r="BX478" s="70"/>
      <c r="BY478" s="70"/>
      <c r="BZ478" s="70"/>
      <c r="CA478" s="70"/>
      <c r="CB478" s="70"/>
      <c r="CC478" s="70"/>
      <c r="CD478" s="70"/>
      <c r="CE478" s="70"/>
      <c r="CF478" s="70"/>
      <c r="CG478" s="70"/>
      <c r="CH478" s="70"/>
      <c r="CI478" s="70"/>
      <c r="CJ478" s="70"/>
      <c r="CK478" s="70"/>
      <c r="CL478" s="70"/>
      <c r="CM478" s="70"/>
      <c r="CN478" s="70"/>
      <c r="CO478" s="70"/>
      <c r="CP478" s="70"/>
      <c r="CQ478" s="70"/>
      <c r="CR478" s="70"/>
      <c r="CS478" s="70"/>
      <c r="CT478" s="70"/>
      <c r="CU478" s="70"/>
      <c r="CV478" s="70"/>
      <c r="CW478" s="70"/>
      <c r="CX478" s="70"/>
      <c r="CY478" s="70"/>
      <c r="CZ478" s="70"/>
      <c r="DA478" s="70"/>
      <c r="DB478" s="70"/>
      <c r="DC478" s="70"/>
      <c r="DD478" s="70"/>
      <c r="DE478" s="70"/>
      <c r="DF478" s="70"/>
      <c r="DG478" s="70"/>
      <c r="DH478" s="70"/>
      <c r="DI478" s="70"/>
      <c r="DJ478" s="70"/>
      <c r="DK478" s="70"/>
      <c r="DL478" s="70"/>
      <c r="DM478" s="70"/>
      <c r="DN478" s="70"/>
      <c r="DO478" s="70"/>
      <c r="DP478" s="70"/>
      <c r="DQ478" s="70"/>
      <c r="DR478" s="70"/>
      <c r="DS478" s="70"/>
      <c r="DT478" s="70"/>
      <c r="DU478" s="70"/>
      <c r="DV478" s="70"/>
      <c r="DW478" s="70"/>
      <c r="DX478" s="70"/>
      <c r="DY478" s="70"/>
      <c r="DZ478" s="70"/>
      <c r="EA478" s="70"/>
      <c r="EB478" s="70"/>
      <c r="EC478" s="70"/>
      <c r="ED478" s="70"/>
      <c r="EE478" s="70"/>
      <c r="EF478" s="70"/>
      <c r="EG478" s="70"/>
      <c r="EH478" s="70"/>
      <c r="EI478" s="70"/>
      <c r="EJ478" s="70"/>
      <c r="EK478" s="70"/>
      <c r="EL478" s="70"/>
      <c r="EM478" s="70"/>
      <c r="EN478" s="70"/>
    </row>
    <row r="479" spans="1:144" outlineLevel="1" x14ac:dyDescent="0.2">
      <c r="A479" s="16">
        <v>273</v>
      </c>
      <c r="B479" s="16">
        <v>0</v>
      </c>
      <c r="C479" s="1">
        <v>1.0229141425336126E-5</v>
      </c>
      <c r="D479" s="1">
        <f t="shared" si="40"/>
        <v>-1.0229141425336126E-5</v>
      </c>
      <c r="E479" s="1">
        <f t="shared" si="41"/>
        <v>2.0458387486748162E-5</v>
      </c>
      <c r="F479" s="1">
        <f t="shared" si="42"/>
        <v>-4.5230949013643478E-3</v>
      </c>
      <c r="G479" s="1">
        <f t="shared" si="43"/>
        <v>-3.1983192557561804E-3</v>
      </c>
      <c r="H479" s="1">
        <v>4.6263469108565477E-5</v>
      </c>
      <c r="I479" s="1">
        <f t="shared" si="44"/>
        <v>4.7326230393723753E-10</v>
      </c>
      <c r="J479" s="1">
        <f t="shared" si="45"/>
        <v>-3.1983932409953447E-3</v>
      </c>
      <c r="AQ479" s="70"/>
      <c r="AR479" s="70"/>
      <c r="AS479" s="70"/>
      <c r="AT479" s="70"/>
      <c r="AU479" s="70"/>
      <c r="AV479" s="70"/>
      <c r="AW479" s="70"/>
      <c r="AX479" s="83"/>
      <c r="AY479" s="70"/>
      <c r="AZ479" s="70"/>
      <c r="BA479" s="70"/>
      <c r="BB479" s="70">
        <f t="shared" si="46"/>
        <v>1</v>
      </c>
      <c r="BC479" s="70">
        <f t="shared" si="47"/>
        <v>1.0229141425336126E-5</v>
      </c>
      <c r="BD479" s="70" t="e">
        <f t="shared" si="48"/>
        <v>#N/A</v>
      </c>
      <c r="BE479" s="70"/>
      <c r="BF479" s="70"/>
      <c r="BG479" s="70"/>
      <c r="BH479" s="70"/>
      <c r="BI479" s="70"/>
      <c r="BJ479" s="70"/>
      <c r="BK479" s="70"/>
      <c r="BL479" s="70"/>
      <c r="BM479" s="70"/>
      <c r="BN479" s="70"/>
      <c r="BO479" s="70"/>
      <c r="BP479" s="70"/>
      <c r="BQ479" s="70"/>
      <c r="BR479" s="70"/>
      <c r="BS479" s="70"/>
      <c r="BT479" s="70"/>
      <c r="BU479" s="70"/>
      <c r="BV479" s="70"/>
      <c r="BW479" s="70"/>
      <c r="BX479" s="70"/>
      <c r="BY479" s="70"/>
      <c r="BZ479" s="70"/>
      <c r="CA479" s="70"/>
      <c r="CB479" s="70"/>
      <c r="CC479" s="70"/>
      <c r="CD479" s="70"/>
      <c r="CE479" s="70"/>
      <c r="CF479" s="70"/>
      <c r="CG479" s="70"/>
      <c r="CH479" s="70"/>
      <c r="CI479" s="70"/>
      <c r="CJ479" s="70"/>
      <c r="CK479" s="70"/>
      <c r="CL479" s="70"/>
      <c r="CM479" s="70"/>
      <c r="CN479" s="70"/>
      <c r="CO479" s="70"/>
      <c r="CP479" s="70"/>
      <c r="CQ479" s="70"/>
      <c r="CR479" s="70"/>
      <c r="CS479" s="70"/>
      <c r="CT479" s="70"/>
      <c r="CU479" s="70"/>
      <c r="CV479" s="70"/>
      <c r="CW479" s="70"/>
      <c r="CX479" s="70"/>
      <c r="CY479" s="70"/>
      <c r="CZ479" s="70"/>
      <c r="DA479" s="70"/>
      <c r="DB479" s="70"/>
      <c r="DC479" s="70"/>
      <c r="DD479" s="70"/>
      <c r="DE479" s="70"/>
      <c r="DF479" s="70"/>
      <c r="DG479" s="70"/>
      <c r="DH479" s="70"/>
      <c r="DI479" s="70"/>
      <c r="DJ479" s="70"/>
      <c r="DK479" s="70"/>
      <c r="DL479" s="70"/>
      <c r="DM479" s="70"/>
      <c r="DN479" s="70"/>
      <c r="DO479" s="70"/>
      <c r="DP479" s="70"/>
      <c r="DQ479" s="70"/>
      <c r="DR479" s="70"/>
      <c r="DS479" s="70"/>
      <c r="DT479" s="70"/>
      <c r="DU479" s="70"/>
      <c r="DV479" s="70"/>
      <c r="DW479" s="70"/>
      <c r="DX479" s="70"/>
      <c r="DY479" s="70"/>
      <c r="DZ479" s="70"/>
      <c r="EA479" s="70"/>
      <c r="EB479" s="70"/>
      <c r="EC479" s="70"/>
      <c r="ED479" s="70"/>
      <c r="EE479" s="70"/>
      <c r="EF479" s="70"/>
      <c r="EG479" s="70"/>
      <c r="EH479" s="70"/>
      <c r="EI479" s="70"/>
      <c r="EJ479" s="70"/>
      <c r="EK479" s="70"/>
      <c r="EL479" s="70"/>
      <c r="EM479" s="70"/>
      <c r="EN479" s="70"/>
    </row>
    <row r="480" spans="1:144" outlineLevel="1" x14ac:dyDescent="0.2">
      <c r="A480" s="16">
        <v>274</v>
      </c>
      <c r="B480" s="16">
        <v>1</v>
      </c>
      <c r="C480" s="1">
        <v>0.19754453121811325</v>
      </c>
      <c r="D480" s="1">
        <f t="shared" si="40"/>
        <v>0.80245546878188678</v>
      </c>
      <c r="E480" s="1">
        <f t="shared" si="41"/>
        <v>3.2435824910688558</v>
      </c>
      <c r="F480" s="1">
        <f t="shared" si="42"/>
        <v>1.8009948614776379</v>
      </c>
      <c r="G480" s="1">
        <f t="shared" si="43"/>
        <v>2.0154775497246522</v>
      </c>
      <c r="H480" s="1">
        <v>7.0935208009448164E-2</v>
      </c>
      <c r="I480" s="1">
        <f t="shared" si="44"/>
        <v>0.31014999191683429</v>
      </c>
      <c r="J480" s="1">
        <f t="shared" si="45"/>
        <v>2.0910044823866163</v>
      </c>
      <c r="AQ480" s="70"/>
      <c r="AR480" s="70"/>
      <c r="AS480" s="70"/>
      <c r="AT480" s="70"/>
      <c r="AU480" s="70"/>
      <c r="AV480" s="70"/>
      <c r="AW480" s="70"/>
      <c r="AX480" s="83"/>
      <c r="AY480" s="70"/>
      <c r="AZ480" s="70"/>
      <c r="BA480" s="70"/>
      <c r="BB480" s="70">
        <f t="shared" si="46"/>
        <v>0</v>
      </c>
      <c r="BC480" s="70" t="e">
        <f t="shared" si="47"/>
        <v>#N/A</v>
      </c>
      <c r="BD480" s="70">
        <f t="shared" si="48"/>
        <v>0.19754453121811325</v>
      </c>
      <c r="BE480" s="70"/>
      <c r="BF480" s="70"/>
      <c r="BG480" s="70"/>
      <c r="BH480" s="70"/>
      <c r="BI480" s="70"/>
      <c r="BJ480" s="70"/>
      <c r="BK480" s="70"/>
      <c r="BL480" s="70"/>
      <c r="BM480" s="70"/>
      <c r="BN480" s="70"/>
      <c r="BO480" s="70"/>
      <c r="BP480" s="70"/>
      <c r="BQ480" s="70"/>
      <c r="BR480" s="70"/>
      <c r="BS480" s="70"/>
      <c r="BT480" s="70"/>
      <c r="BU480" s="70"/>
      <c r="BV480" s="70"/>
      <c r="BW480" s="70"/>
      <c r="BX480" s="70"/>
      <c r="BY480" s="70"/>
      <c r="BZ480" s="70"/>
      <c r="CA480" s="70"/>
      <c r="CB480" s="70"/>
      <c r="CC480" s="70"/>
      <c r="CD480" s="70"/>
      <c r="CE480" s="70"/>
      <c r="CF480" s="70"/>
      <c r="CG480" s="70"/>
      <c r="CH480" s="70"/>
      <c r="CI480" s="70"/>
      <c r="CJ480" s="70"/>
      <c r="CK480" s="70"/>
      <c r="CL480" s="70"/>
      <c r="CM480" s="70"/>
      <c r="CN480" s="70"/>
      <c r="CO480" s="70"/>
      <c r="CP480" s="70"/>
      <c r="CQ480" s="70"/>
      <c r="CR480" s="70"/>
      <c r="CS480" s="70"/>
      <c r="CT480" s="70"/>
      <c r="CU480" s="70"/>
      <c r="CV480" s="70"/>
      <c r="CW480" s="70"/>
      <c r="CX480" s="70"/>
      <c r="CY480" s="70"/>
      <c r="CZ480" s="70"/>
      <c r="DA480" s="70"/>
      <c r="DB480" s="70"/>
      <c r="DC480" s="70"/>
      <c r="DD480" s="70"/>
      <c r="DE480" s="70"/>
      <c r="DF480" s="70"/>
      <c r="DG480" s="70"/>
      <c r="DH480" s="70"/>
      <c r="DI480" s="70"/>
      <c r="DJ480" s="70"/>
      <c r="DK480" s="70"/>
      <c r="DL480" s="70"/>
      <c r="DM480" s="70"/>
      <c r="DN480" s="70"/>
      <c r="DO480" s="70"/>
      <c r="DP480" s="70"/>
      <c r="DQ480" s="70"/>
      <c r="DR480" s="70"/>
      <c r="DS480" s="70"/>
      <c r="DT480" s="70"/>
      <c r="DU480" s="70"/>
      <c r="DV480" s="70"/>
      <c r="DW480" s="70"/>
      <c r="DX480" s="70"/>
      <c r="DY480" s="70"/>
      <c r="DZ480" s="70"/>
      <c r="EA480" s="70"/>
      <c r="EB480" s="70"/>
      <c r="EC480" s="70"/>
      <c r="ED480" s="70"/>
      <c r="EE480" s="70"/>
      <c r="EF480" s="70"/>
      <c r="EG480" s="70"/>
      <c r="EH480" s="70"/>
      <c r="EI480" s="70"/>
      <c r="EJ480" s="70"/>
      <c r="EK480" s="70"/>
      <c r="EL480" s="70"/>
      <c r="EM480" s="70"/>
      <c r="EN480" s="70"/>
    </row>
    <row r="481" spans="1:144" outlineLevel="1" x14ac:dyDescent="0.2">
      <c r="A481" s="16">
        <v>275</v>
      </c>
      <c r="B481" s="16">
        <v>0</v>
      </c>
      <c r="C481" s="1">
        <v>6.6777013432262899E-6</v>
      </c>
      <c r="D481" s="1">
        <f t="shared" si="40"/>
        <v>-6.6777013432262899E-6</v>
      </c>
      <c r="E481" s="1">
        <f t="shared" si="41"/>
        <v>1.3355447278111648E-5</v>
      </c>
      <c r="F481" s="1">
        <f t="shared" si="42"/>
        <v>-3.6545105387878756E-3</v>
      </c>
      <c r="G481" s="1">
        <f t="shared" si="43"/>
        <v>-2.58413349794845E-3</v>
      </c>
      <c r="H481" s="1">
        <v>3.0175446571029618E-5</v>
      </c>
      <c r="I481" s="1">
        <f t="shared" si="44"/>
        <v>2.0151004633875675E-10</v>
      </c>
      <c r="J481" s="1">
        <f t="shared" si="45"/>
        <v>-2.5841724875219981E-3</v>
      </c>
      <c r="AQ481" s="70"/>
      <c r="AR481" s="70"/>
      <c r="AS481" s="70"/>
      <c r="AT481" s="70"/>
      <c r="AU481" s="70"/>
      <c r="AV481" s="70"/>
      <c r="AW481" s="70"/>
      <c r="AX481" s="83"/>
      <c r="AY481" s="70"/>
      <c r="AZ481" s="70"/>
      <c r="BA481" s="70"/>
      <c r="BB481" s="70">
        <f t="shared" si="46"/>
        <v>1</v>
      </c>
      <c r="BC481" s="70">
        <f t="shared" si="47"/>
        <v>6.6777013432262899E-6</v>
      </c>
      <c r="BD481" s="70" t="e">
        <f t="shared" si="48"/>
        <v>#N/A</v>
      </c>
      <c r="BE481" s="70"/>
      <c r="BF481" s="70"/>
      <c r="BG481" s="70"/>
      <c r="BH481" s="70"/>
      <c r="BI481" s="70"/>
      <c r="BJ481" s="70"/>
      <c r="BK481" s="70"/>
      <c r="BL481" s="70"/>
      <c r="BM481" s="70"/>
      <c r="BN481" s="70"/>
      <c r="BO481" s="70"/>
      <c r="BP481" s="70"/>
      <c r="BQ481" s="70"/>
      <c r="BR481" s="70"/>
      <c r="BS481" s="70"/>
      <c r="BT481" s="70"/>
      <c r="BU481" s="70"/>
      <c r="BV481" s="70"/>
      <c r="BW481" s="70"/>
      <c r="BX481" s="70"/>
      <c r="BY481" s="70"/>
      <c r="BZ481" s="70"/>
      <c r="CA481" s="70"/>
      <c r="CB481" s="70"/>
      <c r="CC481" s="70"/>
      <c r="CD481" s="70"/>
      <c r="CE481" s="70"/>
      <c r="CF481" s="70"/>
      <c r="CG481" s="70"/>
      <c r="CH481" s="70"/>
      <c r="CI481" s="70"/>
      <c r="CJ481" s="70"/>
      <c r="CK481" s="70"/>
      <c r="CL481" s="70"/>
      <c r="CM481" s="70"/>
      <c r="CN481" s="70"/>
      <c r="CO481" s="70"/>
      <c r="CP481" s="70"/>
      <c r="CQ481" s="70"/>
      <c r="CR481" s="70"/>
      <c r="CS481" s="70"/>
      <c r="CT481" s="70"/>
      <c r="CU481" s="70"/>
      <c r="CV481" s="70"/>
      <c r="CW481" s="70"/>
      <c r="CX481" s="70"/>
      <c r="CY481" s="70"/>
      <c r="CZ481" s="70"/>
      <c r="DA481" s="70"/>
      <c r="DB481" s="70"/>
      <c r="DC481" s="70"/>
      <c r="DD481" s="70"/>
      <c r="DE481" s="70"/>
      <c r="DF481" s="70"/>
      <c r="DG481" s="70"/>
      <c r="DH481" s="70"/>
      <c r="DI481" s="70"/>
      <c r="DJ481" s="70"/>
      <c r="DK481" s="70"/>
      <c r="DL481" s="70"/>
      <c r="DM481" s="70"/>
      <c r="DN481" s="70"/>
      <c r="DO481" s="70"/>
      <c r="DP481" s="70"/>
      <c r="DQ481" s="70"/>
      <c r="DR481" s="70"/>
      <c r="DS481" s="70"/>
      <c r="DT481" s="70"/>
      <c r="DU481" s="70"/>
      <c r="DV481" s="70"/>
      <c r="DW481" s="70"/>
      <c r="DX481" s="70"/>
      <c r="DY481" s="70"/>
      <c r="DZ481" s="70"/>
      <c r="EA481" s="70"/>
      <c r="EB481" s="70"/>
      <c r="EC481" s="70"/>
      <c r="ED481" s="70"/>
      <c r="EE481" s="70"/>
      <c r="EF481" s="70"/>
      <c r="EG481" s="70"/>
      <c r="EH481" s="70"/>
      <c r="EI481" s="70"/>
      <c r="EJ481" s="70"/>
      <c r="EK481" s="70"/>
      <c r="EL481" s="70"/>
      <c r="EM481" s="70"/>
      <c r="EN481" s="70"/>
    </row>
    <row r="482" spans="1:144" outlineLevel="1" x14ac:dyDescent="0.2">
      <c r="A482" s="16">
        <v>276</v>
      </c>
      <c r="B482" s="16">
        <v>1</v>
      </c>
      <c r="C482" s="1">
        <v>0.99282144093551628</v>
      </c>
      <c r="D482" s="1">
        <f t="shared" si="40"/>
        <v>7.1785590644837249E-3</v>
      </c>
      <c r="E482" s="1">
        <f t="shared" si="41"/>
        <v>1.4408897790256482E-2</v>
      </c>
      <c r="F482" s="1">
        <f t="shared" si="42"/>
        <v>0.12003706840079227</v>
      </c>
      <c r="G482" s="1">
        <f t="shared" si="43"/>
        <v>8.5032131414362735E-2</v>
      </c>
      <c r="H482" s="1">
        <v>1.2872522071180897E-2</v>
      </c>
      <c r="I482" s="1">
        <f t="shared" si="44"/>
        <v>9.4288024022403549E-5</v>
      </c>
      <c r="J482" s="1">
        <f t="shared" si="45"/>
        <v>8.5584761475930152E-2</v>
      </c>
      <c r="AQ482" s="70"/>
      <c r="AR482" s="70"/>
      <c r="AS482" s="70"/>
      <c r="AT482" s="70"/>
      <c r="AU482" s="70"/>
      <c r="AV482" s="70"/>
      <c r="AW482" s="70"/>
      <c r="AX482" s="83"/>
      <c r="AY482" s="70"/>
      <c r="AZ482" s="70"/>
      <c r="BA482" s="70"/>
      <c r="BB482" s="70">
        <f t="shared" si="46"/>
        <v>0</v>
      </c>
      <c r="BC482" s="70" t="e">
        <f t="shared" si="47"/>
        <v>#N/A</v>
      </c>
      <c r="BD482" s="70">
        <f t="shared" si="48"/>
        <v>0.99282144093551628</v>
      </c>
      <c r="BE482" s="70"/>
      <c r="BF482" s="70"/>
      <c r="BG482" s="70"/>
      <c r="BH482" s="70"/>
      <c r="BI482" s="70"/>
      <c r="BJ482" s="70"/>
      <c r="BK482" s="70"/>
      <c r="BL482" s="70"/>
      <c r="BM482" s="70"/>
      <c r="BN482" s="70"/>
      <c r="BO482" s="70"/>
      <c r="BP482" s="70"/>
      <c r="BQ482" s="70"/>
      <c r="BR482" s="70"/>
      <c r="BS482" s="70"/>
      <c r="BT482" s="70"/>
      <c r="BU482" s="70"/>
      <c r="BV482" s="70"/>
      <c r="BW482" s="70"/>
      <c r="BX482" s="70"/>
      <c r="BY482" s="70"/>
      <c r="BZ482" s="70"/>
      <c r="CA482" s="70"/>
      <c r="CB482" s="70"/>
      <c r="CC482" s="70"/>
      <c r="CD482" s="70"/>
      <c r="CE482" s="70"/>
      <c r="CF482" s="70"/>
      <c r="CG482" s="70"/>
      <c r="CH482" s="70"/>
      <c r="CI482" s="70"/>
      <c r="CJ482" s="70"/>
      <c r="CK482" s="70"/>
      <c r="CL482" s="70"/>
      <c r="CM482" s="70"/>
      <c r="CN482" s="70"/>
      <c r="CO482" s="70"/>
      <c r="CP482" s="70"/>
      <c r="CQ482" s="70"/>
      <c r="CR482" s="70"/>
      <c r="CS482" s="70"/>
      <c r="CT482" s="70"/>
      <c r="CU482" s="70"/>
      <c r="CV482" s="70"/>
      <c r="CW482" s="70"/>
      <c r="CX482" s="70"/>
      <c r="CY482" s="70"/>
      <c r="CZ482" s="70"/>
      <c r="DA482" s="70"/>
      <c r="DB482" s="70"/>
      <c r="DC482" s="70"/>
      <c r="DD482" s="70"/>
      <c r="DE482" s="70"/>
      <c r="DF482" s="70"/>
      <c r="DG482" s="70"/>
      <c r="DH482" s="70"/>
      <c r="DI482" s="70"/>
      <c r="DJ482" s="70"/>
      <c r="DK482" s="70"/>
      <c r="DL482" s="70"/>
      <c r="DM482" s="70"/>
      <c r="DN482" s="70"/>
      <c r="DO482" s="70"/>
      <c r="DP482" s="70"/>
      <c r="DQ482" s="70"/>
      <c r="DR482" s="70"/>
      <c r="DS482" s="70"/>
      <c r="DT482" s="70"/>
      <c r="DU482" s="70"/>
      <c r="DV482" s="70"/>
      <c r="DW482" s="70"/>
      <c r="DX482" s="70"/>
      <c r="DY482" s="70"/>
      <c r="DZ482" s="70"/>
      <c r="EA482" s="70"/>
      <c r="EB482" s="70"/>
      <c r="EC482" s="70"/>
      <c r="ED482" s="70"/>
      <c r="EE482" s="70"/>
      <c r="EF482" s="70"/>
      <c r="EG482" s="70"/>
      <c r="EH482" s="70"/>
      <c r="EI482" s="70"/>
      <c r="EJ482" s="70"/>
      <c r="EK482" s="70"/>
      <c r="EL482" s="70"/>
      <c r="EM482" s="70"/>
      <c r="EN482" s="70"/>
    </row>
    <row r="483" spans="1:144" outlineLevel="1" x14ac:dyDescent="0.2">
      <c r="A483" s="16">
        <v>277</v>
      </c>
      <c r="B483" s="16">
        <v>0</v>
      </c>
      <c r="C483" s="1">
        <v>1.134049700572271E-5</v>
      </c>
      <c r="D483" s="1">
        <f t="shared" si="40"/>
        <v>-1.134049700572271E-5</v>
      </c>
      <c r="E483" s="1">
        <f t="shared" si="41"/>
        <v>2.2681122619023725E-5</v>
      </c>
      <c r="F483" s="1">
        <f t="shared" si="42"/>
        <v>-4.7624702223765898E-3</v>
      </c>
      <c r="G483" s="1">
        <f t="shared" si="43"/>
        <v>-3.3675845370314803E-3</v>
      </c>
      <c r="H483" s="1">
        <v>4.6293453961060365E-5</v>
      </c>
      <c r="I483" s="1">
        <f t="shared" si="44"/>
        <v>5.2502103479091167E-10</v>
      </c>
      <c r="J483" s="1">
        <f t="shared" si="45"/>
        <v>-3.367662488297828E-3</v>
      </c>
      <c r="AQ483" s="70"/>
      <c r="AR483" s="70"/>
      <c r="AS483" s="70"/>
      <c r="AT483" s="70"/>
      <c r="AU483" s="70"/>
      <c r="AV483" s="70"/>
      <c r="AW483" s="70"/>
      <c r="AX483" s="83"/>
      <c r="AY483" s="70"/>
      <c r="AZ483" s="70"/>
      <c r="BA483" s="70"/>
      <c r="BB483" s="70">
        <f t="shared" si="46"/>
        <v>1</v>
      </c>
      <c r="BC483" s="70">
        <f t="shared" si="47"/>
        <v>1.134049700572271E-5</v>
      </c>
      <c r="BD483" s="70" t="e">
        <f t="shared" si="48"/>
        <v>#N/A</v>
      </c>
      <c r="BE483" s="70"/>
      <c r="BF483" s="70"/>
      <c r="BG483" s="70"/>
      <c r="BH483" s="70"/>
      <c r="BI483" s="70"/>
      <c r="BJ483" s="70"/>
      <c r="BK483" s="70"/>
      <c r="BL483" s="70"/>
      <c r="BM483" s="70"/>
      <c r="BN483" s="70"/>
      <c r="BO483" s="70"/>
      <c r="BP483" s="70"/>
      <c r="BQ483" s="70"/>
      <c r="BR483" s="70"/>
      <c r="BS483" s="70"/>
      <c r="BT483" s="70"/>
      <c r="BU483" s="70"/>
      <c r="BV483" s="70"/>
      <c r="BW483" s="70"/>
      <c r="BX483" s="70"/>
      <c r="BY483" s="70"/>
      <c r="BZ483" s="70"/>
      <c r="CA483" s="70"/>
      <c r="CB483" s="70"/>
      <c r="CC483" s="70"/>
      <c r="CD483" s="70"/>
      <c r="CE483" s="70"/>
      <c r="CF483" s="70"/>
      <c r="CG483" s="70"/>
      <c r="CH483" s="70"/>
      <c r="CI483" s="70"/>
      <c r="CJ483" s="70"/>
      <c r="CK483" s="70"/>
      <c r="CL483" s="70"/>
      <c r="CM483" s="70"/>
      <c r="CN483" s="70"/>
      <c r="CO483" s="70"/>
      <c r="CP483" s="70"/>
      <c r="CQ483" s="70"/>
      <c r="CR483" s="70"/>
      <c r="CS483" s="70"/>
      <c r="CT483" s="70"/>
      <c r="CU483" s="70"/>
      <c r="CV483" s="70"/>
      <c r="CW483" s="70"/>
      <c r="CX483" s="70"/>
      <c r="CY483" s="70"/>
      <c r="CZ483" s="70"/>
      <c r="DA483" s="70"/>
      <c r="DB483" s="70"/>
      <c r="DC483" s="70"/>
      <c r="DD483" s="70"/>
      <c r="DE483" s="70"/>
      <c r="DF483" s="70"/>
      <c r="DG483" s="70"/>
      <c r="DH483" s="70"/>
      <c r="DI483" s="70"/>
      <c r="DJ483" s="70"/>
      <c r="DK483" s="70"/>
      <c r="DL483" s="70"/>
      <c r="DM483" s="70"/>
      <c r="DN483" s="70"/>
      <c r="DO483" s="70"/>
      <c r="DP483" s="70"/>
      <c r="DQ483" s="70"/>
      <c r="DR483" s="70"/>
      <c r="DS483" s="70"/>
      <c r="DT483" s="70"/>
      <c r="DU483" s="70"/>
      <c r="DV483" s="70"/>
      <c r="DW483" s="70"/>
      <c r="DX483" s="70"/>
      <c r="DY483" s="70"/>
      <c r="DZ483" s="70"/>
      <c r="EA483" s="70"/>
      <c r="EB483" s="70"/>
      <c r="EC483" s="70"/>
      <c r="ED483" s="70"/>
      <c r="EE483" s="70"/>
      <c r="EF483" s="70"/>
      <c r="EG483" s="70"/>
      <c r="EH483" s="70"/>
      <c r="EI483" s="70"/>
      <c r="EJ483" s="70"/>
      <c r="EK483" s="70"/>
      <c r="EL483" s="70"/>
      <c r="EM483" s="70"/>
      <c r="EN483" s="70"/>
    </row>
    <row r="484" spans="1:144" outlineLevel="1" x14ac:dyDescent="0.2">
      <c r="A484" s="16">
        <v>278</v>
      </c>
      <c r="B484" s="16">
        <v>0</v>
      </c>
      <c r="C484" s="1">
        <v>1.3159832082800586E-6</v>
      </c>
      <c r="D484" s="1">
        <f t="shared" si="40"/>
        <v>-1.3159832082800586E-6</v>
      </c>
      <c r="E484" s="1">
        <f t="shared" si="41"/>
        <v>2.6319681484475316E-6</v>
      </c>
      <c r="F484" s="1">
        <f t="shared" si="42"/>
        <v>-1.6223341667016484E-3</v>
      </c>
      <c r="G484" s="1">
        <f t="shared" si="43"/>
        <v>-1.1471638680215404E-3</v>
      </c>
      <c r="H484" s="1">
        <v>7.6569226213651874E-6</v>
      </c>
      <c r="I484" s="1">
        <f t="shared" si="44"/>
        <v>1.0076472011949241E-11</v>
      </c>
      <c r="J484" s="1">
        <f t="shared" si="45"/>
        <v>-1.1471682599192474E-3</v>
      </c>
      <c r="AQ484" s="70"/>
      <c r="AR484" s="70"/>
      <c r="AS484" s="70"/>
      <c r="AT484" s="70"/>
      <c r="AU484" s="70"/>
      <c r="AV484" s="70"/>
      <c r="AW484" s="70"/>
      <c r="AX484" s="83"/>
      <c r="AY484" s="70"/>
      <c r="AZ484" s="70"/>
      <c r="BA484" s="70"/>
      <c r="BB484" s="70">
        <f t="shared" si="46"/>
        <v>1</v>
      </c>
      <c r="BC484" s="70">
        <f t="shared" si="47"/>
        <v>1.3159832082800586E-6</v>
      </c>
      <c r="BD484" s="70" t="e">
        <f t="shared" si="48"/>
        <v>#N/A</v>
      </c>
      <c r="BE484" s="70"/>
      <c r="BF484" s="70"/>
      <c r="BG484" s="70"/>
      <c r="BH484" s="70"/>
      <c r="BI484" s="70"/>
      <c r="BJ484" s="70"/>
      <c r="BK484" s="70"/>
      <c r="BL484" s="70"/>
      <c r="BM484" s="70"/>
      <c r="BN484" s="70"/>
      <c r="BO484" s="70"/>
      <c r="BP484" s="70"/>
      <c r="BQ484" s="70"/>
      <c r="BR484" s="70"/>
      <c r="BS484" s="70"/>
      <c r="BT484" s="70"/>
      <c r="BU484" s="70"/>
      <c r="BV484" s="70"/>
      <c r="BW484" s="70"/>
      <c r="BX484" s="70"/>
      <c r="BY484" s="70"/>
      <c r="BZ484" s="70"/>
      <c r="CA484" s="70"/>
      <c r="CB484" s="70"/>
      <c r="CC484" s="70"/>
      <c r="CD484" s="70"/>
      <c r="CE484" s="70"/>
      <c r="CF484" s="70"/>
      <c r="CG484" s="70"/>
      <c r="CH484" s="70"/>
      <c r="CI484" s="70"/>
      <c r="CJ484" s="70"/>
      <c r="CK484" s="70"/>
      <c r="CL484" s="70"/>
      <c r="CM484" s="70"/>
      <c r="CN484" s="70"/>
      <c r="CO484" s="70"/>
      <c r="CP484" s="70"/>
      <c r="CQ484" s="70"/>
      <c r="CR484" s="70"/>
      <c r="CS484" s="70"/>
      <c r="CT484" s="70"/>
      <c r="CU484" s="70"/>
      <c r="CV484" s="70"/>
      <c r="CW484" s="70"/>
      <c r="CX484" s="70"/>
      <c r="CY484" s="70"/>
      <c r="CZ484" s="70"/>
      <c r="DA484" s="70"/>
      <c r="DB484" s="70"/>
      <c r="DC484" s="70"/>
      <c r="DD484" s="70"/>
      <c r="DE484" s="70"/>
      <c r="DF484" s="70"/>
      <c r="DG484" s="70"/>
      <c r="DH484" s="70"/>
      <c r="DI484" s="70"/>
      <c r="DJ484" s="70"/>
      <c r="DK484" s="70"/>
      <c r="DL484" s="70"/>
      <c r="DM484" s="70"/>
      <c r="DN484" s="70"/>
      <c r="DO484" s="70"/>
      <c r="DP484" s="70"/>
      <c r="DQ484" s="70"/>
      <c r="DR484" s="70"/>
      <c r="DS484" s="70"/>
      <c r="DT484" s="70"/>
      <c r="DU484" s="70"/>
      <c r="DV484" s="70"/>
      <c r="DW484" s="70"/>
      <c r="DX484" s="70"/>
      <c r="DY484" s="70"/>
      <c r="DZ484" s="70"/>
      <c r="EA484" s="70"/>
      <c r="EB484" s="70"/>
      <c r="EC484" s="70"/>
      <c r="ED484" s="70"/>
      <c r="EE484" s="70"/>
      <c r="EF484" s="70"/>
      <c r="EG484" s="70"/>
      <c r="EH484" s="70"/>
      <c r="EI484" s="70"/>
      <c r="EJ484" s="70"/>
      <c r="EK484" s="70"/>
      <c r="EL484" s="70"/>
      <c r="EM484" s="70"/>
      <c r="EN484" s="70"/>
    </row>
    <row r="485" spans="1:144" outlineLevel="1" x14ac:dyDescent="0.2">
      <c r="A485" s="16">
        <v>279</v>
      </c>
      <c r="B485" s="16">
        <v>0</v>
      </c>
      <c r="C485" s="1">
        <v>7.6074615557881536E-3</v>
      </c>
      <c r="D485" s="1">
        <f t="shared" si="40"/>
        <v>-7.6074615557881536E-3</v>
      </c>
      <c r="E485" s="1">
        <f t="shared" si="41"/>
        <v>1.5273091781297555E-2</v>
      </c>
      <c r="F485" s="1">
        <f t="shared" si="42"/>
        <v>-0.12358435087541446</v>
      </c>
      <c r="G485" s="1">
        <f t="shared" si="43"/>
        <v>-8.7554432625270948E-2</v>
      </c>
      <c r="H485" s="1">
        <v>1.1320144896193086E-2</v>
      </c>
      <c r="I485" s="1">
        <f t="shared" si="44"/>
        <v>8.7771309251412019E-5</v>
      </c>
      <c r="J485" s="1">
        <f t="shared" si="45"/>
        <v>-8.8054244540422474E-2</v>
      </c>
      <c r="AQ485" s="70"/>
      <c r="AR485" s="70"/>
      <c r="AS485" s="70"/>
      <c r="AT485" s="70"/>
      <c r="AU485" s="70"/>
      <c r="AV485" s="70"/>
      <c r="AW485" s="70"/>
      <c r="AX485" s="83"/>
      <c r="AY485" s="70"/>
      <c r="AZ485" s="70"/>
      <c r="BA485" s="70"/>
      <c r="BB485" s="70">
        <f t="shared" si="46"/>
        <v>1</v>
      </c>
      <c r="BC485" s="70">
        <f t="shared" si="47"/>
        <v>7.6074615557881536E-3</v>
      </c>
      <c r="BD485" s="70" t="e">
        <f t="shared" si="48"/>
        <v>#N/A</v>
      </c>
      <c r="BE485" s="70"/>
      <c r="BF485" s="70"/>
      <c r="BG485" s="70"/>
      <c r="BH485" s="70"/>
      <c r="BI485" s="70"/>
      <c r="BJ485" s="70"/>
      <c r="BK485" s="70"/>
      <c r="BL485" s="70"/>
      <c r="BM485" s="70"/>
      <c r="BN485" s="70"/>
      <c r="BO485" s="70"/>
      <c r="BP485" s="70"/>
      <c r="BQ485" s="70"/>
      <c r="BR485" s="70"/>
      <c r="BS485" s="70"/>
      <c r="BT485" s="70"/>
      <c r="BU485" s="70"/>
      <c r="BV485" s="70"/>
      <c r="BW485" s="70"/>
      <c r="BX485" s="70"/>
      <c r="BY485" s="70"/>
      <c r="BZ485" s="70"/>
      <c r="CA485" s="70"/>
      <c r="CB485" s="70"/>
      <c r="CC485" s="70"/>
      <c r="CD485" s="70"/>
      <c r="CE485" s="70"/>
      <c r="CF485" s="70"/>
      <c r="CG485" s="70"/>
      <c r="CH485" s="70"/>
      <c r="CI485" s="70"/>
      <c r="CJ485" s="70"/>
      <c r="CK485" s="70"/>
      <c r="CL485" s="70"/>
      <c r="CM485" s="70"/>
      <c r="CN485" s="70"/>
      <c r="CO485" s="70"/>
      <c r="CP485" s="70"/>
      <c r="CQ485" s="70"/>
      <c r="CR485" s="70"/>
      <c r="CS485" s="70"/>
      <c r="CT485" s="70"/>
      <c r="CU485" s="70"/>
      <c r="CV485" s="70"/>
      <c r="CW485" s="70"/>
      <c r="CX485" s="70"/>
      <c r="CY485" s="70"/>
      <c r="CZ485" s="70"/>
      <c r="DA485" s="70"/>
      <c r="DB485" s="70"/>
      <c r="DC485" s="70"/>
      <c r="DD485" s="70"/>
      <c r="DE485" s="70"/>
      <c r="DF485" s="70"/>
      <c r="DG485" s="70"/>
      <c r="DH485" s="70"/>
      <c r="DI485" s="70"/>
      <c r="DJ485" s="70"/>
      <c r="DK485" s="70"/>
      <c r="DL485" s="70"/>
      <c r="DM485" s="70"/>
      <c r="DN485" s="70"/>
      <c r="DO485" s="70"/>
      <c r="DP485" s="70"/>
      <c r="DQ485" s="70"/>
      <c r="DR485" s="70"/>
      <c r="DS485" s="70"/>
      <c r="DT485" s="70"/>
      <c r="DU485" s="70"/>
      <c r="DV485" s="70"/>
      <c r="DW485" s="70"/>
      <c r="DX485" s="70"/>
      <c r="DY485" s="70"/>
      <c r="DZ485" s="70"/>
      <c r="EA485" s="70"/>
      <c r="EB485" s="70"/>
      <c r="EC485" s="70"/>
      <c r="ED485" s="70"/>
      <c r="EE485" s="70"/>
      <c r="EF485" s="70"/>
      <c r="EG485" s="70"/>
      <c r="EH485" s="70"/>
      <c r="EI485" s="70"/>
      <c r="EJ485" s="70"/>
      <c r="EK485" s="70"/>
      <c r="EL485" s="70"/>
      <c r="EM485" s="70"/>
      <c r="EN485" s="70"/>
    </row>
    <row r="486" spans="1:144" outlineLevel="1" x14ac:dyDescent="0.2">
      <c r="A486" s="16">
        <v>280</v>
      </c>
      <c r="B486" s="16">
        <v>0</v>
      </c>
      <c r="C486" s="1">
        <v>3.791586280283704E-4</v>
      </c>
      <c r="D486" s="1">
        <f t="shared" si="40"/>
        <v>-3.791586280283704E-4</v>
      </c>
      <c r="E486" s="1">
        <f t="shared" si="41"/>
        <v>7.5846105367113285E-4</v>
      </c>
      <c r="F486" s="1">
        <f t="shared" si="42"/>
        <v>-2.7540171634743545E-2</v>
      </c>
      <c r="G486" s="1">
        <f t="shared" si="43"/>
        <v>-1.9475688532695781E-2</v>
      </c>
      <c r="H486" s="1">
        <v>1.0876540733688305E-3</v>
      </c>
      <c r="I486" s="1">
        <f t="shared" si="44"/>
        <v>4.1299904815940694E-7</v>
      </c>
      <c r="J486" s="1">
        <f t="shared" si="45"/>
        <v>-1.9486288586355725E-2</v>
      </c>
      <c r="AQ486" s="70"/>
      <c r="AR486" s="70"/>
      <c r="AS486" s="70"/>
      <c r="AT486" s="70"/>
      <c r="AU486" s="70"/>
      <c r="AV486" s="70"/>
      <c r="AW486" s="70"/>
      <c r="AX486" s="83"/>
      <c r="AY486" s="70"/>
      <c r="AZ486" s="70"/>
      <c r="BA486" s="70"/>
      <c r="BB486" s="70">
        <f t="shared" si="46"/>
        <v>1</v>
      </c>
      <c r="BC486" s="70">
        <f t="shared" si="47"/>
        <v>3.791586280283704E-4</v>
      </c>
      <c r="BD486" s="70" t="e">
        <f t="shared" si="48"/>
        <v>#N/A</v>
      </c>
      <c r="BE486" s="70"/>
      <c r="BF486" s="70"/>
      <c r="BG486" s="70"/>
      <c r="BH486" s="70"/>
      <c r="BI486" s="70"/>
      <c r="BJ486" s="70"/>
      <c r="BK486" s="70"/>
      <c r="BL486" s="70"/>
      <c r="BM486" s="70"/>
      <c r="BN486" s="70"/>
      <c r="BO486" s="70"/>
      <c r="BP486" s="70"/>
      <c r="BQ486" s="70"/>
      <c r="BR486" s="70"/>
      <c r="BS486" s="70"/>
      <c r="BT486" s="70"/>
      <c r="BU486" s="70"/>
      <c r="BV486" s="70"/>
      <c r="BW486" s="70"/>
      <c r="BX486" s="70"/>
      <c r="BY486" s="70"/>
      <c r="BZ486" s="70"/>
      <c r="CA486" s="70"/>
      <c r="CB486" s="70"/>
      <c r="CC486" s="70"/>
      <c r="CD486" s="70"/>
      <c r="CE486" s="70"/>
      <c r="CF486" s="70"/>
      <c r="CG486" s="70"/>
      <c r="CH486" s="70"/>
      <c r="CI486" s="70"/>
      <c r="CJ486" s="70"/>
      <c r="CK486" s="70"/>
      <c r="CL486" s="70"/>
      <c r="CM486" s="70"/>
      <c r="CN486" s="70"/>
      <c r="CO486" s="70"/>
      <c r="CP486" s="70"/>
      <c r="CQ486" s="70"/>
      <c r="CR486" s="70"/>
      <c r="CS486" s="70"/>
      <c r="CT486" s="70"/>
      <c r="CU486" s="70"/>
      <c r="CV486" s="70"/>
      <c r="CW486" s="70"/>
      <c r="CX486" s="70"/>
      <c r="CY486" s="70"/>
      <c r="CZ486" s="70"/>
      <c r="DA486" s="70"/>
      <c r="DB486" s="70"/>
      <c r="DC486" s="70"/>
      <c r="DD486" s="70"/>
      <c r="DE486" s="70"/>
      <c r="DF486" s="70"/>
      <c r="DG486" s="70"/>
      <c r="DH486" s="70"/>
      <c r="DI486" s="70"/>
      <c r="DJ486" s="70"/>
      <c r="DK486" s="70"/>
      <c r="DL486" s="70"/>
      <c r="DM486" s="70"/>
      <c r="DN486" s="70"/>
      <c r="DO486" s="70"/>
      <c r="DP486" s="70"/>
      <c r="DQ486" s="70"/>
      <c r="DR486" s="70"/>
      <c r="DS486" s="70"/>
      <c r="DT486" s="70"/>
      <c r="DU486" s="70"/>
      <c r="DV486" s="70"/>
      <c r="DW486" s="70"/>
      <c r="DX486" s="70"/>
      <c r="DY486" s="70"/>
      <c r="DZ486" s="70"/>
      <c r="EA486" s="70"/>
      <c r="EB486" s="70"/>
      <c r="EC486" s="70"/>
      <c r="ED486" s="70"/>
      <c r="EE486" s="70"/>
      <c r="EF486" s="70"/>
      <c r="EG486" s="70"/>
      <c r="EH486" s="70"/>
      <c r="EI486" s="70"/>
      <c r="EJ486" s="70"/>
      <c r="EK486" s="70"/>
      <c r="EL486" s="70"/>
      <c r="EM486" s="70"/>
      <c r="EN486" s="70"/>
    </row>
    <row r="487" spans="1:144" outlineLevel="1" x14ac:dyDescent="0.2">
      <c r="A487" s="16">
        <v>281</v>
      </c>
      <c r="B487" s="16">
        <v>0</v>
      </c>
      <c r="C487" s="1">
        <v>2.4417117843325335E-5</v>
      </c>
      <c r="D487" s="1">
        <f t="shared" si="40"/>
        <v>-2.4417117843325335E-5</v>
      </c>
      <c r="E487" s="1">
        <f t="shared" si="41"/>
        <v>4.8834831892131516E-5</v>
      </c>
      <c r="F487" s="1">
        <f t="shared" si="42"/>
        <v>-6.988192319343502E-3</v>
      </c>
      <c r="G487" s="1">
        <f t="shared" si="43"/>
        <v>-4.9414283414339665E-3</v>
      </c>
      <c r="H487" s="1">
        <v>9.1509395170748792E-5</v>
      </c>
      <c r="I487" s="1">
        <f t="shared" si="44"/>
        <v>2.2346547363938771E-9</v>
      </c>
      <c r="J487" s="1">
        <f t="shared" si="45"/>
        <v>-4.9416544505118155E-3</v>
      </c>
      <c r="AQ487" s="70"/>
      <c r="AR487" s="70"/>
      <c r="AS487" s="70"/>
      <c r="AT487" s="70"/>
      <c r="AU487" s="70"/>
      <c r="AV487" s="70"/>
      <c r="AW487" s="70"/>
      <c r="AX487" s="83"/>
      <c r="AY487" s="70"/>
      <c r="AZ487" s="70"/>
      <c r="BA487" s="70"/>
      <c r="BB487" s="70">
        <f t="shared" si="46"/>
        <v>1</v>
      </c>
      <c r="BC487" s="70">
        <f t="shared" si="47"/>
        <v>2.4417117843325335E-5</v>
      </c>
      <c r="BD487" s="70" t="e">
        <f t="shared" si="48"/>
        <v>#N/A</v>
      </c>
      <c r="BE487" s="70"/>
      <c r="BF487" s="70"/>
      <c r="BG487" s="70"/>
      <c r="BH487" s="70"/>
      <c r="BI487" s="70"/>
      <c r="BJ487" s="70"/>
      <c r="BK487" s="70"/>
      <c r="BL487" s="70"/>
      <c r="BM487" s="70"/>
      <c r="BN487" s="70"/>
      <c r="BO487" s="70"/>
      <c r="BP487" s="70"/>
      <c r="BQ487" s="70"/>
      <c r="BR487" s="70"/>
      <c r="BS487" s="70"/>
      <c r="BT487" s="70"/>
      <c r="BU487" s="70"/>
      <c r="BV487" s="70"/>
      <c r="BW487" s="70"/>
      <c r="BX487" s="70"/>
      <c r="BY487" s="70"/>
      <c r="BZ487" s="70"/>
      <c r="CA487" s="70"/>
      <c r="CB487" s="70"/>
      <c r="CC487" s="70"/>
      <c r="CD487" s="70"/>
      <c r="CE487" s="70"/>
      <c r="CF487" s="70"/>
      <c r="CG487" s="70"/>
      <c r="CH487" s="70"/>
      <c r="CI487" s="70"/>
      <c r="CJ487" s="70"/>
      <c r="CK487" s="70"/>
      <c r="CL487" s="70"/>
      <c r="CM487" s="70"/>
      <c r="CN487" s="70"/>
      <c r="CO487" s="70"/>
      <c r="CP487" s="70"/>
      <c r="CQ487" s="70"/>
      <c r="CR487" s="70"/>
      <c r="CS487" s="70"/>
      <c r="CT487" s="70"/>
      <c r="CU487" s="70"/>
      <c r="CV487" s="70"/>
      <c r="CW487" s="70"/>
      <c r="CX487" s="70"/>
      <c r="CY487" s="70"/>
      <c r="CZ487" s="70"/>
      <c r="DA487" s="70"/>
      <c r="DB487" s="70"/>
      <c r="DC487" s="70"/>
      <c r="DD487" s="70"/>
      <c r="DE487" s="70"/>
      <c r="DF487" s="70"/>
      <c r="DG487" s="70"/>
      <c r="DH487" s="70"/>
      <c r="DI487" s="70"/>
      <c r="DJ487" s="70"/>
      <c r="DK487" s="70"/>
      <c r="DL487" s="70"/>
      <c r="DM487" s="70"/>
      <c r="DN487" s="70"/>
      <c r="DO487" s="70"/>
      <c r="DP487" s="70"/>
      <c r="DQ487" s="70"/>
      <c r="DR487" s="70"/>
      <c r="DS487" s="70"/>
      <c r="DT487" s="70"/>
      <c r="DU487" s="70"/>
      <c r="DV487" s="70"/>
      <c r="DW487" s="70"/>
      <c r="DX487" s="70"/>
      <c r="DY487" s="70"/>
      <c r="DZ487" s="70"/>
      <c r="EA487" s="70"/>
      <c r="EB487" s="70"/>
      <c r="EC487" s="70"/>
      <c r="ED487" s="70"/>
      <c r="EE487" s="70"/>
      <c r="EF487" s="70"/>
      <c r="EG487" s="70"/>
      <c r="EH487" s="70"/>
      <c r="EI487" s="70"/>
      <c r="EJ487" s="70"/>
      <c r="EK487" s="70"/>
      <c r="EL487" s="70"/>
      <c r="EM487" s="70"/>
      <c r="EN487" s="70"/>
    </row>
    <row r="488" spans="1:144" outlineLevel="1" x14ac:dyDescent="0.2">
      <c r="A488" s="16">
        <v>282</v>
      </c>
      <c r="B488" s="16">
        <v>0</v>
      </c>
      <c r="C488" s="1">
        <v>1.2308692005929933E-3</v>
      </c>
      <c r="D488" s="1">
        <f t="shared" si="40"/>
        <v>-1.2308692005929933E-3</v>
      </c>
      <c r="E488" s="1">
        <f t="shared" si="41"/>
        <v>2.4632546845336392E-3</v>
      </c>
      <c r="F488" s="1">
        <f t="shared" si="42"/>
        <v>-4.9631186612186087E-2</v>
      </c>
      <c r="G488" s="1">
        <f t="shared" si="43"/>
        <v>-3.510535723639574E-2</v>
      </c>
      <c r="H488" s="1">
        <v>4.0496300060044428E-3</v>
      </c>
      <c r="I488" s="1">
        <f t="shared" si="44"/>
        <v>5.0110004544553786E-6</v>
      </c>
      <c r="J488" s="1">
        <f t="shared" si="45"/>
        <v>-3.5176655712978427E-2</v>
      </c>
      <c r="AQ488" s="70"/>
      <c r="AR488" s="70"/>
      <c r="AS488" s="70"/>
      <c r="AT488" s="70"/>
      <c r="AU488" s="70"/>
      <c r="AV488" s="70"/>
      <c r="AW488" s="70"/>
      <c r="AX488" s="83"/>
      <c r="AY488" s="70"/>
      <c r="AZ488" s="70"/>
      <c r="BA488" s="70"/>
      <c r="BB488" s="70">
        <f t="shared" si="46"/>
        <v>1</v>
      </c>
      <c r="BC488" s="70">
        <f t="shared" si="47"/>
        <v>1.2308692005929933E-3</v>
      </c>
      <c r="BD488" s="70" t="e">
        <f t="shared" si="48"/>
        <v>#N/A</v>
      </c>
      <c r="BE488" s="70"/>
      <c r="BF488" s="70"/>
      <c r="BG488" s="70"/>
      <c r="BH488" s="70"/>
      <c r="BI488" s="70"/>
      <c r="BJ488" s="70"/>
      <c r="BK488" s="70"/>
      <c r="BL488" s="70"/>
      <c r="BM488" s="70"/>
      <c r="BN488" s="70"/>
      <c r="BO488" s="70"/>
      <c r="BP488" s="70"/>
      <c r="BQ488" s="70"/>
      <c r="BR488" s="70"/>
      <c r="BS488" s="70"/>
      <c r="BT488" s="70"/>
      <c r="BU488" s="70"/>
      <c r="BV488" s="70"/>
      <c r="BW488" s="70"/>
      <c r="BX488" s="70"/>
      <c r="BY488" s="70"/>
      <c r="BZ488" s="70"/>
      <c r="CA488" s="70"/>
      <c r="CB488" s="70"/>
      <c r="CC488" s="70"/>
      <c r="CD488" s="70"/>
      <c r="CE488" s="70"/>
      <c r="CF488" s="70"/>
      <c r="CG488" s="70"/>
      <c r="CH488" s="70"/>
      <c r="CI488" s="70"/>
      <c r="CJ488" s="70"/>
      <c r="CK488" s="70"/>
      <c r="CL488" s="70"/>
      <c r="CM488" s="70"/>
      <c r="CN488" s="70"/>
      <c r="CO488" s="70"/>
      <c r="CP488" s="70"/>
      <c r="CQ488" s="70"/>
      <c r="CR488" s="70"/>
      <c r="CS488" s="70"/>
      <c r="CT488" s="70"/>
      <c r="CU488" s="70"/>
      <c r="CV488" s="70"/>
      <c r="CW488" s="70"/>
      <c r="CX488" s="70"/>
      <c r="CY488" s="70"/>
      <c r="CZ488" s="70"/>
      <c r="DA488" s="70"/>
      <c r="DB488" s="70"/>
      <c r="DC488" s="70"/>
      <c r="DD488" s="70"/>
      <c r="DE488" s="70"/>
      <c r="DF488" s="70"/>
      <c r="DG488" s="70"/>
      <c r="DH488" s="70"/>
      <c r="DI488" s="70"/>
      <c r="DJ488" s="70"/>
      <c r="DK488" s="70"/>
      <c r="DL488" s="70"/>
      <c r="DM488" s="70"/>
      <c r="DN488" s="70"/>
      <c r="DO488" s="70"/>
      <c r="DP488" s="70"/>
      <c r="DQ488" s="70"/>
      <c r="DR488" s="70"/>
      <c r="DS488" s="70"/>
      <c r="DT488" s="70"/>
      <c r="DU488" s="70"/>
      <c r="DV488" s="70"/>
      <c r="DW488" s="70"/>
      <c r="DX488" s="70"/>
      <c r="DY488" s="70"/>
      <c r="DZ488" s="70"/>
      <c r="EA488" s="70"/>
      <c r="EB488" s="70"/>
      <c r="EC488" s="70"/>
      <c r="ED488" s="70"/>
      <c r="EE488" s="70"/>
      <c r="EF488" s="70"/>
      <c r="EG488" s="70"/>
      <c r="EH488" s="70"/>
      <c r="EI488" s="70"/>
      <c r="EJ488" s="70"/>
      <c r="EK488" s="70"/>
      <c r="EL488" s="70"/>
      <c r="EM488" s="70"/>
      <c r="EN488" s="70"/>
    </row>
    <row r="489" spans="1:144" outlineLevel="1" x14ac:dyDescent="0.2">
      <c r="A489" s="16">
        <v>283</v>
      </c>
      <c r="B489" s="16">
        <v>1</v>
      </c>
      <c r="C489" s="1">
        <v>0.99443949430298018</v>
      </c>
      <c r="D489" s="1">
        <f t="shared" si="40"/>
        <v>5.5605056970198241E-3</v>
      </c>
      <c r="E489" s="1">
        <f t="shared" si="41"/>
        <v>1.1152045715460822E-2</v>
      </c>
      <c r="F489" s="1">
        <f t="shared" si="42"/>
        <v>0.1056032467089001</v>
      </c>
      <c r="G489" s="1">
        <f t="shared" si="43"/>
        <v>7.4776987158412397E-2</v>
      </c>
      <c r="H489" s="1">
        <v>1.6536957212623077E-2</v>
      </c>
      <c r="I489" s="1">
        <f t="shared" si="44"/>
        <v>9.4022865818229993E-5</v>
      </c>
      <c r="J489" s="1">
        <f t="shared" si="45"/>
        <v>7.5403054807531525E-2</v>
      </c>
      <c r="AQ489" s="70"/>
      <c r="AR489" s="70"/>
      <c r="AS489" s="70"/>
      <c r="AT489" s="70"/>
      <c r="AU489" s="70"/>
      <c r="AV489" s="70"/>
      <c r="AW489" s="70"/>
      <c r="AX489" s="83"/>
      <c r="AY489" s="70"/>
      <c r="AZ489" s="70"/>
      <c r="BA489" s="70"/>
      <c r="BB489" s="70">
        <f t="shared" si="46"/>
        <v>0</v>
      </c>
      <c r="BC489" s="70" t="e">
        <f t="shared" si="47"/>
        <v>#N/A</v>
      </c>
      <c r="BD489" s="70">
        <f t="shared" si="48"/>
        <v>0.99443949430298018</v>
      </c>
      <c r="BE489" s="70"/>
      <c r="BF489" s="70"/>
      <c r="BG489" s="70"/>
      <c r="BH489" s="70"/>
      <c r="BI489" s="70"/>
      <c r="BJ489" s="70"/>
      <c r="BK489" s="70"/>
      <c r="BL489" s="70"/>
      <c r="BM489" s="70"/>
      <c r="BN489" s="70"/>
      <c r="BO489" s="70"/>
      <c r="BP489" s="70"/>
      <c r="BQ489" s="70"/>
      <c r="BR489" s="70"/>
      <c r="BS489" s="70"/>
      <c r="BT489" s="70"/>
      <c r="BU489" s="70"/>
      <c r="BV489" s="70"/>
      <c r="BW489" s="70"/>
      <c r="BX489" s="70"/>
      <c r="BY489" s="70"/>
      <c r="BZ489" s="70"/>
      <c r="CA489" s="70"/>
      <c r="CB489" s="70"/>
      <c r="CC489" s="70"/>
      <c r="CD489" s="70"/>
      <c r="CE489" s="70"/>
      <c r="CF489" s="70"/>
      <c r="CG489" s="70"/>
      <c r="CH489" s="70"/>
      <c r="CI489" s="70"/>
      <c r="CJ489" s="70"/>
      <c r="CK489" s="70"/>
      <c r="CL489" s="70"/>
      <c r="CM489" s="70"/>
      <c r="CN489" s="70"/>
      <c r="CO489" s="70"/>
      <c r="CP489" s="70"/>
      <c r="CQ489" s="70"/>
      <c r="CR489" s="70"/>
      <c r="CS489" s="70"/>
      <c r="CT489" s="70"/>
      <c r="CU489" s="70"/>
      <c r="CV489" s="70"/>
      <c r="CW489" s="70"/>
      <c r="CX489" s="70"/>
      <c r="CY489" s="70"/>
      <c r="CZ489" s="70"/>
      <c r="DA489" s="70"/>
      <c r="DB489" s="70"/>
      <c r="DC489" s="70"/>
      <c r="DD489" s="70"/>
      <c r="DE489" s="70"/>
      <c r="DF489" s="70"/>
      <c r="DG489" s="70"/>
      <c r="DH489" s="70"/>
      <c r="DI489" s="70"/>
      <c r="DJ489" s="70"/>
      <c r="DK489" s="70"/>
      <c r="DL489" s="70"/>
      <c r="DM489" s="70"/>
      <c r="DN489" s="70"/>
      <c r="DO489" s="70"/>
      <c r="DP489" s="70"/>
      <c r="DQ489" s="70"/>
      <c r="DR489" s="70"/>
      <c r="DS489" s="70"/>
      <c r="DT489" s="70"/>
      <c r="DU489" s="70"/>
      <c r="DV489" s="70"/>
      <c r="DW489" s="70"/>
      <c r="DX489" s="70"/>
      <c r="DY489" s="70"/>
      <c r="DZ489" s="70"/>
      <c r="EA489" s="70"/>
      <c r="EB489" s="70"/>
      <c r="EC489" s="70"/>
      <c r="ED489" s="70"/>
      <c r="EE489" s="70"/>
      <c r="EF489" s="70"/>
      <c r="EG489" s="70"/>
      <c r="EH489" s="70"/>
      <c r="EI489" s="70"/>
      <c r="EJ489" s="70"/>
      <c r="EK489" s="70"/>
      <c r="EL489" s="70"/>
      <c r="EM489" s="70"/>
      <c r="EN489" s="70"/>
    </row>
    <row r="490" spans="1:144" outlineLevel="1" x14ac:dyDescent="0.2">
      <c r="A490" s="16">
        <v>284</v>
      </c>
      <c r="B490" s="16">
        <v>0</v>
      </c>
      <c r="C490" s="1">
        <v>1.8700391850514939E-6</v>
      </c>
      <c r="D490" s="1">
        <f t="shared" si="40"/>
        <v>-1.8700391850514939E-6</v>
      </c>
      <c r="E490" s="1">
        <f t="shared" si="41"/>
        <v>3.7400818670237203E-6</v>
      </c>
      <c r="F490" s="1">
        <f t="shared" si="42"/>
        <v>-1.9339291266806341E-3</v>
      </c>
      <c r="G490" s="1">
        <f t="shared" si="43"/>
        <v>-1.3674950391517283E-3</v>
      </c>
      <c r="H490" s="1">
        <v>1.4621669691367685E-5</v>
      </c>
      <c r="I490" s="1">
        <f t="shared" si="44"/>
        <v>2.7343546214793519E-11</v>
      </c>
      <c r="J490" s="1">
        <f t="shared" si="45"/>
        <v>-1.3675050367917487E-3</v>
      </c>
      <c r="AQ490" s="70"/>
      <c r="AR490" s="70"/>
      <c r="AS490" s="70"/>
      <c r="AT490" s="70"/>
      <c r="AU490" s="70"/>
      <c r="AV490" s="70"/>
      <c r="AW490" s="70"/>
      <c r="AX490" s="83"/>
      <c r="AY490" s="70"/>
      <c r="AZ490" s="70"/>
      <c r="BA490" s="70"/>
      <c r="BB490" s="70">
        <f t="shared" si="46"/>
        <v>1</v>
      </c>
      <c r="BC490" s="70">
        <f t="shared" si="47"/>
        <v>1.8700391850514939E-6</v>
      </c>
      <c r="BD490" s="70" t="e">
        <f t="shared" si="48"/>
        <v>#N/A</v>
      </c>
      <c r="BE490" s="70"/>
      <c r="BF490" s="70"/>
      <c r="BG490" s="70"/>
      <c r="BH490" s="70"/>
      <c r="BI490" s="70"/>
      <c r="BJ490" s="70"/>
      <c r="BK490" s="70"/>
      <c r="BL490" s="70"/>
      <c r="BM490" s="70"/>
      <c r="BN490" s="70"/>
      <c r="BO490" s="70"/>
      <c r="BP490" s="70"/>
      <c r="BQ490" s="70"/>
      <c r="BR490" s="70"/>
      <c r="BS490" s="70"/>
      <c r="BT490" s="70"/>
      <c r="BU490" s="70"/>
      <c r="BV490" s="70"/>
      <c r="BW490" s="70"/>
      <c r="BX490" s="70"/>
      <c r="BY490" s="70"/>
      <c r="BZ490" s="70"/>
      <c r="CA490" s="70"/>
      <c r="CB490" s="70"/>
      <c r="CC490" s="70"/>
      <c r="CD490" s="70"/>
      <c r="CE490" s="70"/>
      <c r="CF490" s="70"/>
      <c r="CG490" s="70"/>
      <c r="CH490" s="70"/>
      <c r="CI490" s="70"/>
      <c r="CJ490" s="70"/>
      <c r="CK490" s="70"/>
      <c r="CL490" s="70"/>
      <c r="CM490" s="70"/>
      <c r="CN490" s="70"/>
      <c r="CO490" s="70"/>
      <c r="CP490" s="70"/>
      <c r="CQ490" s="70"/>
      <c r="CR490" s="70"/>
      <c r="CS490" s="70"/>
      <c r="CT490" s="70"/>
      <c r="CU490" s="70"/>
      <c r="CV490" s="70"/>
      <c r="CW490" s="70"/>
      <c r="CX490" s="70"/>
      <c r="CY490" s="70"/>
      <c r="CZ490" s="70"/>
      <c r="DA490" s="70"/>
      <c r="DB490" s="70"/>
      <c r="DC490" s="70"/>
      <c r="DD490" s="70"/>
      <c r="DE490" s="70"/>
      <c r="DF490" s="70"/>
      <c r="DG490" s="70"/>
      <c r="DH490" s="70"/>
      <c r="DI490" s="70"/>
      <c r="DJ490" s="70"/>
      <c r="DK490" s="70"/>
      <c r="DL490" s="70"/>
      <c r="DM490" s="70"/>
      <c r="DN490" s="70"/>
      <c r="DO490" s="70"/>
      <c r="DP490" s="70"/>
      <c r="DQ490" s="70"/>
      <c r="DR490" s="70"/>
      <c r="DS490" s="70"/>
      <c r="DT490" s="70"/>
      <c r="DU490" s="70"/>
      <c r="DV490" s="70"/>
      <c r="DW490" s="70"/>
      <c r="DX490" s="70"/>
      <c r="DY490" s="70"/>
      <c r="DZ490" s="70"/>
      <c r="EA490" s="70"/>
      <c r="EB490" s="70"/>
      <c r="EC490" s="70"/>
      <c r="ED490" s="70"/>
      <c r="EE490" s="70"/>
      <c r="EF490" s="70"/>
      <c r="EG490" s="70"/>
      <c r="EH490" s="70"/>
      <c r="EI490" s="70"/>
      <c r="EJ490" s="70"/>
      <c r="EK490" s="70"/>
      <c r="EL490" s="70"/>
      <c r="EM490" s="70"/>
      <c r="EN490" s="70"/>
    </row>
    <row r="491" spans="1:144" outlineLevel="1" x14ac:dyDescent="0.2">
      <c r="A491" s="16">
        <v>285</v>
      </c>
      <c r="B491" s="16">
        <v>0</v>
      </c>
      <c r="C491" s="1">
        <v>1.7378969735529343E-5</v>
      </c>
      <c r="D491" s="1">
        <f t="shared" si="40"/>
        <v>-1.7378969735529343E-5</v>
      </c>
      <c r="E491" s="1">
        <f t="shared" si="41"/>
        <v>3.4758241502927799E-5</v>
      </c>
      <c r="F491" s="1">
        <f t="shared" si="42"/>
        <v>-5.8956120549886757E-3</v>
      </c>
      <c r="G491" s="1">
        <f t="shared" si="43"/>
        <v>-4.1688453760444803E-3</v>
      </c>
      <c r="H491" s="1">
        <v>7.0309436329935054E-5</v>
      </c>
      <c r="I491" s="1">
        <f t="shared" si="44"/>
        <v>1.2220127209545765E-9</v>
      </c>
      <c r="J491" s="1">
        <f t="shared" si="45"/>
        <v>-4.1689919383573288E-3</v>
      </c>
      <c r="AQ491" s="70"/>
      <c r="AR491" s="70"/>
      <c r="AS491" s="70"/>
      <c r="AT491" s="70"/>
      <c r="AU491" s="70"/>
      <c r="AV491" s="70"/>
      <c r="AW491" s="70"/>
      <c r="AX491" s="83"/>
      <c r="AY491" s="70"/>
      <c r="AZ491" s="70"/>
      <c r="BA491" s="70"/>
      <c r="BB491" s="70">
        <f t="shared" si="46"/>
        <v>1</v>
      </c>
      <c r="BC491" s="70">
        <f t="shared" si="47"/>
        <v>1.7378969735529343E-5</v>
      </c>
      <c r="BD491" s="70" t="e">
        <f t="shared" si="48"/>
        <v>#N/A</v>
      </c>
      <c r="BE491" s="70"/>
      <c r="BF491" s="70"/>
      <c r="BG491" s="70"/>
      <c r="BH491" s="70"/>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c r="DJ491" s="70"/>
      <c r="DK491" s="70"/>
      <c r="DL491" s="70"/>
      <c r="DM491" s="70"/>
      <c r="DN491" s="70"/>
      <c r="DO491" s="70"/>
      <c r="DP491" s="70"/>
      <c r="DQ491" s="70"/>
      <c r="DR491" s="70"/>
      <c r="DS491" s="70"/>
      <c r="DT491" s="70"/>
      <c r="DU491" s="70"/>
      <c r="DV491" s="70"/>
      <c r="DW491" s="70"/>
      <c r="DX491" s="70"/>
      <c r="DY491" s="70"/>
      <c r="DZ491" s="70"/>
      <c r="EA491" s="70"/>
      <c r="EB491" s="70"/>
      <c r="EC491" s="70"/>
      <c r="ED491" s="70"/>
      <c r="EE491" s="70"/>
      <c r="EF491" s="70"/>
      <c r="EG491" s="70"/>
      <c r="EH491" s="70"/>
      <c r="EI491" s="70"/>
      <c r="EJ491" s="70"/>
      <c r="EK491" s="70"/>
      <c r="EL491" s="70"/>
      <c r="EM491" s="70"/>
      <c r="EN491" s="70"/>
    </row>
    <row r="492" spans="1:144" outlineLevel="1" x14ac:dyDescent="0.2">
      <c r="A492" s="16">
        <v>286</v>
      </c>
      <c r="B492" s="16">
        <v>0</v>
      </c>
      <c r="C492" s="1">
        <v>1.742094221831739E-4</v>
      </c>
      <c r="D492" s="1">
        <f t="shared" si="40"/>
        <v>-1.742094221831739E-4</v>
      </c>
      <c r="E492" s="1">
        <f t="shared" si="41"/>
        <v>3.4844919681435553E-4</v>
      </c>
      <c r="F492" s="1">
        <f t="shared" si="42"/>
        <v>-1.8666793961855249E-2</v>
      </c>
      <c r="G492" s="1">
        <f t="shared" si="43"/>
        <v>-1.3199991530070799E-2</v>
      </c>
      <c r="H492" s="1">
        <v>4.653420675557288E-4</v>
      </c>
      <c r="I492" s="1">
        <f t="shared" si="44"/>
        <v>8.1118845809030808E-8</v>
      </c>
      <c r="J492" s="1">
        <f t="shared" si="45"/>
        <v>-1.3203063858050142E-2</v>
      </c>
      <c r="AQ492" s="70"/>
      <c r="AR492" s="70"/>
      <c r="AS492" s="70"/>
      <c r="AT492" s="70"/>
      <c r="AU492" s="70"/>
      <c r="AV492" s="70"/>
      <c r="AW492" s="70"/>
      <c r="AX492" s="83"/>
      <c r="AY492" s="70"/>
      <c r="AZ492" s="70"/>
      <c r="BA492" s="70"/>
      <c r="BB492" s="70">
        <f t="shared" si="46"/>
        <v>1</v>
      </c>
      <c r="BC492" s="70">
        <f t="shared" si="47"/>
        <v>1.742094221831739E-4</v>
      </c>
      <c r="BD492" s="70" t="e">
        <f t="shared" si="48"/>
        <v>#N/A</v>
      </c>
      <c r="BE492" s="70"/>
      <c r="BF492" s="70"/>
      <c r="BG492" s="70"/>
      <c r="BH492" s="70"/>
      <c r="BI492" s="70"/>
      <c r="BJ492" s="70"/>
      <c r="BK492" s="70"/>
      <c r="BL492" s="70"/>
      <c r="BM492" s="70"/>
      <c r="BN492" s="70"/>
      <c r="BO492" s="70"/>
      <c r="BP492" s="70"/>
      <c r="BQ492" s="70"/>
      <c r="BR492" s="70"/>
      <c r="BS492" s="70"/>
      <c r="BT492" s="70"/>
      <c r="BU492" s="70"/>
      <c r="BV492" s="70"/>
      <c r="BW492" s="70"/>
      <c r="BX492" s="70"/>
      <c r="BY492" s="70"/>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0"/>
      <c r="DD492" s="70"/>
      <c r="DE492" s="70"/>
      <c r="DF492" s="70"/>
      <c r="DG492" s="70"/>
      <c r="DH492" s="70"/>
      <c r="DI492" s="70"/>
      <c r="DJ492" s="70"/>
      <c r="DK492" s="70"/>
      <c r="DL492" s="70"/>
      <c r="DM492" s="70"/>
      <c r="DN492" s="70"/>
      <c r="DO492" s="70"/>
      <c r="DP492" s="70"/>
      <c r="DQ492" s="70"/>
      <c r="DR492" s="70"/>
      <c r="DS492" s="70"/>
      <c r="DT492" s="70"/>
      <c r="DU492" s="70"/>
      <c r="DV492" s="70"/>
      <c r="DW492" s="70"/>
      <c r="DX492" s="70"/>
      <c r="DY492" s="70"/>
      <c r="DZ492" s="70"/>
      <c r="EA492" s="70"/>
      <c r="EB492" s="70"/>
      <c r="EC492" s="70"/>
      <c r="ED492" s="70"/>
      <c r="EE492" s="70"/>
      <c r="EF492" s="70"/>
      <c r="EG492" s="70"/>
      <c r="EH492" s="70"/>
      <c r="EI492" s="70"/>
      <c r="EJ492" s="70"/>
      <c r="EK492" s="70"/>
      <c r="EL492" s="70"/>
      <c r="EM492" s="70"/>
      <c r="EN492" s="70"/>
    </row>
    <row r="493" spans="1:144" outlineLevel="1" x14ac:dyDescent="0.2">
      <c r="A493" s="16">
        <v>287</v>
      </c>
      <c r="B493" s="16">
        <v>0</v>
      </c>
      <c r="C493" s="1">
        <v>2.7591246055612777E-6</v>
      </c>
      <c r="D493" s="1">
        <f t="shared" si="40"/>
        <v>-2.7591246055612777E-6</v>
      </c>
      <c r="E493" s="1">
        <f t="shared" si="41"/>
        <v>5.5182568237137836E-6</v>
      </c>
      <c r="F493" s="1">
        <f t="shared" si="42"/>
        <v>-2.349097023052429E-3</v>
      </c>
      <c r="G493" s="1">
        <f t="shared" si="43"/>
        <v>-1.6610635804661035E-3</v>
      </c>
      <c r="H493" s="1">
        <v>1.5571000847524965E-5</v>
      </c>
      <c r="I493" s="1">
        <f t="shared" si="44"/>
        <v>4.2963119089138608E-11</v>
      </c>
      <c r="J493" s="1">
        <f t="shared" si="45"/>
        <v>-1.6610765128283406E-3</v>
      </c>
      <c r="AQ493" s="70"/>
      <c r="AR493" s="70"/>
      <c r="AS493" s="70"/>
      <c r="AT493" s="70"/>
      <c r="AU493" s="70"/>
      <c r="AV493" s="70"/>
      <c r="AW493" s="70"/>
      <c r="AX493" s="83"/>
      <c r="AY493" s="70"/>
      <c r="AZ493" s="70"/>
      <c r="BA493" s="70"/>
      <c r="BB493" s="70">
        <f t="shared" si="46"/>
        <v>1</v>
      </c>
      <c r="BC493" s="70">
        <f t="shared" si="47"/>
        <v>2.7591246055612777E-6</v>
      </c>
      <c r="BD493" s="70" t="e">
        <f t="shared" si="48"/>
        <v>#N/A</v>
      </c>
      <c r="BE493" s="70"/>
      <c r="BF493" s="70"/>
      <c r="BG493" s="70"/>
      <c r="BH493" s="70"/>
      <c r="BI493" s="70"/>
      <c r="BJ493" s="70"/>
      <c r="BK493" s="70"/>
      <c r="BL493" s="70"/>
      <c r="BM493" s="70"/>
      <c r="BN493" s="70"/>
      <c r="BO493" s="70"/>
      <c r="BP493" s="70"/>
      <c r="BQ493" s="70"/>
      <c r="BR493" s="70"/>
      <c r="BS493" s="70"/>
      <c r="BT493" s="70"/>
      <c r="BU493" s="70"/>
      <c r="BV493" s="70"/>
      <c r="BW493" s="70"/>
      <c r="BX493" s="70"/>
      <c r="BY493" s="70"/>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0"/>
      <c r="DD493" s="70"/>
      <c r="DE493" s="70"/>
      <c r="DF493" s="70"/>
      <c r="DG493" s="70"/>
      <c r="DH493" s="70"/>
      <c r="DI493" s="70"/>
      <c r="DJ493" s="70"/>
      <c r="DK493" s="70"/>
      <c r="DL493" s="70"/>
      <c r="DM493" s="70"/>
      <c r="DN493" s="70"/>
      <c r="DO493" s="70"/>
      <c r="DP493" s="70"/>
      <c r="DQ493" s="70"/>
      <c r="DR493" s="70"/>
      <c r="DS493" s="70"/>
      <c r="DT493" s="70"/>
      <c r="DU493" s="70"/>
      <c r="DV493" s="70"/>
      <c r="DW493" s="70"/>
      <c r="DX493" s="70"/>
      <c r="DY493" s="70"/>
      <c r="DZ493" s="70"/>
      <c r="EA493" s="70"/>
      <c r="EB493" s="70"/>
      <c r="EC493" s="70"/>
      <c r="ED493" s="70"/>
      <c r="EE493" s="70"/>
      <c r="EF493" s="70"/>
      <c r="EG493" s="70"/>
      <c r="EH493" s="70"/>
      <c r="EI493" s="70"/>
      <c r="EJ493" s="70"/>
      <c r="EK493" s="70"/>
      <c r="EL493" s="70"/>
      <c r="EM493" s="70"/>
      <c r="EN493" s="70"/>
    </row>
    <row r="494" spans="1:144" outlineLevel="1" x14ac:dyDescent="0.2">
      <c r="A494" s="16">
        <v>288</v>
      </c>
      <c r="B494" s="16">
        <v>0</v>
      </c>
      <c r="C494" s="1">
        <v>2.0529282372433053E-2</v>
      </c>
      <c r="D494" s="1">
        <f t="shared" si="40"/>
        <v>-2.0529282372433053E-2</v>
      </c>
      <c r="E494" s="1">
        <f t="shared" si="41"/>
        <v>4.1485874537897281E-2</v>
      </c>
      <c r="F494" s="1">
        <f t="shared" si="42"/>
        <v>-0.20368081534081034</v>
      </c>
      <c r="G494" s="1">
        <f t="shared" si="43"/>
        <v>-0.14477419399481242</v>
      </c>
      <c r="H494" s="1">
        <v>3.0291520095605574E-2</v>
      </c>
      <c r="I494" s="1">
        <f t="shared" si="44"/>
        <v>6.5472991688767716E-4</v>
      </c>
      <c r="J494" s="1">
        <f t="shared" si="45"/>
        <v>-0.14701801645966817</v>
      </c>
      <c r="AQ494" s="70"/>
      <c r="AR494" s="70"/>
      <c r="AS494" s="70"/>
      <c r="AT494" s="70"/>
      <c r="AU494" s="70"/>
      <c r="AV494" s="70"/>
      <c r="AW494" s="70"/>
      <c r="AX494" s="83"/>
      <c r="AY494" s="70"/>
      <c r="AZ494" s="70"/>
      <c r="BA494" s="70"/>
      <c r="BB494" s="70">
        <f t="shared" si="46"/>
        <v>1</v>
      </c>
      <c r="BC494" s="70">
        <f t="shared" si="47"/>
        <v>2.0529282372433053E-2</v>
      </c>
      <c r="BD494" s="70" t="e">
        <f t="shared" si="48"/>
        <v>#N/A</v>
      </c>
      <c r="BE494" s="70"/>
      <c r="BF494" s="70"/>
      <c r="BG494" s="70"/>
      <c r="BH494" s="70"/>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c r="DJ494" s="70"/>
      <c r="DK494" s="70"/>
      <c r="DL494" s="70"/>
      <c r="DM494" s="70"/>
      <c r="DN494" s="70"/>
      <c r="DO494" s="70"/>
      <c r="DP494" s="70"/>
      <c r="DQ494" s="70"/>
      <c r="DR494" s="70"/>
      <c r="DS494" s="70"/>
      <c r="DT494" s="70"/>
      <c r="DU494" s="70"/>
      <c r="DV494" s="70"/>
      <c r="DW494" s="70"/>
      <c r="DX494" s="70"/>
      <c r="DY494" s="70"/>
      <c r="DZ494" s="70"/>
      <c r="EA494" s="70"/>
      <c r="EB494" s="70"/>
      <c r="EC494" s="70"/>
      <c r="ED494" s="70"/>
      <c r="EE494" s="70"/>
      <c r="EF494" s="70"/>
      <c r="EG494" s="70"/>
      <c r="EH494" s="70"/>
      <c r="EI494" s="70"/>
      <c r="EJ494" s="70"/>
      <c r="EK494" s="70"/>
      <c r="EL494" s="70"/>
      <c r="EM494" s="70"/>
      <c r="EN494" s="70"/>
    </row>
    <row r="495" spans="1:144" outlineLevel="1" x14ac:dyDescent="0.2">
      <c r="A495" s="16">
        <v>289</v>
      </c>
      <c r="B495" s="16">
        <v>0</v>
      </c>
      <c r="C495" s="1">
        <v>1.773928016514194E-6</v>
      </c>
      <c r="D495" s="1">
        <f t="shared" si="40"/>
        <v>-1.773928016514194E-6</v>
      </c>
      <c r="E495" s="1">
        <f t="shared" si="41"/>
        <v>3.5478591797636046E-6</v>
      </c>
      <c r="F495" s="1">
        <f t="shared" si="42"/>
        <v>-1.8835761677626962E-3</v>
      </c>
      <c r="G495" s="1">
        <f t="shared" si="43"/>
        <v>-1.3318900717928578E-3</v>
      </c>
      <c r="H495" s="1">
        <v>9.8427702272870219E-6</v>
      </c>
      <c r="I495" s="1">
        <f t="shared" si="44"/>
        <v>1.7460568700149114E-11</v>
      </c>
      <c r="J495" s="1">
        <f t="shared" si="45"/>
        <v>-1.3318966265852181E-3</v>
      </c>
      <c r="AQ495" s="70"/>
      <c r="AR495" s="70"/>
      <c r="AS495" s="70"/>
      <c r="AT495" s="70"/>
      <c r="AU495" s="70"/>
      <c r="AV495" s="70"/>
      <c r="AW495" s="70"/>
      <c r="AX495" s="83"/>
      <c r="AY495" s="70"/>
      <c r="AZ495" s="70"/>
      <c r="BA495" s="70"/>
      <c r="BB495" s="70">
        <f t="shared" si="46"/>
        <v>1</v>
      </c>
      <c r="BC495" s="70">
        <f t="shared" si="47"/>
        <v>1.773928016514194E-6</v>
      </c>
      <c r="BD495" s="70" t="e">
        <f t="shared" si="48"/>
        <v>#N/A</v>
      </c>
      <c r="BE495" s="70"/>
      <c r="BF495" s="70"/>
      <c r="BG495" s="70"/>
      <c r="BH495" s="70"/>
      <c r="BI495" s="70"/>
      <c r="BJ495" s="70"/>
      <c r="BK495" s="70"/>
      <c r="BL495" s="70"/>
      <c r="BM495" s="70"/>
      <c r="BN495" s="70"/>
      <c r="BO495" s="70"/>
      <c r="BP495" s="70"/>
      <c r="BQ495" s="70"/>
      <c r="BR495" s="70"/>
      <c r="BS495" s="70"/>
      <c r="BT495" s="70"/>
      <c r="BU495" s="70"/>
      <c r="BV495" s="70"/>
      <c r="BW495" s="70"/>
      <c r="BX495" s="70"/>
      <c r="BY495" s="70"/>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0"/>
      <c r="DD495" s="70"/>
      <c r="DE495" s="70"/>
      <c r="DF495" s="70"/>
      <c r="DG495" s="70"/>
      <c r="DH495" s="70"/>
      <c r="DI495" s="70"/>
      <c r="DJ495" s="70"/>
      <c r="DK495" s="70"/>
      <c r="DL495" s="70"/>
      <c r="DM495" s="70"/>
      <c r="DN495" s="70"/>
      <c r="DO495" s="70"/>
      <c r="DP495" s="70"/>
      <c r="DQ495" s="70"/>
      <c r="DR495" s="70"/>
      <c r="DS495" s="70"/>
      <c r="DT495" s="70"/>
      <c r="DU495" s="70"/>
      <c r="DV495" s="70"/>
      <c r="DW495" s="70"/>
      <c r="DX495" s="70"/>
      <c r="DY495" s="70"/>
      <c r="DZ495" s="70"/>
      <c r="EA495" s="70"/>
      <c r="EB495" s="70"/>
      <c r="EC495" s="70"/>
      <c r="ED495" s="70"/>
      <c r="EE495" s="70"/>
      <c r="EF495" s="70"/>
      <c r="EG495" s="70"/>
      <c r="EH495" s="70"/>
      <c r="EI495" s="70"/>
      <c r="EJ495" s="70"/>
      <c r="EK495" s="70"/>
      <c r="EL495" s="70"/>
      <c r="EM495" s="70"/>
      <c r="EN495" s="70"/>
    </row>
    <row r="496" spans="1:144" outlineLevel="1" x14ac:dyDescent="0.2">
      <c r="A496" s="16">
        <v>290</v>
      </c>
      <c r="B496" s="16">
        <v>0</v>
      </c>
      <c r="C496" s="1">
        <v>3.2957937530159136E-6</v>
      </c>
      <c r="D496" s="1">
        <f t="shared" si="40"/>
        <v>-3.2957937530159136E-6</v>
      </c>
      <c r="E496" s="1">
        <f t="shared" si="41"/>
        <v>6.5915983681399118E-6</v>
      </c>
      <c r="F496" s="1">
        <f t="shared" si="42"/>
        <v>-2.5674108296374993E-3</v>
      </c>
      <c r="G496" s="1">
        <f t="shared" si="43"/>
        <v>-1.8154351035793528E-3</v>
      </c>
      <c r="H496" s="1">
        <v>1.6760512513475472E-5</v>
      </c>
      <c r="I496" s="1">
        <f t="shared" si="44"/>
        <v>5.5240300352588185E-11</v>
      </c>
      <c r="J496" s="1">
        <f t="shared" si="45"/>
        <v>-1.8154503175819845E-3</v>
      </c>
      <c r="AQ496" s="70"/>
      <c r="AR496" s="70"/>
      <c r="AS496" s="70"/>
      <c r="AT496" s="70"/>
      <c r="AU496" s="70"/>
      <c r="AV496" s="70"/>
      <c r="AW496" s="70"/>
      <c r="AX496" s="83"/>
      <c r="AY496" s="70"/>
      <c r="AZ496" s="70"/>
      <c r="BA496" s="70"/>
      <c r="BB496" s="70">
        <f t="shared" si="46"/>
        <v>1</v>
      </c>
      <c r="BC496" s="70">
        <f t="shared" si="47"/>
        <v>3.2957937530159136E-6</v>
      </c>
      <c r="BD496" s="70" t="e">
        <f t="shared" si="48"/>
        <v>#N/A</v>
      </c>
      <c r="BE496" s="70"/>
      <c r="BF496" s="70"/>
      <c r="BG496" s="70"/>
      <c r="BH496" s="70"/>
      <c r="BI496" s="70"/>
      <c r="BJ496" s="70"/>
      <c r="BK496" s="70"/>
      <c r="BL496" s="70"/>
      <c r="BM496" s="70"/>
      <c r="BN496" s="70"/>
      <c r="BO496" s="70"/>
      <c r="BP496" s="70"/>
      <c r="BQ496" s="70"/>
      <c r="BR496" s="70"/>
      <c r="BS496" s="70"/>
      <c r="BT496" s="70"/>
      <c r="BU496" s="70"/>
      <c r="BV496" s="70"/>
      <c r="BW496" s="70"/>
      <c r="BX496" s="70"/>
      <c r="BY496" s="70"/>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0"/>
      <c r="DD496" s="70"/>
      <c r="DE496" s="70"/>
      <c r="DF496" s="70"/>
      <c r="DG496" s="70"/>
      <c r="DH496" s="70"/>
      <c r="DI496" s="70"/>
      <c r="DJ496" s="70"/>
      <c r="DK496" s="70"/>
      <c r="DL496" s="70"/>
      <c r="DM496" s="70"/>
      <c r="DN496" s="70"/>
      <c r="DO496" s="70"/>
      <c r="DP496" s="70"/>
      <c r="DQ496" s="70"/>
      <c r="DR496" s="70"/>
      <c r="DS496" s="70"/>
      <c r="DT496" s="70"/>
      <c r="DU496" s="70"/>
      <c r="DV496" s="70"/>
      <c r="DW496" s="70"/>
      <c r="DX496" s="70"/>
      <c r="DY496" s="70"/>
      <c r="DZ496" s="70"/>
      <c r="EA496" s="70"/>
      <c r="EB496" s="70"/>
      <c r="EC496" s="70"/>
      <c r="ED496" s="70"/>
      <c r="EE496" s="70"/>
      <c r="EF496" s="70"/>
      <c r="EG496" s="70"/>
      <c r="EH496" s="70"/>
      <c r="EI496" s="70"/>
      <c r="EJ496" s="70"/>
      <c r="EK496" s="70"/>
      <c r="EL496" s="70"/>
      <c r="EM496" s="70"/>
      <c r="EN496" s="70"/>
    </row>
    <row r="497" spans="1:144" outlineLevel="1" x14ac:dyDescent="0.2">
      <c r="A497" s="16">
        <v>291</v>
      </c>
      <c r="B497" s="16">
        <v>0</v>
      </c>
      <c r="C497" s="1">
        <v>8.6080939628996184E-3</v>
      </c>
      <c r="D497" s="1">
        <f t="shared" si="40"/>
        <v>-8.6080939628996184E-3</v>
      </c>
      <c r="E497" s="1">
        <f t="shared" si="41"/>
        <v>1.7290715207587185E-2</v>
      </c>
      <c r="F497" s="1">
        <f t="shared" si="42"/>
        <v>-0.13149416415790924</v>
      </c>
      <c r="G497" s="1">
        <f t="shared" si="43"/>
        <v>-9.3181739823483586E-2</v>
      </c>
      <c r="H497" s="1">
        <v>3.0278361311805693E-2</v>
      </c>
      <c r="I497" s="1">
        <f t="shared" si="44"/>
        <v>2.7111085738782298E-4</v>
      </c>
      <c r="J497" s="1">
        <f t="shared" si="45"/>
        <v>-9.4625300495793471E-2</v>
      </c>
      <c r="AQ497" s="70"/>
      <c r="AR497" s="70"/>
      <c r="AS497" s="70"/>
      <c r="AT497" s="70"/>
      <c r="AU497" s="70"/>
      <c r="AV497" s="70"/>
      <c r="AW497" s="70"/>
      <c r="AX497" s="83"/>
      <c r="AY497" s="70"/>
      <c r="AZ497" s="70"/>
      <c r="BA497" s="70"/>
      <c r="BB497" s="70">
        <f t="shared" si="46"/>
        <v>1</v>
      </c>
      <c r="BC497" s="70">
        <f t="shared" si="47"/>
        <v>8.6080939628996184E-3</v>
      </c>
      <c r="BD497" s="70" t="e">
        <f t="shared" si="48"/>
        <v>#N/A</v>
      </c>
      <c r="BE497" s="70"/>
      <c r="BF497" s="70"/>
      <c r="BG497" s="70"/>
      <c r="BH497" s="70"/>
      <c r="BI497" s="70"/>
      <c r="BJ497" s="70"/>
      <c r="BK497" s="70"/>
      <c r="BL497" s="70"/>
      <c r="BM497" s="70"/>
      <c r="BN497" s="70"/>
      <c r="BO497" s="70"/>
      <c r="BP497" s="70"/>
      <c r="BQ497" s="70"/>
      <c r="BR497" s="70"/>
      <c r="BS497" s="70"/>
      <c r="BT497" s="70"/>
      <c r="BU497" s="70"/>
      <c r="BV497" s="70"/>
      <c r="BW497" s="70"/>
      <c r="BX497" s="70"/>
      <c r="BY497" s="70"/>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0"/>
      <c r="DD497" s="70"/>
      <c r="DE497" s="70"/>
      <c r="DF497" s="70"/>
      <c r="DG497" s="70"/>
      <c r="DH497" s="70"/>
      <c r="DI497" s="70"/>
      <c r="DJ497" s="70"/>
      <c r="DK497" s="70"/>
      <c r="DL497" s="70"/>
      <c r="DM497" s="70"/>
      <c r="DN497" s="70"/>
      <c r="DO497" s="70"/>
      <c r="DP497" s="70"/>
      <c r="DQ497" s="70"/>
      <c r="DR497" s="70"/>
      <c r="DS497" s="70"/>
      <c r="DT497" s="70"/>
      <c r="DU497" s="70"/>
      <c r="DV497" s="70"/>
      <c r="DW497" s="70"/>
      <c r="DX497" s="70"/>
      <c r="DY497" s="70"/>
      <c r="DZ497" s="70"/>
      <c r="EA497" s="70"/>
      <c r="EB497" s="70"/>
      <c r="EC497" s="70"/>
      <c r="ED497" s="70"/>
      <c r="EE497" s="70"/>
      <c r="EF497" s="70"/>
      <c r="EG497" s="70"/>
      <c r="EH497" s="70"/>
      <c r="EI497" s="70"/>
      <c r="EJ497" s="70"/>
      <c r="EK497" s="70"/>
      <c r="EL497" s="70"/>
      <c r="EM497" s="70"/>
      <c r="EN497" s="70"/>
    </row>
    <row r="498" spans="1:144" outlineLevel="1" x14ac:dyDescent="0.2">
      <c r="A498" s="16">
        <v>292</v>
      </c>
      <c r="B498" s="16">
        <v>0</v>
      </c>
      <c r="C498" s="1">
        <v>8.4406414080689135E-5</v>
      </c>
      <c r="D498" s="1">
        <f t="shared" si="40"/>
        <v>-8.4406414080689135E-5</v>
      </c>
      <c r="E498" s="1">
        <f t="shared" si="41"/>
        <v>1.6881995300522122E-4</v>
      </c>
      <c r="F498" s="1">
        <f t="shared" si="42"/>
        <v>-1.299307327021676E-2</v>
      </c>
      <c r="G498" s="1">
        <f t="shared" si="43"/>
        <v>-9.1876841001868655E-3</v>
      </c>
      <c r="H498" s="1">
        <v>3.3470372540789385E-4</v>
      </c>
      <c r="I498" s="1">
        <f t="shared" si="44"/>
        <v>2.8262985746564968E-8</v>
      </c>
      <c r="J498" s="1">
        <f t="shared" si="45"/>
        <v>-9.1892220623169783E-3</v>
      </c>
      <c r="AQ498" s="70"/>
      <c r="AR498" s="70"/>
      <c r="AS498" s="70"/>
      <c r="AT498" s="70"/>
      <c r="AU498" s="70"/>
      <c r="AV498" s="70"/>
      <c r="AW498" s="70"/>
      <c r="AX498" s="83"/>
      <c r="AY498" s="70"/>
      <c r="AZ498" s="70"/>
      <c r="BA498" s="70"/>
      <c r="BB498" s="70">
        <f t="shared" si="46"/>
        <v>1</v>
      </c>
      <c r="BC498" s="70">
        <f t="shared" si="47"/>
        <v>8.4406414080689135E-5</v>
      </c>
      <c r="BD498" s="70" t="e">
        <f t="shared" si="48"/>
        <v>#N/A</v>
      </c>
      <c r="BE498" s="70"/>
      <c r="BF498" s="70"/>
      <c r="BG498" s="70"/>
      <c r="BH498" s="70"/>
      <c r="BI498" s="70"/>
      <c r="BJ498" s="70"/>
      <c r="BK498" s="70"/>
      <c r="BL498" s="70"/>
      <c r="BM498" s="70"/>
      <c r="BN498" s="70"/>
      <c r="BO498" s="70"/>
      <c r="BP498" s="70"/>
      <c r="BQ498" s="70"/>
      <c r="BR498" s="70"/>
      <c r="BS498" s="70"/>
      <c r="BT498" s="70"/>
      <c r="BU498" s="70"/>
      <c r="BV498" s="70"/>
      <c r="BW498" s="70"/>
      <c r="BX498" s="70"/>
      <c r="BY498" s="70"/>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0"/>
      <c r="DD498" s="70"/>
      <c r="DE498" s="70"/>
      <c r="DF498" s="70"/>
      <c r="DG498" s="70"/>
      <c r="DH498" s="70"/>
      <c r="DI498" s="70"/>
      <c r="DJ498" s="70"/>
      <c r="DK498" s="70"/>
      <c r="DL498" s="70"/>
      <c r="DM498" s="70"/>
      <c r="DN498" s="70"/>
      <c r="DO498" s="70"/>
      <c r="DP498" s="70"/>
      <c r="DQ498" s="70"/>
      <c r="DR498" s="70"/>
      <c r="DS498" s="70"/>
      <c r="DT498" s="70"/>
      <c r="DU498" s="70"/>
      <c r="DV498" s="70"/>
      <c r="DW498" s="70"/>
      <c r="DX498" s="70"/>
      <c r="DY498" s="70"/>
      <c r="DZ498" s="70"/>
      <c r="EA498" s="70"/>
      <c r="EB498" s="70"/>
      <c r="EC498" s="70"/>
      <c r="ED498" s="70"/>
      <c r="EE498" s="70"/>
      <c r="EF498" s="70"/>
      <c r="EG498" s="70"/>
      <c r="EH498" s="70"/>
      <c r="EI498" s="70"/>
      <c r="EJ498" s="70"/>
      <c r="EK498" s="70"/>
      <c r="EL498" s="70"/>
      <c r="EM498" s="70"/>
      <c r="EN498" s="70"/>
    </row>
    <row r="499" spans="1:144" outlineLevel="1" x14ac:dyDescent="0.2">
      <c r="A499" s="16">
        <v>293</v>
      </c>
      <c r="B499" s="16">
        <v>0</v>
      </c>
      <c r="C499" s="1">
        <v>5.4134639035141108E-6</v>
      </c>
      <c r="D499" s="1">
        <f t="shared" si="40"/>
        <v>-5.4134639035141108E-6</v>
      </c>
      <c r="E499" s="1">
        <f t="shared" si="41"/>
        <v>1.0826957112718793E-5</v>
      </c>
      <c r="F499" s="1">
        <f t="shared" si="42"/>
        <v>-3.2904341830097125E-3</v>
      </c>
      <c r="G499" s="1">
        <f t="shared" si="43"/>
        <v>-2.3266914727277854E-3</v>
      </c>
      <c r="H499" s="1">
        <v>2.5799196943239001E-5</v>
      </c>
      <c r="I499" s="1">
        <f t="shared" si="44"/>
        <v>1.3966738076295664E-10</v>
      </c>
      <c r="J499" s="1">
        <f t="shared" si="45"/>
        <v>-2.3267214866943041E-3</v>
      </c>
      <c r="AQ499" s="70"/>
      <c r="AR499" s="70"/>
      <c r="AS499" s="70"/>
      <c r="AT499" s="70"/>
      <c r="AU499" s="70"/>
      <c r="AV499" s="70"/>
      <c r="AW499" s="70"/>
      <c r="AX499" s="83"/>
      <c r="AY499" s="70"/>
      <c r="AZ499" s="70"/>
      <c r="BA499" s="70"/>
      <c r="BB499" s="70">
        <f t="shared" si="46"/>
        <v>1</v>
      </c>
      <c r="BC499" s="70">
        <f t="shared" si="47"/>
        <v>5.4134639035141108E-6</v>
      </c>
      <c r="BD499" s="70" t="e">
        <f t="shared" si="48"/>
        <v>#N/A</v>
      </c>
      <c r="BE499" s="70"/>
      <c r="BF499" s="70"/>
      <c r="BG499" s="70"/>
      <c r="BH499" s="70"/>
      <c r="BI499" s="70"/>
      <c r="BJ499" s="70"/>
      <c r="BK499" s="70"/>
      <c r="BL499" s="70"/>
      <c r="BM499" s="70"/>
      <c r="BN499" s="70"/>
      <c r="BO499" s="70"/>
      <c r="BP499" s="70"/>
      <c r="BQ499" s="70"/>
      <c r="BR499" s="70"/>
      <c r="BS499" s="70"/>
      <c r="BT499" s="70"/>
      <c r="BU499" s="70"/>
      <c r="BV499" s="70"/>
      <c r="BW499" s="70"/>
      <c r="BX499" s="70"/>
      <c r="BY499" s="70"/>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0"/>
      <c r="DD499" s="70"/>
      <c r="DE499" s="70"/>
      <c r="DF499" s="70"/>
      <c r="DG499" s="70"/>
      <c r="DH499" s="70"/>
      <c r="DI499" s="70"/>
      <c r="DJ499" s="70"/>
      <c r="DK499" s="70"/>
      <c r="DL499" s="70"/>
      <c r="DM499" s="70"/>
      <c r="DN499" s="70"/>
      <c r="DO499" s="70"/>
      <c r="DP499" s="70"/>
      <c r="DQ499" s="70"/>
      <c r="DR499" s="70"/>
      <c r="DS499" s="70"/>
      <c r="DT499" s="70"/>
      <c r="DU499" s="70"/>
      <c r="DV499" s="70"/>
      <c r="DW499" s="70"/>
      <c r="DX499" s="70"/>
      <c r="DY499" s="70"/>
      <c r="DZ499" s="70"/>
      <c r="EA499" s="70"/>
      <c r="EB499" s="70"/>
      <c r="EC499" s="70"/>
      <c r="ED499" s="70"/>
      <c r="EE499" s="70"/>
      <c r="EF499" s="70"/>
      <c r="EG499" s="70"/>
      <c r="EH499" s="70"/>
      <c r="EI499" s="70"/>
      <c r="EJ499" s="70"/>
      <c r="EK499" s="70"/>
      <c r="EL499" s="70"/>
      <c r="EM499" s="70"/>
      <c r="EN499" s="70"/>
    </row>
    <row r="500" spans="1:144" outlineLevel="1" x14ac:dyDescent="0.2">
      <c r="A500" s="16">
        <v>294</v>
      </c>
      <c r="B500" s="16">
        <v>0</v>
      </c>
      <c r="C500" s="1">
        <v>1.516584864589699E-3</v>
      </c>
      <c r="D500" s="1">
        <f t="shared" si="40"/>
        <v>-1.516584864589699E-3</v>
      </c>
      <c r="E500" s="1">
        <f t="shared" si="41"/>
        <v>3.0354720869392483E-3</v>
      </c>
      <c r="F500" s="1">
        <f t="shared" si="42"/>
        <v>-5.5095118540023566E-2</v>
      </c>
      <c r="G500" s="1">
        <f t="shared" si="43"/>
        <v>-3.8972918645253277E-2</v>
      </c>
      <c r="H500" s="1">
        <v>4.3973177059337043E-3</v>
      </c>
      <c r="I500" s="1">
        <f t="shared" si="44"/>
        <v>6.708534357611752E-6</v>
      </c>
      <c r="J500" s="1">
        <f t="shared" si="45"/>
        <v>-3.9058890435944828E-2</v>
      </c>
      <c r="AQ500" s="70"/>
      <c r="AR500" s="70"/>
      <c r="AS500" s="70"/>
      <c r="AT500" s="70"/>
      <c r="AU500" s="70"/>
      <c r="AV500" s="70"/>
      <c r="AW500" s="70"/>
      <c r="AX500" s="83"/>
      <c r="AY500" s="70"/>
      <c r="AZ500" s="70"/>
      <c r="BA500" s="70"/>
      <c r="BB500" s="70">
        <f t="shared" si="46"/>
        <v>1</v>
      </c>
      <c r="BC500" s="70">
        <f t="shared" si="47"/>
        <v>1.516584864589699E-3</v>
      </c>
      <c r="BD500" s="70" t="e">
        <f t="shared" si="48"/>
        <v>#N/A</v>
      </c>
      <c r="BE500" s="70"/>
      <c r="BF500" s="70"/>
      <c r="BG500" s="70"/>
      <c r="BH500" s="70"/>
      <c r="BI500" s="70"/>
      <c r="BJ500" s="70"/>
      <c r="BK500" s="70"/>
      <c r="BL500" s="70"/>
      <c r="BM500" s="70"/>
      <c r="BN500" s="70"/>
      <c r="BO500" s="70"/>
      <c r="BP500" s="70"/>
      <c r="BQ500" s="70"/>
      <c r="BR500" s="70"/>
      <c r="BS500" s="70"/>
      <c r="BT500" s="70"/>
      <c r="BU500" s="70"/>
      <c r="BV500" s="70"/>
      <c r="BW500" s="70"/>
      <c r="BX500" s="70"/>
      <c r="BY500" s="70"/>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0"/>
      <c r="DD500" s="70"/>
      <c r="DE500" s="70"/>
      <c r="DF500" s="70"/>
      <c r="DG500" s="70"/>
      <c r="DH500" s="70"/>
      <c r="DI500" s="70"/>
      <c r="DJ500" s="70"/>
      <c r="DK500" s="70"/>
      <c r="DL500" s="70"/>
      <c r="DM500" s="70"/>
      <c r="DN500" s="70"/>
      <c r="DO500" s="70"/>
      <c r="DP500" s="70"/>
      <c r="DQ500" s="70"/>
      <c r="DR500" s="70"/>
      <c r="DS500" s="70"/>
      <c r="DT500" s="70"/>
      <c r="DU500" s="70"/>
      <c r="DV500" s="70"/>
      <c r="DW500" s="70"/>
      <c r="DX500" s="70"/>
      <c r="DY500" s="70"/>
      <c r="DZ500" s="70"/>
      <c r="EA500" s="70"/>
      <c r="EB500" s="70"/>
      <c r="EC500" s="70"/>
      <c r="ED500" s="70"/>
      <c r="EE500" s="70"/>
      <c r="EF500" s="70"/>
      <c r="EG500" s="70"/>
      <c r="EH500" s="70"/>
      <c r="EI500" s="70"/>
      <c r="EJ500" s="70"/>
      <c r="EK500" s="70"/>
      <c r="EL500" s="70"/>
      <c r="EM500" s="70"/>
      <c r="EN500" s="70"/>
    </row>
    <row r="501" spans="1:144" outlineLevel="1" x14ac:dyDescent="0.2">
      <c r="A501" s="16">
        <v>295</v>
      </c>
      <c r="B501" s="16">
        <v>0</v>
      </c>
      <c r="C501" s="1">
        <v>2.6422687692788942E-3</v>
      </c>
      <c r="D501" s="1">
        <f t="shared" si="40"/>
        <v>-2.6422687692788942E-3</v>
      </c>
      <c r="E501" s="1">
        <f t="shared" si="41"/>
        <v>5.2915314453776084E-3</v>
      </c>
      <c r="F501" s="1">
        <f t="shared" si="42"/>
        <v>-7.2742913368778458E-2</v>
      </c>
      <c r="G501" s="1">
        <f t="shared" si="43"/>
        <v>-5.1471048654769737E-2</v>
      </c>
      <c r="H501" s="1">
        <v>3.283669769183665E-3</v>
      </c>
      <c r="I501" s="1">
        <f t="shared" si="44"/>
        <v>8.7279838486524186E-6</v>
      </c>
      <c r="J501" s="1">
        <f t="shared" si="45"/>
        <v>-5.155576430885616E-2</v>
      </c>
      <c r="AQ501" s="70"/>
      <c r="AR501" s="70"/>
      <c r="AS501" s="70"/>
      <c r="AT501" s="70"/>
      <c r="AU501" s="70"/>
      <c r="AV501" s="70"/>
      <c r="AW501" s="70"/>
      <c r="AX501" s="83"/>
      <c r="AY501" s="70"/>
      <c r="AZ501" s="70"/>
      <c r="BA501" s="70"/>
      <c r="BB501" s="70">
        <f t="shared" si="46"/>
        <v>1</v>
      </c>
      <c r="BC501" s="70">
        <f t="shared" si="47"/>
        <v>2.6422687692788942E-3</v>
      </c>
      <c r="BD501" s="70" t="e">
        <f t="shared" si="48"/>
        <v>#N/A</v>
      </c>
      <c r="BE501" s="70"/>
      <c r="BF501" s="70"/>
      <c r="BG501" s="70"/>
      <c r="BH501" s="70"/>
      <c r="BI501" s="70"/>
      <c r="BJ501" s="70"/>
      <c r="BK501" s="70"/>
      <c r="BL501" s="70"/>
      <c r="BM501" s="70"/>
      <c r="BN501" s="70"/>
      <c r="BO501" s="70"/>
      <c r="BP501" s="70"/>
      <c r="BQ501" s="70"/>
      <c r="BR501" s="70"/>
      <c r="BS501" s="70"/>
      <c r="BT501" s="70"/>
      <c r="BU501" s="70"/>
      <c r="BV501" s="70"/>
      <c r="BW501" s="70"/>
      <c r="BX501" s="70"/>
      <c r="BY501" s="70"/>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0"/>
      <c r="DD501" s="70"/>
      <c r="DE501" s="70"/>
      <c r="DF501" s="70"/>
      <c r="DG501" s="70"/>
      <c r="DH501" s="70"/>
      <c r="DI501" s="70"/>
      <c r="DJ501" s="70"/>
      <c r="DK501" s="70"/>
      <c r="DL501" s="70"/>
      <c r="DM501" s="70"/>
      <c r="DN501" s="70"/>
      <c r="DO501" s="70"/>
      <c r="DP501" s="70"/>
      <c r="DQ501" s="70"/>
      <c r="DR501" s="70"/>
      <c r="DS501" s="70"/>
      <c r="DT501" s="70"/>
      <c r="DU501" s="70"/>
      <c r="DV501" s="70"/>
      <c r="DW501" s="70"/>
      <c r="DX501" s="70"/>
      <c r="DY501" s="70"/>
      <c r="DZ501" s="70"/>
      <c r="EA501" s="70"/>
      <c r="EB501" s="70"/>
      <c r="EC501" s="70"/>
      <c r="ED501" s="70"/>
      <c r="EE501" s="70"/>
      <c r="EF501" s="70"/>
      <c r="EG501" s="70"/>
      <c r="EH501" s="70"/>
      <c r="EI501" s="70"/>
      <c r="EJ501" s="70"/>
      <c r="EK501" s="70"/>
      <c r="EL501" s="70"/>
      <c r="EM501" s="70"/>
      <c r="EN501" s="70"/>
    </row>
    <row r="502" spans="1:144" outlineLevel="1" x14ac:dyDescent="0.2">
      <c r="A502" s="16">
        <v>296</v>
      </c>
      <c r="B502" s="16">
        <v>0</v>
      </c>
      <c r="C502" s="1">
        <v>2.2758255525249927E-4</v>
      </c>
      <c r="D502" s="1">
        <f t="shared" si="40"/>
        <v>-2.2758255525249927E-4</v>
      </c>
      <c r="E502" s="1">
        <f t="shared" si="41"/>
        <v>4.5521691218410488E-4</v>
      </c>
      <c r="F502" s="1">
        <f t="shared" si="42"/>
        <v>-2.1335812901881777E-2</v>
      </c>
      <c r="G502" s="1">
        <f t="shared" si="43"/>
        <v>-1.5087556490764419E-2</v>
      </c>
      <c r="H502" s="1">
        <v>5.831431944052708E-4</v>
      </c>
      <c r="I502" s="1">
        <f t="shared" si="44"/>
        <v>1.3282088194285309E-7</v>
      </c>
      <c r="J502" s="1">
        <f t="shared" si="45"/>
        <v>-1.5091957518623963E-2</v>
      </c>
      <c r="AQ502" s="70"/>
      <c r="AR502" s="70"/>
      <c r="AS502" s="70"/>
      <c r="AT502" s="70"/>
      <c r="AU502" s="70"/>
      <c r="AV502" s="70"/>
      <c r="AW502" s="70"/>
      <c r="AX502" s="83"/>
      <c r="AY502" s="70"/>
      <c r="AZ502" s="70"/>
      <c r="BA502" s="70"/>
      <c r="BB502" s="70">
        <f t="shared" si="46"/>
        <v>1</v>
      </c>
      <c r="BC502" s="70">
        <f t="shared" si="47"/>
        <v>2.2758255525249927E-4</v>
      </c>
      <c r="BD502" s="70" t="e">
        <f t="shared" si="48"/>
        <v>#N/A</v>
      </c>
      <c r="BE502" s="70"/>
      <c r="BF502" s="70"/>
      <c r="BG502" s="70"/>
      <c r="BH502" s="70"/>
      <c r="BI502" s="70"/>
      <c r="BJ502" s="70"/>
      <c r="BK502" s="70"/>
      <c r="BL502" s="70"/>
      <c r="BM502" s="70"/>
      <c r="BN502" s="70"/>
      <c r="BO502" s="70"/>
      <c r="BP502" s="70"/>
      <c r="BQ502" s="70"/>
      <c r="BR502" s="70"/>
      <c r="BS502" s="70"/>
      <c r="BT502" s="70"/>
      <c r="BU502" s="70"/>
      <c r="BV502" s="70"/>
      <c r="BW502" s="70"/>
      <c r="BX502" s="70"/>
      <c r="BY502" s="70"/>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0"/>
      <c r="DD502" s="70"/>
      <c r="DE502" s="70"/>
      <c r="DF502" s="70"/>
      <c r="DG502" s="70"/>
      <c r="DH502" s="70"/>
      <c r="DI502" s="70"/>
      <c r="DJ502" s="70"/>
      <c r="DK502" s="70"/>
      <c r="DL502" s="70"/>
      <c r="DM502" s="70"/>
      <c r="DN502" s="70"/>
      <c r="DO502" s="70"/>
      <c r="DP502" s="70"/>
      <c r="DQ502" s="70"/>
      <c r="DR502" s="70"/>
      <c r="DS502" s="70"/>
      <c r="DT502" s="70"/>
      <c r="DU502" s="70"/>
      <c r="DV502" s="70"/>
      <c r="DW502" s="70"/>
      <c r="DX502" s="70"/>
      <c r="DY502" s="70"/>
      <c r="DZ502" s="70"/>
      <c r="EA502" s="70"/>
      <c r="EB502" s="70"/>
      <c r="EC502" s="70"/>
      <c r="ED502" s="70"/>
      <c r="EE502" s="70"/>
      <c r="EF502" s="70"/>
      <c r="EG502" s="70"/>
      <c r="EH502" s="70"/>
      <c r="EI502" s="70"/>
      <c r="EJ502" s="70"/>
      <c r="EK502" s="70"/>
      <c r="EL502" s="70"/>
      <c r="EM502" s="70"/>
      <c r="EN502" s="70"/>
    </row>
    <row r="503" spans="1:144" outlineLevel="1" x14ac:dyDescent="0.2">
      <c r="A503" s="16">
        <v>297</v>
      </c>
      <c r="B503" s="16">
        <v>1</v>
      </c>
      <c r="C503" s="1">
        <v>0.9665431800396419</v>
      </c>
      <c r="D503" s="1">
        <f t="shared" si="40"/>
        <v>3.3456819960358097E-2</v>
      </c>
      <c r="E503" s="1">
        <f t="shared" si="41"/>
        <v>6.8058609244637774E-2</v>
      </c>
      <c r="F503" s="1">
        <f t="shared" si="42"/>
        <v>0.26088045010049676</v>
      </c>
      <c r="G503" s="1">
        <f t="shared" si="43"/>
        <v>0.18605086746239516</v>
      </c>
      <c r="H503" s="1">
        <v>4.2430453178706314E-2</v>
      </c>
      <c r="I503" s="1">
        <f t="shared" si="44"/>
        <v>1.5338070967293176E-3</v>
      </c>
      <c r="J503" s="1">
        <f t="shared" si="45"/>
        <v>0.19012819985535825</v>
      </c>
      <c r="AQ503" s="70"/>
      <c r="AR503" s="70"/>
      <c r="AS503" s="70"/>
      <c r="AT503" s="70"/>
      <c r="AU503" s="70"/>
      <c r="AV503" s="70"/>
      <c r="AW503" s="70"/>
      <c r="AX503" s="83"/>
      <c r="AY503" s="70"/>
      <c r="AZ503" s="70"/>
      <c r="BA503" s="70"/>
      <c r="BB503" s="70">
        <f t="shared" si="46"/>
        <v>0</v>
      </c>
      <c r="BC503" s="70" t="e">
        <f t="shared" si="47"/>
        <v>#N/A</v>
      </c>
      <c r="BD503" s="70">
        <f t="shared" si="48"/>
        <v>0.9665431800396419</v>
      </c>
      <c r="BE503" s="70"/>
      <c r="BF503" s="70"/>
      <c r="BG503" s="70"/>
      <c r="BH503" s="70"/>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0"/>
      <c r="DD503" s="70"/>
      <c r="DE503" s="70"/>
      <c r="DF503" s="70"/>
      <c r="DG503" s="70"/>
      <c r="DH503" s="70"/>
      <c r="DI503" s="70"/>
      <c r="DJ503" s="70"/>
      <c r="DK503" s="70"/>
      <c r="DL503" s="70"/>
      <c r="DM503" s="70"/>
      <c r="DN503" s="70"/>
      <c r="DO503" s="70"/>
      <c r="DP503" s="70"/>
      <c r="DQ503" s="70"/>
      <c r="DR503" s="70"/>
      <c r="DS503" s="70"/>
      <c r="DT503" s="70"/>
      <c r="DU503" s="70"/>
      <c r="DV503" s="70"/>
      <c r="DW503" s="70"/>
      <c r="DX503" s="70"/>
      <c r="DY503" s="70"/>
      <c r="DZ503" s="70"/>
      <c r="EA503" s="70"/>
      <c r="EB503" s="70"/>
      <c r="EC503" s="70"/>
      <c r="ED503" s="70"/>
      <c r="EE503" s="70"/>
      <c r="EF503" s="70"/>
      <c r="EG503" s="70"/>
      <c r="EH503" s="70"/>
      <c r="EI503" s="70"/>
      <c r="EJ503" s="70"/>
      <c r="EK503" s="70"/>
      <c r="EL503" s="70"/>
      <c r="EM503" s="70"/>
      <c r="EN503" s="70"/>
    </row>
    <row r="504" spans="1:144" outlineLevel="1" x14ac:dyDescent="0.2">
      <c r="A504" s="16">
        <v>298</v>
      </c>
      <c r="B504" s="16">
        <v>0</v>
      </c>
      <c r="C504" s="1">
        <v>6.6999534548038556E-6</v>
      </c>
      <c r="D504" s="1">
        <f t="shared" si="40"/>
        <v>-6.6999534548038556E-6</v>
      </c>
      <c r="E504" s="1">
        <f t="shared" si="41"/>
        <v>1.3399951799367845E-5</v>
      </c>
      <c r="F504" s="1">
        <f t="shared" si="42"/>
        <v>-3.6605944598340641E-3</v>
      </c>
      <c r="G504" s="1">
        <f t="shared" si="43"/>
        <v>-2.5884355013175257E-3</v>
      </c>
      <c r="H504" s="1">
        <v>3.0931082834065195E-5</v>
      </c>
      <c r="I504" s="1">
        <f t="shared" si="44"/>
        <v>2.0724461408156377E-10</v>
      </c>
      <c r="J504" s="1">
        <f t="shared" si="45"/>
        <v>-2.5884755338026651E-3</v>
      </c>
      <c r="AQ504" s="70"/>
      <c r="AR504" s="70"/>
      <c r="AS504" s="70"/>
      <c r="AT504" s="70"/>
      <c r="AU504" s="70"/>
      <c r="AV504" s="70"/>
      <c r="AW504" s="70"/>
      <c r="AX504" s="83"/>
      <c r="AY504" s="70"/>
      <c r="AZ504" s="70"/>
      <c r="BA504" s="70"/>
      <c r="BB504" s="70">
        <f t="shared" si="46"/>
        <v>1</v>
      </c>
      <c r="BC504" s="70">
        <f t="shared" si="47"/>
        <v>6.6999534548038556E-6</v>
      </c>
      <c r="BD504" s="70" t="e">
        <f t="shared" si="48"/>
        <v>#N/A</v>
      </c>
      <c r="BE504" s="70"/>
      <c r="BF504" s="70"/>
      <c r="BG504" s="70"/>
      <c r="BH504" s="70"/>
      <c r="BI504" s="70"/>
      <c r="BJ504" s="70"/>
      <c r="BK504" s="70"/>
      <c r="BL504" s="70"/>
      <c r="BM504" s="70"/>
      <c r="BN504" s="70"/>
      <c r="BO504" s="70"/>
      <c r="BP504" s="70"/>
      <c r="BQ504" s="70"/>
      <c r="BR504" s="70"/>
      <c r="BS504" s="70"/>
      <c r="BT504" s="70"/>
      <c r="BU504" s="70"/>
      <c r="BV504" s="70"/>
      <c r="BW504" s="70"/>
      <c r="BX504" s="70"/>
      <c r="BY504" s="70"/>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0"/>
      <c r="DD504" s="70"/>
      <c r="DE504" s="70"/>
      <c r="DF504" s="70"/>
      <c r="DG504" s="70"/>
      <c r="DH504" s="70"/>
      <c r="DI504" s="70"/>
      <c r="DJ504" s="70"/>
      <c r="DK504" s="70"/>
      <c r="DL504" s="70"/>
      <c r="DM504" s="70"/>
      <c r="DN504" s="70"/>
      <c r="DO504" s="70"/>
      <c r="DP504" s="70"/>
      <c r="DQ504" s="70"/>
      <c r="DR504" s="70"/>
      <c r="DS504" s="70"/>
      <c r="DT504" s="70"/>
      <c r="DU504" s="70"/>
      <c r="DV504" s="70"/>
      <c r="DW504" s="70"/>
      <c r="DX504" s="70"/>
      <c r="DY504" s="70"/>
      <c r="DZ504" s="70"/>
      <c r="EA504" s="70"/>
      <c r="EB504" s="70"/>
      <c r="EC504" s="70"/>
      <c r="ED504" s="70"/>
      <c r="EE504" s="70"/>
      <c r="EF504" s="70"/>
      <c r="EG504" s="70"/>
      <c r="EH504" s="70"/>
      <c r="EI504" s="70"/>
      <c r="EJ504" s="70"/>
      <c r="EK504" s="70"/>
      <c r="EL504" s="70"/>
      <c r="EM504" s="70"/>
      <c r="EN504" s="70"/>
    </row>
    <row r="505" spans="1:144" outlineLevel="1" x14ac:dyDescent="0.2">
      <c r="A505" s="16">
        <v>299</v>
      </c>
      <c r="B505" s="16">
        <v>0</v>
      </c>
      <c r="C505" s="1">
        <v>4.1570692361039803E-3</v>
      </c>
      <c r="D505" s="1">
        <f t="shared" si="40"/>
        <v>-4.1570692361039803E-3</v>
      </c>
      <c r="E505" s="1">
        <f t="shared" si="41"/>
        <v>8.3314677394917703E-3</v>
      </c>
      <c r="F505" s="1">
        <f t="shared" si="42"/>
        <v>-9.1276874067267283E-2</v>
      </c>
      <c r="G505" s="1">
        <f t="shared" si="43"/>
        <v>-6.4609771705775337E-2</v>
      </c>
      <c r="H505" s="1">
        <v>4.7746117763918863E-3</v>
      </c>
      <c r="I505" s="1">
        <f t="shared" si="44"/>
        <v>2.0026867823943679E-5</v>
      </c>
      <c r="J505" s="1">
        <f t="shared" si="45"/>
        <v>-6.4764569539960279E-2</v>
      </c>
      <c r="AQ505" s="70"/>
      <c r="AR505" s="70"/>
      <c r="AS505" s="70"/>
      <c r="AT505" s="70"/>
      <c r="AU505" s="70"/>
      <c r="AV505" s="70"/>
      <c r="AW505" s="70"/>
      <c r="AX505" s="83"/>
      <c r="AY505" s="70"/>
      <c r="AZ505" s="70"/>
      <c r="BA505" s="70"/>
      <c r="BB505" s="70">
        <f t="shared" si="46"/>
        <v>1</v>
      </c>
      <c r="BC505" s="70">
        <f t="shared" si="47"/>
        <v>4.1570692361039803E-3</v>
      </c>
      <c r="BD505" s="70" t="e">
        <f t="shared" si="48"/>
        <v>#N/A</v>
      </c>
      <c r="BE505" s="70"/>
      <c r="BF505" s="70"/>
      <c r="BG505" s="70"/>
      <c r="BH505" s="70"/>
      <c r="BI505" s="70"/>
      <c r="BJ505" s="70"/>
      <c r="BK505" s="70"/>
      <c r="BL505" s="70"/>
      <c r="BM505" s="70"/>
      <c r="BN505" s="70"/>
      <c r="BO505" s="70"/>
      <c r="BP505" s="70"/>
      <c r="BQ505" s="70"/>
      <c r="BR505" s="70"/>
      <c r="BS505" s="70"/>
      <c r="BT505" s="70"/>
      <c r="BU505" s="70"/>
      <c r="BV505" s="70"/>
      <c r="BW505" s="70"/>
      <c r="BX505" s="70"/>
      <c r="BY505" s="70"/>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0"/>
      <c r="DD505" s="70"/>
      <c r="DE505" s="70"/>
      <c r="DF505" s="70"/>
      <c r="DG505" s="70"/>
      <c r="DH505" s="70"/>
      <c r="DI505" s="70"/>
      <c r="DJ505" s="70"/>
      <c r="DK505" s="70"/>
      <c r="DL505" s="70"/>
      <c r="DM505" s="70"/>
      <c r="DN505" s="70"/>
      <c r="DO505" s="70"/>
      <c r="DP505" s="70"/>
      <c r="DQ505" s="70"/>
      <c r="DR505" s="70"/>
      <c r="DS505" s="70"/>
      <c r="DT505" s="70"/>
      <c r="DU505" s="70"/>
      <c r="DV505" s="70"/>
      <c r="DW505" s="70"/>
      <c r="DX505" s="70"/>
      <c r="DY505" s="70"/>
      <c r="DZ505" s="70"/>
      <c r="EA505" s="70"/>
      <c r="EB505" s="70"/>
      <c r="EC505" s="70"/>
      <c r="ED505" s="70"/>
      <c r="EE505" s="70"/>
      <c r="EF505" s="70"/>
      <c r="EG505" s="70"/>
      <c r="EH505" s="70"/>
      <c r="EI505" s="70"/>
      <c r="EJ505" s="70"/>
      <c r="EK505" s="70"/>
      <c r="EL505" s="70"/>
      <c r="EM505" s="70"/>
      <c r="EN505" s="70"/>
    </row>
    <row r="506" spans="1:144" outlineLevel="1" x14ac:dyDescent="0.2">
      <c r="A506" s="16">
        <v>300</v>
      </c>
      <c r="B506" s="16">
        <v>0</v>
      </c>
      <c r="C506" s="1">
        <v>2.2716517055011531E-3</v>
      </c>
      <c r="D506" s="1">
        <f t="shared" si="40"/>
        <v>-2.2716517055011531E-3</v>
      </c>
      <c r="E506" s="1">
        <f t="shared" si="41"/>
        <v>4.548471640902222E-3</v>
      </c>
      <c r="F506" s="1">
        <f t="shared" si="42"/>
        <v>-6.744235791327452E-2</v>
      </c>
      <c r="G506" s="1">
        <f t="shared" si="43"/>
        <v>-4.7716075449448232E-2</v>
      </c>
      <c r="H506" s="1">
        <v>2.838807028406525E-3</v>
      </c>
      <c r="I506" s="1">
        <f t="shared" si="44"/>
        <v>6.4818643277114954E-6</v>
      </c>
      <c r="J506" s="1">
        <f t="shared" si="45"/>
        <v>-4.7783948357425922E-2</v>
      </c>
      <c r="AQ506" s="70"/>
      <c r="AR506" s="70"/>
      <c r="AS506" s="70"/>
      <c r="AT506" s="70"/>
      <c r="AU506" s="70"/>
      <c r="AV506" s="70"/>
      <c r="AW506" s="70"/>
      <c r="AX506" s="83"/>
      <c r="AY506" s="70"/>
      <c r="AZ506" s="70"/>
      <c r="BA506" s="70"/>
      <c r="BB506" s="70">
        <f t="shared" si="46"/>
        <v>1</v>
      </c>
      <c r="BC506" s="70">
        <f t="shared" si="47"/>
        <v>2.2716517055011531E-3</v>
      </c>
      <c r="BD506" s="70" t="e">
        <f t="shared" si="48"/>
        <v>#N/A</v>
      </c>
      <c r="BE506" s="70"/>
      <c r="BF506" s="70"/>
      <c r="BG506" s="70"/>
      <c r="BH506" s="70"/>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0"/>
      <c r="DD506" s="70"/>
      <c r="DE506" s="70"/>
      <c r="DF506" s="70"/>
      <c r="DG506" s="70"/>
      <c r="DH506" s="70"/>
      <c r="DI506" s="70"/>
      <c r="DJ506" s="70"/>
      <c r="DK506" s="70"/>
      <c r="DL506" s="70"/>
      <c r="DM506" s="70"/>
      <c r="DN506" s="70"/>
      <c r="DO506" s="70"/>
      <c r="DP506" s="70"/>
      <c r="DQ506" s="70"/>
      <c r="DR506" s="70"/>
      <c r="DS506" s="70"/>
      <c r="DT506" s="70"/>
      <c r="DU506" s="70"/>
      <c r="DV506" s="70"/>
      <c r="DW506" s="70"/>
      <c r="DX506" s="70"/>
      <c r="DY506" s="70"/>
      <c r="DZ506" s="70"/>
      <c r="EA506" s="70"/>
      <c r="EB506" s="70"/>
      <c r="EC506" s="70"/>
      <c r="ED506" s="70"/>
      <c r="EE506" s="70"/>
      <c r="EF506" s="70"/>
      <c r="EG506" s="70"/>
      <c r="EH506" s="70"/>
      <c r="EI506" s="70"/>
      <c r="EJ506" s="70"/>
      <c r="EK506" s="70"/>
      <c r="EL506" s="70"/>
      <c r="EM506" s="70"/>
      <c r="EN506" s="70"/>
    </row>
    <row r="507" spans="1:144" outlineLevel="1" x14ac:dyDescent="0.2">
      <c r="A507" s="16">
        <v>301</v>
      </c>
      <c r="B507" s="16">
        <v>0</v>
      </c>
      <c r="C507" s="1">
        <v>6.9998675908509945E-4</v>
      </c>
      <c r="D507" s="1">
        <f t="shared" si="40"/>
        <v>-6.9998675908509945E-4</v>
      </c>
      <c r="E507" s="1">
        <f t="shared" si="41"/>
        <v>1.4004637284070478E-3</v>
      </c>
      <c r="F507" s="1">
        <f t="shared" si="42"/>
        <v>-3.7422770186172051E-2</v>
      </c>
      <c r="G507" s="1">
        <f t="shared" si="43"/>
        <v>-2.646652761071577E-2</v>
      </c>
      <c r="H507" s="1">
        <v>1.8554617223255595E-3</v>
      </c>
      <c r="I507" s="1">
        <f t="shared" si="44"/>
        <v>1.3021244583894518E-6</v>
      </c>
      <c r="J507" s="1">
        <f t="shared" si="45"/>
        <v>-2.649111564708383E-2</v>
      </c>
      <c r="AQ507" s="70"/>
      <c r="AR507" s="70"/>
      <c r="AS507" s="70"/>
      <c r="AT507" s="70"/>
      <c r="AU507" s="70"/>
      <c r="AV507" s="70"/>
      <c r="AW507" s="70"/>
      <c r="AX507" s="83"/>
      <c r="AY507" s="70"/>
      <c r="AZ507" s="70"/>
      <c r="BA507" s="70"/>
      <c r="BB507" s="70">
        <f t="shared" si="46"/>
        <v>1</v>
      </c>
      <c r="BC507" s="70">
        <f t="shared" si="47"/>
        <v>6.9998675908509945E-4</v>
      </c>
      <c r="BD507" s="70" t="e">
        <f t="shared" si="48"/>
        <v>#N/A</v>
      </c>
      <c r="BE507" s="70"/>
      <c r="BF507" s="70"/>
      <c r="BG507" s="70"/>
      <c r="BH507" s="70"/>
      <c r="BI507" s="70"/>
      <c r="BJ507" s="70"/>
      <c r="BK507" s="70"/>
      <c r="BL507" s="70"/>
      <c r="BM507" s="70"/>
      <c r="BN507" s="70"/>
      <c r="BO507" s="70"/>
      <c r="BP507" s="70"/>
      <c r="BQ507" s="70"/>
      <c r="BR507" s="70"/>
      <c r="BS507" s="70"/>
      <c r="BT507" s="70"/>
      <c r="BU507" s="70"/>
      <c r="BV507" s="70"/>
      <c r="BW507" s="70"/>
      <c r="BX507" s="70"/>
      <c r="BY507" s="70"/>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0"/>
      <c r="DD507" s="70"/>
      <c r="DE507" s="70"/>
      <c r="DF507" s="70"/>
      <c r="DG507" s="70"/>
      <c r="DH507" s="70"/>
      <c r="DI507" s="70"/>
      <c r="DJ507" s="70"/>
      <c r="DK507" s="70"/>
      <c r="DL507" s="70"/>
      <c r="DM507" s="70"/>
      <c r="DN507" s="70"/>
      <c r="DO507" s="70"/>
      <c r="DP507" s="70"/>
      <c r="DQ507" s="70"/>
      <c r="DR507" s="70"/>
      <c r="DS507" s="70"/>
      <c r="DT507" s="70"/>
      <c r="DU507" s="70"/>
      <c r="DV507" s="70"/>
      <c r="DW507" s="70"/>
      <c r="DX507" s="70"/>
      <c r="DY507" s="70"/>
      <c r="DZ507" s="70"/>
      <c r="EA507" s="70"/>
      <c r="EB507" s="70"/>
      <c r="EC507" s="70"/>
      <c r="ED507" s="70"/>
      <c r="EE507" s="70"/>
      <c r="EF507" s="70"/>
      <c r="EG507" s="70"/>
      <c r="EH507" s="70"/>
      <c r="EI507" s="70"/>
      <c r="EJ507" s="70"/>
      <c r="EK507" s="70"/>
      <c r="EL507" s="70"/>
      <c r="EM507" s="70"/>
      <c r="EN507" s="70"/>
    </row>
    <row r="508" spans="1:144" outlineLevel="1" x14ac:dyDescent="0.2">
      <c r="A508" s="16">
        <v>302</v>
      </c>
      <c r="B508" s="16">
        <v>0</v>
      </c>
      <c r="C508" s="1">
        <v>0.15547555423396828</v>
      </c>
      <c r="D508" s="1">
        <f t="shared" si="40"/>
        <v>-0.15547555423396828</v>
      </c>
      <c r="E508" s="1">
        <f t="shared" si="41"/>
        <v>0.33796319224838123</v>
      </c>
      <c r="F508" s="1">
        <f t="shared" si="42"/>
        <v>-0.58134601765934646</v>
      </c>
      <c r="G508" s="1">
        <f t="shared" si="43"/>
        <v>-0.42906683246846328</v>
      </c>
      <c r="H508" s="1">
        <v>6.2207606927658102E-2</v>
      </c>
      <c r="I508" s="1">
        <f t="shared" si="44"/>
        <v>1.2211996678231998E-2</v>
      </c>
      <c r="J508" s="1">
        <f t="shared" si="45"/>
        <v>-0.44306923093660244</v>
      </c>
      <c r="AQ508" s="70"/>
      <c r="AR508" s="70"/>
      <c r="AS508" s="70"/>
      <c r="AT508" s="70"/>
      <c r="AU508" s="70"/>
      <c r="AV508" s="70"/>
      <c r="AW508" s="70"/>
      <c r="AX508" s="83"/>
      <c r="AY508" s="70"/>
      <c r="AZ508" s="70"/>
      <c r="BA508" s="70"/>
      <c r="BB508" s="70">
        <f t="shared" si="46"/>
        <v>1</v>
      </c>
      <c r="BC508" s="70">
        <f t="shared" si="47"/>
        <v>0.15547555423396828</v>
      </c>
      <c r="BD508" s="70" t="e">
        <f t="shared" si="48"/>
        <v>#N/A</v>
      </c>
      <c r="BE508" s="70"/>
      <c r="BF508" s="70"/>
      <c r="BG508" s="70"/>
      <c r="BH508" s="70"/>
      <c r="BI508" s="70"/>
      <c r="BJ508" s="70"/>
      <c r="BK508" s="70"/>
      <c r="BL508" s="70"/>
      <c r="BM508" s="70"/>
      <c r="BN508" s="70"/>
      <c r="BO508" s="70"/>
      <c r="BP508" s="70"/>
      <c r="BQ508" s="70"/>
      <c r="BR508" s="70"/>
      <c r="BS508" s="70"/>
      <c r="BT508" s="70"/>
      <c r="BU508" s="70"/>
      <c r="BV508" s="70"/>
      <c r="BW508" s="70"/>
      <c r="BX508" s="70"/>
      <c r="BY508" s="70"/>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0"/>
      <c r="DD508" s="70"/>
      <c r="DE508" s="70"/>
      <c r="DF508" s="70"/>
      <c r="DG508" s="70"/>
      <c r="DH508" s="70"/>
      <c r="DI508" s="70"/>
      <c r="DJ508" s="70"/>
      <c r="DK508" s="70"/>
      <c r="DL508" s="70"/>
      <c r="DM508" s="70"/>
      <c r="DN508" s="70"/>
      <c r="DO508" s="70"/>
      <c r="DP508" s="70"/>
      <c r="DQ508" s="70"/>
      <c r="DR508" s="70"/>
      <c r="DS508" s="70"/>
      <c r="DT508" s="70"/>
      <c r="DU508" s="70"/>
      <c r="DV508" s="70"/>
      <c r="DW508" s="70"/>
      <c r="DX508" s="70"/>
      <c r="DY508" s="70"/>
      <c r="DZ508" s="70"/>
      <c r="EA508" s="70"/>
      <c r="EB508" s="70"/>
      <c r="EC508" s="70"/>
      <c r="ED508" s="70"/>
      <c r="EE508" s="70"/>
      <c r="EF508" s="70"/>
      <c r="EG508" s="70"/>
      <c r="EH508" s="70"/>
      <c r="EI508" s="70"/>
      <c r="EJ508" s="70"/>
      <c r="EK508" s="70"/>
      <c r="EL508" s="70"/>
      <c r="EM508" s="70"/>
      <c r="EN508" s="70"/>
    </row>
    <row r="509" spans="1:144" outlineLevel="1" x14ac:dyDescent="0.2">
      <c r="A509" s="16">
        <v>303</v>
      </c>
      <c r="B509" s="16">
        <v>0</v>
      </c>
      <c r="C509" s="1">
        <v>9.7547482879903943E-3</v>
      </c>
      <c r="D509" s="1">
        <f t="shared" si="40"/>
        <v>-9.7547482879903943E-3</v>
      </c>
      <c r="E509" s="1">
        <f t="shared" si="41"/>
        <v>1.9605275062467946E-2</v>
      </c>
      <c r="F509" s="1">
        <f t="shared" si="42"/>
        <v>-0.14001883824138789</v>
      </c>
      <c r="G509" s="1">
        <f t="shared" si="43"/>
        <v>-9.9251401803851405E-2</v>
      </c>
      <c r="H509" s="1">
        <v>1.2578590399687926E-2</v>
      </c>
      <c r="I509" s="1">
        <f t="shared" si="44"/>
        <v>1.2548815511618125E-4</v>
      </c>
      <c r="J509" s="1">
        <f t="shared" si="45"/>
        <v>-9.9881574452677396E-2</v>
      </c>
      <c r="AQ509" s="70"/>
      <c r="AR509" s="70"/>
      <c r="AS509" s="70"/>
      <c r="AT509" s="70"/>
      <c r="AU509" s="70"/>
      <c r="AV509" s="70"/>
      <c r="AW509" s="70"/>
      <c r="AX509" s="83"/>
      <c r="AY509" s="70"/>
      <c r="AZ509" s="70"/>
      <c r="BA509" s="70"/>
      <c r="BB509" s="70">
        <f t="shared" si="46"/>
        <v>1</v>
      </c>
      <c r="BC509" s="70">
        <f t="shared" si="47"/>
        <v>9.7547482879903943E-3</v>
      </c>
      <c r="BD509" s="70" t="e">
        <f t="shared" si="48"/>
        <v>#N/A</v>
      </c>
      <c r="BE509" s="70"/>
      <c r="BF509" s="70"/>
      <c r="BG509" s="70"/>
      <c r="BH509" s="70"/>
      <c r="BI509" s="70"/>
      <c r="BJ509" s="70"/>
      <c r="BK509" s="70"/>
      <c r="BL509" s="70"/>
      <c r="BM509" s="70"/>
      <c r="BN509" s="70"/>
      <c r="BO509" s="70"/>
      <c r="BP509" s="70"/>
      <c r="BQ509" s="70"/>
      <c r="BR509" s="70"/>
      <c r="BS509" s="70"/>
      <c r="BT509" s="70"/>
      <c r="BU509" s="70"/>
      <c r="BV509" s="70"/>
      <c r="BW509" s="70"/>
      <c r="BX509" s="70"/>
      <c r="BY509" s="70"/>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0"/>
      <c r="DD509" s="70"/>
      <c r="DE509" s="70"/>
      <c r="DF509" s="70"/>
      <c r="DG509" s="70"/>
      <c r="DH509" s="70"/>
      <c r="DI509" s="70"/>
      <c r="DJ509" s="70"/>
      <c r="DK509" s="70"/>
      <c r="DL509" s="70"/>
      <c r="DM509" s="70"/>
      <c r="DN509" s="70"/>
      <c r="DO509" s="70"/>
      <c r="DP509" s="70"/>
      <c r="DQ509" s="70"/>
      <c r="DR509" s="70"/>
      <c r="DS509" s="70"/>
      <c r="DT509" s="70"/>
      <c r="DU509" s="70"/>
      <c r="DV509" s="70"/>
      <c r="DW509" s="70"/>
      <c r="DX509" s="70"/>
      <c r="DY509" s="70"/>
      <c r="DZ509" s="70"/>
      <c r="EA509" s="70"/>
      <c r="EB509" s="70"/>
      <c r="EC509" s="70"/>
      <c r="ED509" s="70"/>
      <c r="EE509" s="70"/>
      <c r="EF509" s="70"/>
      <c r="EG509" s="70"/>
      <c r="EH509" s="70"/>
      <c r="EI509" s="70"/>
      <c r="EJ509" s="70"/>
      <c r="EK509" s="70"/>
      <c r="EL509" s="70"/>
      <c r="EM509" s="70"/>
      <c r="EN509" s="70"/>
    </row>
    <row r="510" spans="1:144" outlineLevel="1" x14ac:dyDescent="0.2">
      <c r="A510" s="16">
        <v>304</v>
      </c>
      <c r="B510" s="16">
        <v>0</v>
      </c>
      <c r="C510" s="1">
        <v>1.7383746841558329E-5</v>
      </c>
      <c r="D510" s="1">
        <f t="shared" si="40"/>
        <v>-1.7383746841558329E-5</v>
      </c>
      <c r="E510" s="1">
        <f t="shared" si="41"/>
        <v>3.4767795881123722E-5</v>
      </c>
      <c r="F510" s="1">
        <f t="shared" si="42"/>
        <v>-5.8964222950127747E-3</v>
      </c>
      <c r="G510" s="1">
        <f t="shared" si="43"/>
        <v>-4.169418309724505E-3</v>
      </c>
      <c r="H510" s="1">
        <v>6.9087152373132054E-5</v>
      </c>
      <c r="I510" s="1">
        <f t="shared" si="44"/>
        <v>1.201097425390601E-9</v>
      </c>
      <c r="J510" s="1">
        <f t="shared" si="45"/>
        <v>-4.1695623438067616E-3</v>
      </c>
      <c r="AQ510" s="70"/>
      <c r="AR510" s="70"/>
      <c r="AS510" s="70"/>
      <c r="AT510" s="70"/>
      <c r="AU510" s="70"/>
      <c r="AV510" s="70"/>
      <c r="AW510" s="70"/>
      <c r="AX510" s="83"/>
      <c r="AY510" s="70"/>
      <c r="AZ510" s="70"/>
      <c r="BA510" s="70"/>
      <c r="BB510" s="70">
        <f t="shared" si="46"/>
        <v>1</v>
      </c>
      <c r="BC510" s="70">
        <f t="shared" si="47"/>
        <v>1.7383746841558329E-5</v>
      </c>
      <c r="BD510" s="70" t="e">
        <f t="shared" si="48"/>
        <v>#N/A</v>
      </c>
      <c r="BE510" s="70"/>
      <c r="BF510" s="70"/>
      <c r="BG510" s="70"/>
      <c r="BH510" s="70"/>
      <c r="BI510" s="70"/>
      <c r="BJ510" s="70"/>
      <c r="BK510" s="70"/>
      <c r="BL510" s="70"/>
      <c r="BM510" s="70"/>
      <c r="BN510" s="70"/>
      <c r="BO510" s="70"/>
      <c r="BP510" s="70"/>
      <c r="BQ510" s="70"/>
      <c r="BR510" s="70"/>
      <c r="BS510" s="70"/>
      <c r="BT510" s="70"/>
      <c r="BU510" s="70"/>
      <c r="BV510" s="70"/>
      <c r="BW510" s="70"/>
      <c r="BX510" s="70"/>
      <c r="BY510" s="70"/>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0"/>
      <c r="DD510" s="70"/>
      <c r="DE510" s="70"/>
      <c r="DF510" s="70"/>
      <c r="DG510" s="70"/>
      <c r="DH510" s="70"/>
      <c r="DI510" s="70"/>
      <c r="DJ510" s="70"/>
      <c r="DK510" s="70"/>
      <c r="DL510" s="70"/>
      <c r="DM510" s="70"/>
      <c r="DN510" s="70"/>
      <c r="DO510" s="70"/>
      <c r="DP510" s="70"/>
      <c r="DQ510" s="70"/>
      <c r="DR510" s="70"/>
      <c r="DS510" s="70"/>
      <c r="DT510" s="70"/>
      <c r="DU510" s="70"/>
      <c r="DV510" s="70"/>
      <c r="DW510" s="70"/>
      <c r="DX510" s="70"/>
      <c r="DY510" s="70"/>
      <c r="DZ510" s="70"/>
      <c r="EA510" s="70"/>
      <c r="EB510" s="70"/>
      <c r="EC510" s="70"/>
      <c r="ED510" s="70"/>
      <c r="EE510" s="70"/>
      <c r="EF510" s="70"/>
      <c r="EG510" s="70"/>
      <c r="EH510" s="70"/>
      <c r="EI510" s="70"/>
      <c r="EJ510" s="70"/>
      <c r="EK510" s="70"/>
      <c r="EL510" s="70"/>
      <c r="EM510" s="70"/>
      <c r="EN510" s="70"/>
    </row>
    <row r="511" spans="1:144" outlineLevel="1" x14ac:dyDescent="0.2">
      <c r="A511" s="16">
        <v>305</v>
      </c>
      <c r="B511" s="16">
        <v>0</v>
      </c>
      <c r="C511" s="1">
        <v>6.6596087625839901E-4</v>
      </c>
      <c r="D511" s="1">
        <f t="shared" si="40"/>
        <v>-6.6596087625839901E-4</v>
      </c>
      <c r="E511" s="1">
        <f t="shared" si="41"/>
        <v>1.3323654534079547E-3</v>
      </c>
      <c r="F511" s="1">
        <f t="shared" si="42"/>
        <v>-3.6501581519270569E-2</v>
      </c>
      <c r="G511" s="1">
        <f t="shared" si="43"/>
        <v>-2.5814815042920044E-2</v>
      </c>
      <c r="H511" s="1">
        <v>1.6320066493185669E-3</v>
      </c>
      <c r="I511" s="1">
        <f t="shared" si="44"/>
        <v>1.0893546959869793E-6</v>
      </c>
      <c r="J511" s="1">
        <f t="shared" si="45"/>
        <v>-2.5835905836570895E-2</v>
      </c>
      <c r="AQ511" s="70"/>
      <c r="AR511" s="70"/>
      <c r="AS511" s="70"/>
      <c r="AT511" s="70"/>
      <c r="AU511" s="70"/>
      <c r="AV511" s="70"/>
      <c r="AW511" s="70"/>
      <c r="AX511" s="83"/>
      <c r="AY511" s="70"/>
      <c r="AZ511" s="70"/>
      <c r="BA511" s="70"/>
      <c r="BB511" s="70">
        <f t="shared" si="46"/>
        <v>1</v>
      </c>
      <c r="BC511" s="70">
        <f t="shared" si="47"/>
        <v>6.6596087625839901E-4</v>
      </c>
      <c r="BD511" s="70" t="e">
        <f t="shared" si="48"/>
        <v>#N/A</v>
      </c>
      <c r="BE511" s="70"/>
      <c r="BF511" s="70"/>
      <c r="BG511" s="70"/>
      <c r="BH511" s="70"/>
      <c r="BI511" s="70"/>
      <c r="BJ511" s="70"/>
      <c r="BK511" s="70"/>
      <c r="BL511" s="70"/>
      <c r="BM511" s="70"/>
      <c r="BN511" s="70"/>
      <c r="BO511" s="70"/>
      <c r="BP511" s="70"/>
      <c r="BQ511" s="70"/>
      <c r="BR511" s="70"/>
      <c r="BS511" s="70"/>
      <c r="BT511" s="70"/>
      <c r="BU511" s="70"/>
      <c r="BV511" s="70"/>
      <c r="BW511" s="70"/>
      <c r="BX511" s="70"/>
      <c r="BY511" s="70"/>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0"/>
      <c r="DD511" s="70"/>
      <c r="DE511" s="70"/>
      <c r="DF511" s="70"/>
      <c r="DG511" s="70"/>
      <c r="DH511" s="70"/>
      <c r="DI511" s="70"/>
      <c r="DJ511" s="70"/>
      <c r="DK511" s="70"/>
      <c r="DL511" s="70"/>
      <c r="DM511" s="70"/>
      <c r="DN511" s="70"/>
      <c r="DO511" s="70"/>
      <c r="DP511" s="70"/>
      <c r="DQ511" s="70"/>
      <c r="DR511" s="70"/>
      <c r="DS511" s="70"/>
      <c r="DT511" s="70"/>
      <c r="DU511" s="70"/>
      <c r="DV511" s="70"/>
      <c r="DW511" s="70"/>
      <c r="DX511" s="70"/>
      <c r="DY511" s="70"/>
      <c r="DZ511" s="70"/>
      <c r="EA511" s="70"/>
      <c r="EB511" s="70"/>
      <c r="EC511" s="70"/>
      <c r="ED511" s="70"/>
      <c r="EE511" s="70"/>
      <c r="EF511" s="70"/>
      <c r="EG511" s="70"/>
      <c r="EH511" s="70"/>
      <c r="EI511" s="70"/>
      <c r="EJ511" s="70"/>
      <c r="EK511" s="70"/>
      <c r="EL511" s="70"/>
      <c r="EM511" s="70"/>
      <c r="EN511" s="70"/>
    </row>
    <row r="512" spans="1:144" outlineLevel="1" x14ac:dyDescent="0.2">
      <c r="A512" s="16">
        <v>306</v>
      </c>
      <c r="B512" s="16">
        <v>0</v>
      </c>
      <c r="C512" s="1">
        <v>3.2044103248192674E-3</v>
      </c>
      <c r="D512" s="1">
        <f t="shared" si="40"/>
        <v>-3.2044103248192674E-3</v>
      </c>
      <c r="E512" s="1">
        <f t="shared" si="41"/>
        <v>6.4191108838036704E-3</v>
      </c>
      <c r="F512" s="1">
        <f t="shared" si="42"/>
        <v>-8.0119353990179373E-2</v>
      </c>
      <c r="G512" s="1">
        <f t="shared" si="43"/>
        <v>-5.6698426607771794E-2</v>
      </c>
      <c r="H512" s="1">
        <v>4.7831740037813453E-3</v>
      </c>
      <c r="I512" s="1">
        <f t="shared" si="44"/>
        <v>1.5450426938619447E-5</v>
      </c>
      <c r="J512" s="1">
        <f t="shared" si="45"/>
        <v>-5.6834514220986392E-2</v>
      </c>
      <c r="AQ512" s="70"/>
      <c r="AR512" s="70"/>
      <c r="AS512" s="70"/>
      <c r="AT512" s="70"/>
      <c r="AU512" s="70"/>
      <c r="AV512" s="70"/>
      <c r="AW512" s="70"/>
      <c r="AX512" s="83"/>
      <c r="AY512" s="70"/>
      <c r="AZ512" s="70"/>
      <c r="BA512" s="70"/>
      <c r="BB512" s="70">
        <f t="shared" si="46"/>
        <v>1</v>
      </c>
      <c r="BC512" s="70">
        <f t="shared" si="47"/>
        <v>3.2044103248192674E-3</v>
      </c>
      <c r="BD512" s="70" t="e">
        <f t="shared" si="48"/>
        <v>#N/A</v>
      </c>
      <c r="BE512" s="70"/>
      <c r="BF512" s="70"/>
      <c r="BG512" s="70"/>
      <c r="BH512" s="70"/>
      <c r="BI512" s="70"/>
      <c r="BJ512" s="70"/>
      <c r="BK512" s="70"/>
      <c r="BL512" s="70"/>
      <c r="BM512" s="70"/>
      <c r="BN512" s="70"/>
      <c r="BO512" s="70"/>
      <c r="BP512" s="70"/>
      <c r="BQ512" s="70"/>
      <c r="BR512" s="70"/>
      <c r="BS512" s="70"/>
      <c r="BT512" s="70"/>
      <c r="BU512" s="70"/>
      <c r="BV512" s="70"/>
      <c r="BW512" s="70"/>
      <c r="BX512" s="70"/>
      <c r="BY512" s="70"/>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0"/>
      <c r="DD512" s="70"/>
      <c r="DE512" s="70"/>
      <c r="DF512" s="70"/>
      <c r="DG512" s="70"/>
      <c r="DH512" s="70"/>
      <c r="DI512" s="70"/>
      <c r="DJ512" s="70"/>
      <c r="DK512" s="70"/>
      <c r="DL512" s="70"/>
      <c r="DM512" s="70"/>
      <c r="DN512" s="70"/>
      <c r="DO512" s="70"/>
      <c r="DP512" s="70"/>
      <c r="DQ512" s="70"/>
      <c r="DR512" s="70"/>
      <c r="DS512" s="70"/>
      <c r="DT512" s="70"/>
      <c r="DU512" s="70"/>
      <c r="DV512" s="70"/>
      <c r="DW512" s="70"/>
      <c r="DX512" s="70"/>
      <c r="DY512" s="70"/>
      <c r="DZ512" s="70"/>
      <c r="EA512" s="70"/>
      <c r="EB512" s="70"/>
      <c r="EC512" s="70"/>
      <c r="ED512" s="70"/>
      <c r="EE512" s="70"/>
      <c r="EF512" s="70"/>
      <c r="EG512" s="70"/>
      <c r="EH512" s="70"/>
      <c r="EI512" s="70"/>
      <c r="EJ512" s="70"/>
      <c r="EK512" s="70"/>
      <c r="EL512" s="70"/>
      <c r="EM512" s="70"/>
      <c r="EN512" s="70"/>
    </row>
    <row r="513" spans="1:144" outlineLevel="1" x14ac:dyDescent="0.2">
      <c r="A513" s="16">
        <v>307</v>
      </c>
      <c r="B513" s="16">
        <v>0</v>
      </c>
      <c r="C513" s="1">
        <v>8.4724846456148281E-4</v>
      </c>
      <c r="D513" s="1">
        <f t="shared" si="40"/>
        <v>-8.4724846456148281E-4</v>
      </c>
      <c r="E513" s="1">
        <f t="shared" si="41"/>
        <v>1.6952151647949706E-3</v>
      </c>
      <c r="F513" s="1">
        <f t="shared" si="42"/>
        <v>-4.1172990719584246E-2</v>
      </c>
      <c r="G513" s="1">
        <f t="shared" si="43"/>
        <v>-2.9119871277501101E-2</v>
      </c>
      <c r="H513" s="1">
        <v>1.5018494356134617E-3</v>
      </c>
      <c r="I513" s="1">
        <f t="shared" si="44"/>
        <v>1.2754341250380497E-6</v>
      </c>
      <c r="J513" s="1">
        <f t="shared" si="45"/>
        <v>-2.9141762770005377E-2</v>
      </c>
      <c r="AQ513" s="70"/>
      <c r="AR513" s="70"/>
      <c r="AS513" s="70"/>
      <c r="AT513" s="70"/>
      <c r="AU513" s="70"/>
      <c r="AV513" s="70"/>
      <c r="AW513" s="70"/>
      <c r="AX513" s="83"/>
      <c r="AY513" s="70"/>
      <c r="AZ513" s="70"/>
      <c r="BA513" s="70"/>
      <c r="BB513" s="70">
        <f t="shared" si="46"/>
        <v>1</v>
      </c>
      <c r="BC513" s="70">
        <f t="shared" si="47"/>
        <v>8.4724846456148281E-4</v>
      </c>
      <c r="BD513" s="70" t="e">
        <f t="shared" si="48"/>
        <v>#N/A</v>
      </c>
      <c r="BE513" s="70"/>
      <c r="BF513" s="70"/>
      <c r="BG513" s="70"/>
      <c r="BH513" s="70"/>
      <c r="BI513" s="70"/>
      <c r="BJ513" s="70"/>
      <c r="BK513" s="70"/>
      <c r="BL513" s="70"/>
      <c r="BM513" s="70"/>
      <c r="BN513" s="70"/>
      <c r="BO513" s="70"/>
      <c r="BP513" s="70"/>
      <c r="BQ513" s="70"/>
      <c r="BR513" s="70"/>
      <c r="BS513" s="70"/>
      <c r="BT513" s="70"/>
      <c r="BU513" s="70"/>
      <c r="BV513" s="70"/>
      <c r="BW513" s="70"/>
      <c r="BX513" s="70"/>
      <c r="BY513" s="70"/>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0"/>
      <c r="DD513" s="70"/>
      <c r="DE513" s="70"/>
      <c r="DF513" s="70"/>
      <c r="DG513" s="70"/>
      <c r="DH513" s="70"/>
      <c r="DI513" s="70"/>
      <c r="DJ513" s="70"/>
      <c r="DK513" s="70"/>
      <c r="DL513" s="70"/>
      <c r="DM513" s="70"/>
      <c r="DN513" s="70"/>
      <c r="DO513" s="70"/>
      <c r="DP513" s="70"/>
      <c r="DQ513" s="70"/>
      <c r="DR513" s="70"/>
      <c r="DS513" s="70"/>
      <c r="DT513" s="70"/>
      <c r="DU513" s="70"/>
      <c r="DV513" s="70"/>
      <c r="DW513" s="70"/>
      <c r="DX513" s="70"/>
      <c r="DY513" s="70"/>
      <c r="DZ513" s="70"/>
      <c r="EA513" s="70"/>
      <c r="EB513" s="70"/>
      <c r="EC513" s="70"/>
      <c r="ED513" s="70"/>
      <c r="EE513" s="70"/>
      <c r="EF513" s="70"/>
      <c r="EG513" s="70"/>
      <c r="EH513" s="70"/>
      <c r="EI513" s="70"/>
      <c r="EJ513" s="70"/>
      <c r="EK513" s="70"/>
      <c r="EL513" s="70"/>
      <c r="EM513" s="70"/>
      <c r="EN513" s="70"/>
    </row>
    <row r="514" spans="1:144" outlineLevel="1" x14ac:dyDescent="0.2">
      <c r="A514" s="16">
        <v>308</v>
      </c>
      <c r="B514" s="16">
        <v>0</v>
      </c>
      <c r="C514" s="1">
        <v>8.0413607323484917E-2</v>
      </c>
      <c r="D514" s="1">
        <f t="shared" si="40"/>
        <v>-8.0413607323484917E-2</v>
      </c>
      <c r="E514" s="1">
        <f t="shared" si="41"/>
        <v>0.16766256641014407</v>
      </c>
      <c r="F514" s="1">
        <f t="shared" si="42"/>
        <v>-0.40946619690780833</v>
      </c>
      <c r="G514" s="1">
        <f t="shared" si="43"/>
        <v>-0.29571169748049098</v>
      </c>
      <c r="H514" s="1">
        <v>7.6266636209769284E-2</v>
      </c>
      <c r="I514" s="1">
        <f t="shared" si="44"/>
        <v>7.2197967331499172E-3</v>
      </c>
      <c r="J514" s="1">
        <f t="shared" si="45"/>
        <v>-0.30767711120579533</v>
      </c>
      <c r="AQ514" s="70"/>
      <c r="AR514" s="70"/>
      <c r="AS514" s="70"/>
      <c r="AT514" s="70"/>
      <c r="AU514" s="70"/>
      <c r="AV514" s="70"/>
      <c r="AW514" s="70"/>
      <c r="AX514" s="83"/>
      <c r="AY514" s="70"/>
      <c r="AZ514" s="70"/>
      <c r="BA514" s="70"/>
      <c r="BB514" s="70">
        <f t="shared" si="46"/>
        <v>1</v>
      </c>
      <c r="BC514" s="70">
        <f t="shared" si="47"/>
        <v>8.0413607323484917E-2</v>
      </c>
      <c r="BD514" s="70" t="e">
        <f t="shared" si="48"/>
        <v>#N/A</v>
      </c>
      <c r="BE514" s="70"/>
      <c r="BF514" s="70"/>
      <c r="BG514" s="70"/>
      <c r="BH514" s="70"/>
      <c r="BI514" s="70"/>
      <c r="BJ514" s="70"/>
      <c r="BK514" s="70"/>
      <c r="BL514" s="70"/>
      <c r="BM514" s="70"/>
      <c r="BN514" s="70"/>
      <c r="BO514" s="70"/>
      <c r="BP514" s="70"/>
      <c r="BQ514" s="70"/>
      <c r="BR514" s="70"/>
      <c r="BS514" s="70"/>
      <c r="BT514" s="70"/>
      <c r="BU514" s="70"/>
      <c r="BV514" s="70"/>
      <c r="BW514" s="70"/>
      <c r="BX514" s="70"/>
      <c r="BY514" s="70"/>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0"/>
      <c r="DD514" s="70"/>
      <c r="DE514" s="70"/>
      <c r="DF514" s="70"/>
      <c r="DG514" s="70"/>
      <c r="DH514" s="70"/>
      <c r="DI514" s="70"/>
      <c r="DJ514" s="70"/>
      <c r="DK514" s="70"/>
      <c r="DL514" s="70"/>
      <c r="DM514" s="70"/>
      <c r="DN514" s="70"/>
      <c r="DO514" s="70"/>
      <c r="DP514" s="70"/>
      <c r="DQ514" s="70"/>
      <c r="DR514" s="70"/>
      <c r="DS514" s="70"/>
      <c r="DT514" s="70"/>
      <c r="DU514" s="70"/>
      <c r="DV514" s="70"/>
      <c r="DW514" s="70"/>
      <c r="DX514" s="70"/>
      <c r="DY514" s="70"/>
      <c r="DZ514" s="70"/>
      <c r="EA514" s="70"/>
      <c r="EB514" s="70"/>
      <c r="EC514" s="70"/>
      <c r="ED514" s="70"/>
      <c r="EE514" s="70"/>
      <c r="EF514" s="70"/>
      <c r="EG514" s="70"/>
      <c r="EH514" s="70"/>
      <c r="EI514" s="70"/>
      <c r="EJ514" s="70"/>
      <c r="EK514" s="70"/>
      <c r="EL514" s="70"/>
      <c r="EM514" s="70"/>
      <c r="EN514" s="70"/>
    </row>
    <row r="515" spans="1:144" outlineLevel="1" x14ac:dyDescent="0.2">
      <c r="A515" s="16">
        <v>309</v>
      </c>
      <c r="B515" s="16">
        <v>0</v>
      </c>
      <c r="C515" s="1">
        <v>1.3326049464535099E-2</v>
      </c>
      <c r="D515" s="1">
        <f t="shared" si="40"/>
        <v>-1.3326049464535099E-2</v>
      </c>
      <c r="E515" s="1">
        <f t="shared" si="41"/>
        <v>2.683127611986404E-2</v>
      </c>
      <c r="F515" s="1">
        <f t="shared" si="42"/>
        <v>-0.16380255223855347</v>
      </c>
      <c r="G515" s="1">
        <f t="shared" si="43"/>
        <v>-0.116215452967696</v>
      </c>
      <c r="H515" s="1">
        <v>1.2454569627698722E-2</v>
      </c>
      <c r="I515" s="1">
        <f t="shared" si="44"/>
        <v>1.7033323697617222E-4</v>
      </c>
      <c r="J515" s="1">
        <f t="shared" si="45"/>
        <v>-0.1169459907199171</v>
      </c>
      <c r="AQ515" s="70"/>
      <c r="AR515" s="70"/>
      <c r="AS515" s="70"/>
      <c r="AT515" s="70"/>
      <c r="AU515" s="70"/>
      <c r="AV515" s="70"/>
      <c r="AW515" s="70"/>
      <c r="AX515" s="83"/>
      <c r="AY515" s="70"/>
      <c r="AZ515" s="70"/>
      <c r="BA515" s="70"/>
      <c r="BB515" s="70">
        <f t="shared" si="46"/>
        <v>1</v>
      </c>
      <c r="BC515" s="70">
        <f t="shared" si="47"/>
        <v>1.3326049464535099E-2</v>
      </c>
      <c r="BD515" s="70" t="e">
        <f t="shared" si="48"/>
        <v>#N/A</v>
      </c>
      <c r="BE515" s="70"/>
      <c r="BF515" s="70"/>
      <c r="BG515" s="70"/>
      <c r="BH515" s="70"/>
      <c r="BI515" s="70"/>
      <c r="BJ515" s="70"/>
      <c r="BK515" s="70"/>
      <c r="BL515" s="70"/>
      <c r="BM515" s="70"/>
      <c r="BN515" s="70"/>
      <c r="BO515" s="70"/>
      <c r="BP515" s="70"/>
      <c r="BQ515" s="70"/>
      <c r="BR515" s="70"/>
      <c r="BS515" s="70"/>
      <c r="BT515" s="70"/>
      <c r="BU515" s="70"/>
      <c r="BV515" s="70"/>
      <c r="BW515" s="70"/>
      <c r="BX515" s="70"/>
      <c r="BY515" s="70"/>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0"/>
      <c r="DD515" s="70"/>
      <c r="DE515" s="70"/>
      <c r="DF515" s="70"/>
      <c r="DG515" s="70"/>
      <c r="DH515" s="70"/>
      <c r="DI515" s="70"/>
      <c r="DJ515" s="70"/>
      <c r="DK515" s="70"/>
      <c r="DL515" s="70"/>
      <c r="DM515" s="70"/>
      <c r="DN515" s="70"/>
      <c r="DO515" s="70"/>
      <c r="DP515" s="70"/>
      <c r="DQ515" s="70"/>
      <c r="DR515" s="70"/>
      <c r="DS515" s="70"/>
      <c r="DT515" s="70"/>
      <c r="DU515" s="70"/>
      <c r="DV515" s="70"/>
      <c r="DW515" s="70"/>
      <c r="DX515" s="70"/>
      <c r="DY515" s="70"/>
      <c r="DZ515" s="70"/>
      <c r="EA515" s="70"/>
      <c r="EB515" s="70"/>
      <c r="EC515" s="70"/>
      <c r="ED515" s="70"/>
      <c r="EE515" s="70"/>
      <c r="EF515" s="70"/>
      <c r="EG515" s="70"/>
      <c r="EH515" s="70"/>
      <c r="EI515" s="70"/>
      <c r="EJ515" s="70"/>
      <c r="EK515" s="70"/>
      <c r="EL515" s="70"/>
      <c r="EM515" s="70"/>
      <c r="EN515" s="70"/>
    </row>
    <row r="516" spans="1:144" outlineLevel="1" x14ac:dyDescent="0.2">
      <c r="A516" s="16">
        <v>310</v>
      </c>
      <c r="B516" s="16">
        <v>0</v>
      </c>
      <c r="C516" s="1">
        <v>2.4186246465794431E-3</v>
      </c>
      <c r="D516" s="1">
        <f t="shared" si="40"/>
        <v>-2.4186246465794431E-3</v>
      </c>
      <c r="E516" s="1">
        <f t="shared" si="41"/>
        <v>4.843108487708264E-3</v>
      </c>
      <c r="F516" s="1">
        <f t="shared" si="42"/>
        <v>-6.9592445622411236E-2</v>
      </c>
      <c r="G516" s="1">
        <f t="shared" si="43"/>
        <v>-4.9239095994959528E-2</v>
      </c>
      <c r="H516" s="1">
        <v>3.0220891173988458E-3</v>
      </c>
      <c r="I516" s="1">
        <f t="shared" si="44"/>
        <v>7.3492305656683815E-6</v>
      </c>
      <c r="J516" s="1">
        <f t="shared" si="45"/>
        <v>-4.9313667527030557E-2</v>
      </c>
      <c r="AQ516" s="70"/>
      <c r="AR516" s="70"/>
      <c r="AS516" s="70"/>
      <c r="AT516" s="70"/>
      <c r="AU516" s="70"/>
      <c r="AV516" s="70"/>
      <c r="AW516" s="70"/>
      <c r="AX516" s="83"/>
      <c r="AY516" s="70"/>
      <c r="AZ516" s="70"/>
      <c r="BA516" s="70"/>
      <c r="BB516" s="70">
        <f t="shared" si="46"/>
        <v>1</v>
      </c>
      <c r="BC516" s="70">
        <f t="shared" si="47"/>
        <v>2.4186246465794431E-3</v>
      </c>
      <c r="BD516" s="70" t="e">
        <f t="shared" si="48"/>
        <v>#N/A</v>
      </c>
      <c r="BE516" s="70"/>
      <c r="BF516" s="70"/>
      <c r="BG516" s="70"/>
      <c r="BH516" s="70"/>
      <c r="BI516" s="70"/>
      <c r="BJ516" s="70"/>
      <c r="BK516" s="70"/>
      <c r="BL516" s="70"/>
      <c r="BM516" s="70"/>
      <c r="BN516" s="70"/>
      <c r="BO516" s="70"/>
      <c r="BP516" s="70"/>
      <c r="BQ516" s="70"/>
      <c r="BR516" s="70"/>
      <c r="BS516" s="70"/>
      <c r="BT516" s="70"/>
      <c r="BU516" s="70"/>
      <c r="BV516" s="70"/>
      <c r="BW516" s="70"/>
      <c r="BX516" s="70"/>
      <c r="BY516" s="70"/>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0"/>
      <c r="DD516" s="70"/>
      <c r="DE516" s="70"/>
      <c r="DF516" s="70"/>
      <c r="DG516" s="70"/>
      <c r="DH516" s="70"/>
      <c r="DI516" s="70"/>
      <c r="DJ516" s="70"/>
      <c r="DK516" s="70"/>
      <c r="DL516" s="70"/>
      <c r="DM516" s="70"/>
      <c r="DN516" s="70"/>
      <c r="DO516" s="70"/>
      <c r="DP516" s="70"/>
      <c r="DQ516" s="70"/>
      <c r="DR516" s="70"/>
      <c r="DS516" s="70"/>
      <c r="DT516" s="70"/>
      <c r="DU516" s="70"/>
      <c r="DV516" s="70"/>
      <c r="DW516" s="70"/>
      <c r="DX516" s="70"/>
      <c r="DY516" s="70"/>
      <c r="DZ516" s="70"/>
      <c r="EA516" s="70"/>
      <c r="EB516" s="70"/>
      <c r="EC516" s="70"/>
      <c r="ED516" s="70"/>
      <c r="EE516" s="70"/>
      <c r="EF516" s="70"/>
      <c r="EG516" s="70"/>
      <c r="EH516" s="70"/>
      <c r="EI516" s="70"/>
      <c r="EJ516" s="70"/>
      <c r="EK516" s="70"/>
      <c r="EL516" s="70"/>
      <c r="EM516" s="70"/>
      <c r="EN516" s="70"/>
    </row>
    <row r="517" spans="1:144" outlineLevel="1" x14ac:dyDescent="0.2">
      <c r="A517" s="16">
        <v>311</v>
      </c>
      <c r="B517" s="16">
        <v>0</v>
      </c>
      <c r="C517" s="1">
        <v>7.8555165522711801E-4</v>
      </c>
      <c r="D517" s="1">
        <f t="shared" si="40"/>
        <v>-7.8555165522711801E-4</v>
      </c>
      <c r="E517" s="1">
        <f t="shared" si="41"/>
        <v>1.5717207252190508E-3</v>
      </c>
      <c r="F517" s="1">
        <f t="shared" si="42"/>
        <v>-3.9644933159472609E-2</v>
      </c>
      <c r="G517" s="1">
        <f t="shared" si="43"/>
        <v>-2.8038709523949604E-2</v>
      </c>
      <c r="H517" s="1">
        <v>2.3264234715569799E-3</v>
      </c>
      <c r="I517" s="1">
        <f t="shared" si="44"/>
        <v>1.833227416692873E-6</v>
      </c>
      <c r="J517" s="1">
        <f t="shared" si="45"/>
        <v>-2.8071381497623431E-2</v>
      </c>
      <c r="AQ517" s="70"/>
      <c r="AR517" s="70"/>
      <c r="AS517" s="70"/>
      <c r="AT517" s="70"/>
      <c r="AU517" s="70"/>
      <c r="AV517" s="70"/>
      <c r="AW517" s="70"/>
      <c r="AX517" s="83"/>
      <c r="AY517" s="70"/>
      <c r="AZ517" s="70"/>
      <c r="BA517" s="70"/>
      <c r="BB517" s="70">
        <f t="shared" si="46"/>
        <v>1</v>
      </c>
      <c r="BC517" s="70">
        <f t="shared" si="47"/>
        <v>7.8555165522711801E-4</v>
      </c>
      <c r="BD517" s="70" t="e">
        <f t="shared" si="48"/>
        <v>#N/A</v>
      </c>
      <c r="BE517" s="70"/>
      <c r="BF517" s="70"/>
      <c r="BG517" s="70"/>
      <c r="BH517" s="70"/>
      <c r="BI517" s="70"/>
      <c r="BJ517" s="70"/>
      <c r="BK517" s="70"/>
      <c r="BL517" s="70"/>
      <c r="BM517" s="70"/>
      <c r="BN517" s="70"/>
      <c r="BO517" s="70"/>
      <c r="BP517" s="70"/>
      <c r="BQ517" s="70"/>
      <c r="BR517" s="70"/>
      <c r="BS517" s="70"/>
      <c r="BT517" s="70"/>
      <c r="BU517" s="70"/>
      <c r="BV517" s="70"/>
      <c r="BW517" s="70"/>
      <c r="BX517" s="70"/>
      <c r="BY517" s="70"/>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0"/>
      <c r="DD517" s="70"/>
      <c r="DE517" s="70"/>
      <c r="DF517" s="70"/>
      <c r="DG517" s="70"/>
      <c r="DH517" s="70"/>
      <c r="DI517" s="70"/>
      <c r="DJ517" s="70"/>
      <c r="DK517" s="70"/>
      <c r="DL517" s="70"/>
      <c r="DM517" s="70"/>
      <c r="DN517" s="70"/>
      <c r="DO517" s="70"/>
      <c r="DP517" s="70"/>
      <c r="DQ517" s="70"/>
      <c r="DR517" s="70"/>
      <c r="DS517" s="70"/>
      <c r="DT517" s="70"/>
      <c r="DU517" s="70"/>
      <c r="DV517" s="70"/>
      <c r="DW517" s="70"/>
      <c r="DX517" s="70"/>
      <c r="DY517" s="70"/>
      <c r="DZ517" s="70"/>
      <c r="EA517" s="70"/>
      <c r="EB517" s="70"/>
      <c r="EC517" s="70"/>
      <c r="ED517" s="70"/>
      <c r="EE517" s="70"/>
      <c r="EF517" s="70"/>
      <c r="EG517" s="70"/>
      <c r="EH517" s="70"/>
      <c r="EI517" s="70"/>
      <c r="EJ517" s="70"/>
      <c r="EK517" s="70"/>
      <c r="EL517" s="70"/>
      <c r="EM517" s="70"/>
      <c r="EN517" s="70"/>
    </row>
    <row r="518" spans="1:144" outlineLevel="1" x14ac:dyDescent="0.2">
      <c r="A518" s="16">
        <v>312</v>
      </c>
      <c r="B518" s="16">
        <v>0</v>
      </c>
      <c r="C518" s="1">
        <v>0.46872225430552389</v>
      </c>
      <c r="D518" s="1">
        <f t="shared" si="40"/>
        <v>-0.46872225430552389</v>
      </c>
      <c r="E518" s="1">
        <f t="shared" si="41"/>
        <v>1.2649406658354008</v>
      </c>
      <c r="F518" s="1">
        <f t="shared" si="42"/>
        <v>-1.124695810357361</v>
      </c>
      <c r="G518" s="1">
        <f t="shared" si="43"/>
        <v>-0.93928410840740872</v>
      </c>
      <c r="H518" s="1">
        <v>0.22329720556852661</v>
      </c>
      <c r="I518" s="1">
        <f t="shared" si="44"/>
        <v>0.2536427013003934</v>
      </c>
      <c r="J518" s="1">
        <f t="shared" si="45"/>
        <v>-1.0657848458329167</v>
      </c>
      <c r="AQ518" s="70"/>
      <c r="AR518" s="70"/>
      <c r="AS518" s="70"/>
      <c r="AT518" s="70"/>
      <c r="AU518" s="70"/>
      <c r="AV518" s="70"/>
      <c r="AW518" s="70"/>
      <c r="AX518" s="83"/>
      <c r="AY518" s="70"/>
      <c r="AZ518" s="70"/>
      <c r="BA518" s="70"/>
      <c r="BB518" s="70">
        <f t="shared" si="46"/>
        <v>1</v>
      </c>
      <c r="BC518" s="70">
        <f t="shared" si="47"/>
        <v>0.46872225430552389</v>
      </c>
      <c r="BD518" s="70" t="e">
        <f t="shared" si="48"/>
        <v>#N/A</v>
      </c>
      <c r="BE518" s="70"/>
      <c r="BF518" s="70"/>
      <c r="BG518" s="70"/>
      <c r="BH518" s="70"/>
      <c r="BI518" s="70"/>
      <c r="BJ518" s="70"/>
      <c r="BK518" s="70"/>
      <c r="BL518" s="70"/>
      <c r="BM518" s="70"/>
      <c r="BN518" s="70"/>
      <c r="BO518" s="70"/>
      <c r="BP518" s="70"/>
      <c r="BQ518" s="70"/>
      <c r="BR518" s="70"/>
      <c r="BS518" s="70"/>
      <c r="BT518" s="70"/>
      <c r="BU518" s="70"/>
      <c r="BV518" s="70"/>
      <c r="BW518" s="70"/>
      <c r="BX518" s="70"/>
      <c r="BY518" s="70"/>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0"/>
      <c r="DD518" s="70"/>
      <c r="DE518" s="70"/>
      <c r="DF518" s="70"/>
      <c r="DG518" s="70"/>
      <c r="DH518" s="70"/>
      <c r="DI518" s="70"/>
      <c r="DJ518" s="70"/>
      <c r="DK518" s="70"/>
      <c r="DL518" s="70"/>
      <c r="DM518" s="70"/>
      <c r="DN518" s="70"/>
      <c r="DO518" s="70"/>
      <c r="DP518" s="70"/>
      <c r="DQ518" s="70"/>
      <c r="DR518" s="70"/>
      <c r="DS518" s="70"/>
      <c r="DT518" s="70"/>
      <c r="DU518" s="70"/>
      <c r="DV518" s="70"/>
      <c r="DW518" s="70"/>
      <c r="DX518" s="70"/>
      <c r="DY518" s="70"/>
      <c r="DZ518" s="70"/>
      <c r="EA518" s="70"/>
      <c r="EB518" s="70"/>
      <c r="EC518" s="70"/>
      <c r="ED518" s="70"/>
      <c r="EE518" s="70"/>
      <c r="EF518" s="70"/>
      <c r="EG518" s="70"/>
      <c r="EH518" s="70"/>
      <c r="EI518" s="70"/>
      <c r="EJ518" s="70"/>
      <c r="EK518" s="70"/>
      <c r="EL518" s="70"/>
      <c r="EM518" s="70"/>
      <c r="EN518" s="70"/>
    </row>
    <row r="519" spans="1:144" outlineLevel="1" x14ac:dyDescent="0.2">
      <c r="A519" s="16">
        <v>313</v>
      </c>
      <c r="B519" s="16">
        <v>0</v>
      </c>
      <c r="C519" s="1">
        <v>5.3612622359797843E-6</v>
      </c>
      <c r="D519" s="1">
        <f t="shared" si="40"/>
        <v>-5.3612622359797843E-6</v>
      </c>
      <c r="E519" s="1">
        <f t="shared" si="41"/>
        <v>1.0722553214995193E-5</v>
      </c>
      <c r="F519" s="1">
        <f t="shared" si="42"/>
        <v>-3.274530991607072E-3</v>
      </c>
      <c r="G519" s="1">
        <f t="shared" si="43"/>
        <v>-2.3154461728286078E-3</v>
      </c>
      <c r="H519" s="1">
        <v>2.7365562639455242E-5</v>
      </c>
      <c r="I519" s="1">
        <f t="shared" si="44"/>
        <v>1.4671875916286201E-10</v>
      </c>
      <c r="J519" s="1">
        <f t="shared" si="45"/>
        <v>-2.3154778552225046E-3</v>
      </c>
      <c r="AQ519" s="70"/>
      <c r="AR519" s="70"/>
      <c r="AS519" s="70"/>
      <c r="AT519" s="70"/>
      <c r="AU519" s="70"/>
      <c r="AV519" s="70"/>
      <c r="AW519" s="70"/>
      <c r="AX519" s="83"/>
      <c r="AY519" s="70"/>
      <c r="AZ519" s="70"/>
      <c r="BA519" s="70"/>
      <c r="BB519" s="70">
        <f t="shared" si="46"/>
        <v>1</v>
      </c>
      <c r="BC519" s="70">
        <f t="shared" si="47"/>
        <v>5.3612622359797843E-6</v>
      </c>
      <c r="BD519" s="70" t="e">
        <f t="shared" si="48"/>
        <v>#N/A</v>
      </c>
      <c r="BE519" s="70"/>
      <c r="BF519" s="70"/>
      <c r="BG519" s="70"/>
      <c r="BH519" s="70"/>
      <c r="BI519" s="70"/>
      <c r="BJ519" s="70"/>
      <c r="BK519" s="70"/>
      <c r="BL519" s="70"/>
      <c r="BM519" s="70"/>
      <c r="BN519" s="70"/>
      <c r="BO519" s="70"/>
      <c r="BP519" s="70"/>
      <c r="BQ519" s="70"/>
      <c r="BR519" s="70"/>
      <c r="BS519" s="70"/>
      <c r="BT519" s="70"/>
      <c r="BU519" s="70"/>
      <c r="BV519" s="70"/>
      <c r="BW519" s="70"/>
      <c r="BX519" s="70"/>
      <c r="BY519" s="70"/>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0"/>
      <c r="DD519" s="70"/>
      <c r="DE519" s="70"/>
      <c r="DF519" s="70"/>
      <c r="DG519" s="70"/>
      <c r="DH519" s="70"/>
      <c r="DI519" s="70"/>
      <c r="DJ519" s="70"/>
      <c r="DK519" s="70"/>
      <c r="DL519" s="70"/>
      <c r="DM519" s="70"/>
      <c r="DN519" s="70"/>
      <c r="DO519" s="70"/>
      <c r="DP519" s="70"/>
      <c r="DQ519" s="70"/>
      <c r="DR519" s="70"/>
      <c r="DS519" s="70"/>
      <c r="DT519" s="70"/>
      <c r="DU519" s="70"/>
      <c r="DV519" s="70"/>
      <c r="DW519" s="70"/>
      <c r="DX519" s="70"/>
      <c r="DY519" s="70"/>
      <c r="DZ519" s="70"/>
      <c r="EA519" s="70"/>
      <c r="EB519" s="70"/>
      <c r="EC519" s="70"/>
      <c r="ED519" s="70"/>
      <c r="EE519" s="70"/>
      <c r="EF519" s="70"/>
      <c r="EG519" s="70"/>
      <c r="EH519" s="70"/>
      <c r="EI519" s="70"/>
      <c r="EJ519" s="70"/>
      <c r="EK519" s="70"/>
      <c r="EL519" s="70"/>
      <c r="EM519" s="70"/>
      <c r="EN519" s="70"/>
    </row>
    <row r="520" spans="1:144" outlineLevel="1" x14ac:dyDescent="0.2">
      <c r="A520" s="16">
        <v>314</v>
      </c>
      <c r="B520" s="16">
        <v>0</v>
      </c>
      <c r="C520" s="1">
        <v>3.2605774324981461E-6</v>
      </c>
      <c r="D520" s="1">
        <f t="shared" si="40"/>
        <v>-3.2605774324981461E-6</v>
      </c>
      <c r="E520" s="1">
        <f t="shared" si="41"/>
        <v>6.5211654965712286E-6</v>
      </c>
      <c r="F520" s="1">
        <f t="shared" si="42"/>
        <v>-2.5536572786047911E-3</v>
      </c>
      <c r="G520" s="1">
        <f t="shared" si="43"/>
        <v>-1.80570985041839E-3</v>
      </c>
      <c r="H520" s="1">
        <v>1.7191604801920861E-5</v>
      </c>
      <c r="I520" s="1">
        <f t="shared" si="44"/>
        <v>5.6055705103923812E-11</v>
      </c>
      <c r="J520" s="1">
        <f t="shared" si="45"/>
        <v>-1.8057253721435905E-3</v>
      </c>
      <c r="AQ520" s="70"/>
      <c r="AR520" s="70"/>
      <c r="AS520" s="70"/>
      <c r="AT520" s="70"/>
      <c r="AU520" s="70"/>
      <c r="AV520" s="70"/>
      <c r="AW520" s="70"/>
      <c r="AX520" s="83"/>
      <c r="AY520" s="70"/>
      <c r="AZ520" s="70"/>
      <c r="BA520" s="70"/>
      <c r="BB520" s="70">
        <f t="shared" si="46"/>
        <v>1</v>
      </c>
      <c r="BC520" s="70">
        <f t="shared" si="47"/>
        <v>3.2605774324981461E-6</v>
      </c>
      <c r="BD520" s="70" t="e">
        <f t="shared" si="48"/>
        <v>#N/A</v>
      </c>
      <c r="BE520" s="70"/>
      <c r="BF520" s="70"/>
      <c r="BG520" s="70"/>
      <c r="BH520" s="70"/>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c r="DJ520" s="70"/>
      <c r="DK520" s="70"/>
      <c r="DL520" s="70"/>
      <c r="DM520" s="70"/>
      <c r="DN520" s="70"/>
      <c r="DO520" s="70"/>
      <c r="DP520" s="70"/>
      <c r="DQ520" s="70"/>
      <c r="DR520" s="70"/>
      <c r="DS520" s="70"/>
      <c r="DT520" s="70"/>
      <c r="DU520" s="70"/>
      <c r="DV520" s="70"/>
      <c r="DW520" s="70"/>
      <c r="DX520" s="70"/>
      <c r="DY520" s="70"/>
      <c r="DZ520" s="70"/>
      <c r="EA520" s="70"/>
      <c r="EB520" s="70"/>
      <c r="EC520" s="70"/>
      <c r="ED520" s="70"/>
      <c r="EE520" s="70"/>
      <c r="EF520" s="70"/>
      <c r="EG520" s="70"/>
      <c r="EH520" s="70"/>
      <c r="EI520" s="70"/>
      <c r="EJ520" s="70"/>
      <c r="EK520" s="70"/>
      <c r="EL520" s="70"/>
      <c r="EM520" s="70"/>
      <c r="EN520" s="70"/>
    </row>
    <row r="521" spans="1:144" outlineLevel="1" x14ac:dyDescent="0.2">
      <c r="A521" s="16">
        <v>315</v>
      </c>
      <c r="B521" s="16">
        <v>0</v>
      </c>
      <c r="C521" s="1">
        <v>4.6335856120708757E-3</v>
      </c>
      <c r="D521" s="1">
        <f t="shared" si="40"/>
        <v>-4.6335856120708757E-3</v>
      </c>
      <c r="E521" s="1">
        <f t="shared" si="41"/>
        <v>9.2887078935193698E-3</v>
      </c>
      <c r="F521" s="1">
        <f t="shared" si="42"/>
        <v>-9.6377942982403236E-2</v>
      </c>
      <c r="G521" s="1">
        <f t="shared" si="43"/>
        <v>-6.8228701251202534E-2</v>
      </c>
      <c r="H521" s="1">
        <v>8.4952182683341558E-3</v>
      </c>
      <c r="I521" s="1">
        <f t="shared" si="44"/>
        <v>3.988539869495503E-5</v>
      </c>
      <c r="J521" s="1">
        <f t="shared" si="45"/>
        <v>-6.8520369767834738E-2</v>
      </c>
      <c r="AQ521" s="70"/>
      <c r="AR521" s="70"/>
      <c r="AS521" s="70"/>
      <c r="AT521" s="70"/>
      <c r="AU521" s="70"/>
      <c r="AV521" s="70"/>
      <c r="AW521" s="70"/>
      <c r="AX521" s="83"/>
      <c r="AY521" s="70"/>
      <c r="AZ521" s="70"/>
      <c r="BA521" s="70"/>
      <c r="BB521" s="70">
        <f t="shared" si="46"/>
        <v>1</v>
      </c>
      <c r="BC521" s="70">
        <f t="shared" si="47"/>
        <v>4.6335856120708757E-3</v>
      </c>
      <c r="BD521" s="70" t="e">
        <f t="shared" si="48"/>
        <v>#N/A</v>
      </c>
      <c r="BE521" s="70"/>
      <c r="BF521" s="70"/>
      <c r="BG521" s="70"/>
      <c r="BH521" s="70"/>
      <c r="BI521" s="70"/>
      <c r="BJ521" s="70"/>
      <c r="BK521" s="70"/>
      <c r="BL521" s="70"/>
      <c r="BM521" s="70"/>
      <c r="BN521" s="70"/>
      <c r="BO521" s="70"/>
      <c r="BP521" s="70"/>
      <c r="BQ521" s="70"/>
      <c r="BR521" s="70"/>
      <c r="BS521" s="70"/>
      <c r="BT521" s="70"/>
      <c r="BU521" s="70"/>
      <c r="BV521" s="70"/>
      <c r="BW521" s="70"/>
      <c r="BX521" s="70"/>
      <c r="BY521" s="70"/>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0"/>
      <c r="DD521" s="70"/>
      <c r="DE521" s="70"/>
      <c r="DF521" s="70"/>
      <c r="DG521" s="70"/>
      <c r="DH521" s="70"/>
      <c r="DI521" s="70"/>
      <c r="DJ521" s="70"/>
      <c r="DK521" s="70"/>
      <c r="DL521" s="70"/>
      <c r="DM521" s="70"/>
      <c r="DN521" s="70"/>
      <c r="DO521" s="70"/>
      <c r="DP521" s="70"/>
      <c r="DQ521" s="70"/>
      <c r="DR521" s="70"/>
      <c r="DS521" s="70"/>
      <c r="DT521" s="70"/>
      <c r="DU521" s="70"/>
      <c r="DV521" s="70"/>
      <c r="DW521" s="70"/>
      <c r="DX521" s="70"/>
      <c r="DY521" s="70"/>
      <c r="DZ521" s="70"/>
      <c r="EA521" s="70"/>
      <c r="EB521" s="70"/>
      <c r="EC521" s="70"/>
      <c r="ED521" s="70"/>
      <c r="EE521" s="70"/>
      <c r="EF521" s="70"/>
      <c r="EG521" s="70"/>
      <c r="EH521" s="70"/>
      <c r="EI521" s="70"/>
      <c r="EJ521" s="70"/>
      <c r="EK521" s="70"/>
      <c r="EL521" s="70"/>
      <c r="EM521" s="70"/>
      <c r="EN521" s="70"/>
    </row>
    <row r="522" spans="1:144" outlineLevel="1" x14ac:dyDescent="0.2">
      <c r="A522" s="16">
        <v>316</v>
      </c>
      <c r="B522" s="16">
        <v>0</v>
      </c>
      <c r="C522" s="1">
        <v>8.0285951854186936E-5</v>
      </c>
      <c r="D522" s="1">
        <f t="shared" si="40"/>
        <v>-8.0285951854186936E-5</v>
      </c>
      <c r="E522" s="1">
        <f t="shared" si="41"/>
        <v>1.6057834988731528E-4</v>
      </c>
      <c r="F522" s="1">
        <f t="shared" si="42"/>
        <v>-1.267195130543498E-2</v>
      </c>
      <c r="G522" s="1">
        <f t="shared" si="43"/>
        <v>-8.9606025581879002E-3</v>
      </c>
      <c r="H522" s="1">
        <v>3.2122258064900964E-4</v>
      </c>
      <c r="I522" s="1">
        <f t="shared" si="44"/>
        <v>2.5800018906820167E-8</v>
      </c>
      <c r="J522" s="1">
        <f t="shared" si="45"/>
        <v>-8.9620420789410689E-3</v>
      </c>
      <c r="AQ522" s="70"/>
      <c r="AR522" s="70"/>
      <c r="AS522" s="70"/>
      <c r="AT522" s="70"/>
      <c r="AU522" s="70"/>
      <c r="AV522" s="70"/>
      <c r="AW522" s="70"/>
      <c r="AX522" s="83"/>
      <c r="AY522" s="70"/>
      <c r="AZ522" s="70"/>
      <c r="BA522" s="70"/>
      <c r="BB522" s="70">
        <f t="shared" si="46"/>
        <v>1</v>
      </c>
      <c r="BC522" s="70">
        <f t="shared" si="47"/>
        <v>8.0285951854186936E-5</v>
      </c>
      <c r="BD522" s="70" t="e">
        <f t="shared" si="48"/>
        <v>#N/A</v>
      </c>
      <c r="BE522" s="70"/>
      <c r="BF522" s="70"/>
      <c r="BG522" s="70"/>
      <c r="BH522" s="70"/>
      <c r="BI522" s="70"/>
      <c r="BJ522" s="70"/>
      <c r="BK522" s="70"/>
      <c r="BL522" s="70"/>
      <c r="BM522" s="70"/>
      <c r="BN522" s="70"/>
      <c r="BO522" s="70"/>
      <c r="BP522" s="70"/>
      <c r="BQ522" s="70"/>
      <c r="BR522" s="70"/>
      <c r="BS522" s="70"/>
      <c r="BT522" s="70"/>
      <c r="BU522" s="70"/>
      <c r="BV522" s="70"/>
      <c r="BW522" s="70"/>
      <c r="BX522" s="70"/>
      <c r="BY522" s="70"/>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0"/>
      <c r="DD522" s="70"/>
      <c r="DE522" s="70"/>
      <c r="DF522" s="70"/>
      <c r="DG522" s="70"/>
      <c r="DH522" s="70"/>
      <c r="DI522" s="70"/>
      <c r="DJ522" s="70"/>
      <c r="DK522" s="70"/>
      <c r="DL522" s="70"/>
      <c r="DM522" s="70"/>
      <c r="DN522" s="70"/>
      <c r="DO522" s="70"/>
      <c r="DP522" s="70"/>
      <c r="DQ522" s="70"/>
      <c r="DR522" s="70"/>
      <c r="DS522" s="70"/>
      <c r="DT522" s="70"/>
      <c r="DU522" s="70"/>
      <c r="DV522" s="70"/>
      <c r="DW522" s="70"/>
      <c r="DX522" s="70"/>
      <c r="DY522" s="70"/>
      <c r="DZ522" s="70"/>
      <c r="EA522" s="70"/>
      <c r="EB522" s="70"/>
      <c r="EC522" s="70"/>
      <c r="ED522" s="70"/>
      <c r="EE522" s="70"/>
      <c r="EF522" s="70"/>
      <c r="EG522" s="70"/>
      <c r="EH522" s="70"/>
      <c r="EI522" s="70"/>
      <c r="EJ522" s="70"/>
      <c r="EK522" s="70"/>
      <c r="EL522" s="70"/>
      <c r="EM522" s="70"/>
      <c r="EN522" s="70"/>
    </row>
    <row r="523" spans="1:144" outlineLevel="1" x14ac:dyDescent="0.2">
      <c r="A523" s="16">
        <v>317</v>
      </c>
      <c r="B523" s="16">
        <v>0</v>
      </c>
      <c r="C523" s="1">
        <v>1.3231644681805741E-4</v>
      </c>
      <c r="D523" s="1">
        <f t="shared" si="40"/>
        <v>-1.3231644681805741E-4</v>
      </c>
      <c r="E523" s="1">
        <f t="shared" si="41"/>
        <v>2.6465040282299356E-4</v>
      </c>
      <c r="F523" s="1">
        <f t="shared" si="42"/>
        <v>-1.6268079260410358E-2</v>
      </c>
      <c r="G523" s="1">
        <f t="shared" si="43"/>
        <v>-1.1503649715503838E-2</v>
      </c>
      <c r="H523" s="1">
        <v>3.7724760740731427E-4</v>
      </c>
      <c r="I523" s="1">
        <f t="shared" si="44"/>
        <v>4.9941508887608704E-8</v>
      </c>
      <c r="J523" s="1">
        <f t="shared" si="45"/>
        <v>-1.15058201917942E-2</v>
      </c>
      <c r="AQ523" s="70"/>
      <c r="AR523" s="70"/>
      <c r="AS523" s="70"/>
      <c r="AT523" s="70"/>
      <c r="AU523" s="70"/>
      <c r="AV523" s="70"/>
      <c r="AW523" s="70"/>
      <c r="AX523" s="83"/>
      <c r="AY523" s="70"/>
      <c r="AZ523" s="70"/>
      <c r="BA523" s="70"/>
      <c r="BB523" s="70">
        <f t="shared" si="46"/>
        <v>1</v>
      </c>
      <c r="BC523" s="70">
        <f t="shared" si="47"/>
        <v>1.3231644681805741E-4</v>
      </c>
      <c r="BD523" s="70" t="e">
        <f t="shared" si="48"/>
        <v>#N/A</v>
      </c>
      <c r="BE523" s="70"/>
      <c r="BF523" s="70"/>
      <c r="BG523" s="70"/>
      <c r="BH523" s="70"/>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c r="DJ523" s="70"/>
      <c r="DK523" s="70"/>
      <c r="DL523" s="70"/>
      <c r="DM523" s="70"/>
      <c r="DN523" s="70"/>
      <c r="DO523" s="70"/>
      <c r="DP523" s="70"/>
      <c r="DQ523" s="70"/>
      <c r="DR523" s="70"/>
      <c r="DS523" s="70"/>
      <c r="DT523" s="70"/>
      <c r="DU523" s="70"/>
      <c r="DV523" s="70"/>
      <c r="DW523" s="70"/>
      <c r="DX523" s="70"/>
      <c r="DY523" s="70"/>
      <c r="DZ523" s="70"/>
      <c r="EA523" s="70"/>
      <c r="EB523" s="70"/>
      <c r="EC523" s="70"/>
      <c r="ED523" s="70"/>
      <c r="EE523" s="70"/>
      <c r="EF523" s="70"/>
      <c r="EG523" s="70"/>
      <c r="EH523" s="70"/>
      <c r="EI523" s="70"/>
      <c r="EJ523" s="70"/>
      <c r="EK523" s="70"/>
      <c r="EL523" s="70"/>
      <c r="EM523" s="70"/>
      <c r="EN523" s="70"/>
    </row>
    <row r="524" spans="1:144" outlineLevel="1" x14ac:dyDescent="0.2">
      <c r="A524" s="16">
        <v>318</v>
      </c>
      <c r="B524" s="16">
        <v>0</v>
      </c>
      <c r="C524" s="1">
        <v>3.0611874585349734E-5</v>
      </c>
      <c r="D524" s="1">
        <f t="shared" si="40"/>
        <v>-3.0611874585349734E-5</v>
      </c>
      <c r="E524" s="1">
        <f t="shared" si="41"/>
        <v>6.1224686276713323E-5</v>
      </c>
      <c r="F524" s="1">
        <f t="shared" si="42"/>
        <v>-7.8246205196618526E-3</v>
      </c>
      <c r="G524" s="1">
        <f t="shared" si="43"/>
        <v>-5.5328845732494939E-3</v>
      </c>
      <c r="H524" s="1">
        <v>1.3073441455634395E-4</v>
      </c>
      <c r="I524" s="1">
        <f t="shared" si="44"/>
        <v>4.0026713025304479E-9</v>
      </c>
      <c r="J524" s="1">
        <f t="shared" si="45"/>
        <v>-5.5332462779280629E-3</v>
      </c>
      <c r="AQ524" s="70"/>
      <c r="AR524" s="70"/>
      <c r="AS524" s="70"/>
      <c r="AT524" s="70"/>
      <c r="AU524" s="70"/>
      <c r="AV524" s="70"/>
      <c r="AW524" s="70"/>
      <c r="AX524" s="83"/>
      <c r="AY524" s="70"/>
      <c r="AZ524" s="70"/>
      <c r="BA524" s="70"/>
      <c r="BB524" s="70">
        <f t="shared" si="46"/>
        <v>1</v>
      </c>
      <c r="BC524" s="70">
        <f t="shared" si="47"/>
        <v>3.0611874585349734E-5</v>
      </c>
      <c r="BD524" s="70" t="e">
        <f t="shared" si="48"/>
        <v>#N/A</v>
      </c>
      <c r="BE524" s="70"/>
      <c r="BF524" s="70"/>
      <c r="BG524" s="70"/>
      <c r="BH524" s="70"/>
      <c r="BI524" s="70"/>
      <c r="BJ524" s="70"/>
      <c r="BK524" s="70"/>
      <c r="BL524" s="70"/>
      <c r="BM524" s="70"/>
      <c r="BN524" s="70"/>
      <c r="BO524" s="70"/>
      <c r="BP524" s="70"/>
      <c r="BQ524" s="70"/>
      <c r="BR524" s="70"/>
      <c r="BS524" s="70"/>
      <c r="BT524" s="70"/>
      <c r="BU524" s="70"/>
      <c r="BV524" s="70"/>
      <c r="BW524" s="70"/>
      <c r="BX524" s="70"/>
      <c r="BY524" s="70"/>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0"/>
      <c r="DD524" s="70"/>
      <c r="DE524" s="70"/>
      <c r="DF524" s="70"/>
      <c r="DG524" s="70"/>
      <c r="DH524" s="70"/>
      <c r="DI524" s="70"/>
      <c r="DJ524" s="70"/>
      <c r="DK524" s="70"/>
      <c r="DL524" s="70"/>
      <c r="DM524" s="70"/>
      <c r="DN524" s="70"/>
      <c r="DO524" s="70"/>
      <c r="DP524" s="70"/>
      <c r="DQ524" s="70"/>
      <c r="DR524" s="70"/>
      <c r="DS524" s="70"/>
      <c r="DT524" s="70"/>
      <c r="DU524" s="70"/>
      <c r="DV524" s="70"/>
      <c r="DW524" s="70"/>
      <c r="DX524" s="70"/>
      <c r="DY524" s="70"/>
      <c r="DZ524" s="70"/>
      <c r="EA524" s="70"/>
      <c r="EB524" s="70"/>
      <c r="EC524" s="70"/>
      <c r="ED524" s="70"/>
      <c r="EE524" s="70"/>
      <c r="EF524" s="70"/>
      <c r="EG524" s="70"/>
      <c r="EH524" s="70"/>
      <c r="EI524" s="70"/>
      <c r="EJ524" s="70"/>
      <c r="EK524" s="70"/>
      <c r="EL524" s="70"/>
      <c r="EM524" s="70"/>
      <c r="EN524" s="70"/>
    </row>
    <row r="525" spans="1:144" outlineLevel="1" x14ac:dyDescent="0.2">
      <c r="A525" s="16">
        <v>319</v>
      </c>
      <c r="B525" s="16">
        <v>0</v>
      </c>
      <c r="C525" s="1">
        <v>0.25368472101163764</v>
      </c>
      <c r="D525" s="1">
        <f t="shared" si="40"/>
        <v>-0.25368472101163764</v>
      </c>
      <c r="E525" s="1">
        <f t="shared" si="41"/>
        <v>0.5852142841396476</v>
      </c>
      <c r="F525" s="1">
        <f t="shared" si="42"/>
        <v>-0.76499299613764282</v>
      </c>
      <c r="G525" s="1">
        <f t="shared" si="43"/>
        <v>-0.58302340457151858</v>
      </c>
      <c r="H525" s="1">
        <v>0.20179773391905398</v>
      </c>
      <c r="I525" s="1">
        <f t="shared" si="44"/>
        <v>8.5936034029435837E-2</v>
      </c>
      <c r="J525" s="1">
        <f t="shared" si="45"/>
        <v>-0.652573616006348</v>
      </c>
      <c r="AQ525" s="70"/>
      <c r="AR525" s="70"/>
      <c r="AS525" s="70"/>
      <c r="AT525" s="70"/>
      <c r="AU525" s="70"/>
      <c r="AV525" s="70"/>
      <c r="AW525" s="70"/>
      <c r="AX525" s="83"/>
      <c r="AY525" s="70"/>
      <c r="AZ525" s="70"/>
      <c r="BA525" s="70"/>
      <c r="BB525" s="70">
        <f t="shared" si="46"/>
        <v>1</v>
      </c>
      <c r="BC525" s="70">
        <f t="shared" si="47"/>
        <v>0.25368472101163764</v>
      </c>
      <c r="BD525" s="70" t="e">
        <f t="shared" si="48"/>
        <v>#N/A</v>
      </c>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c r="EH525" s="70"/>
      <c r="EI525" s="70"/>
      <c r="EJ525" s="70"/>
      <c r="EK525" s="70"/>
      <c r="EL525" s="70"/>
      <c r="EM525" s="70"/>
      <c r="EN525" s="70"/>
    </row>
    <row r="526" spans="1:144" outlineLevel="1" x14ac:dyDescent="0.2">
      <c r="A526" s="16">
        <v>320</v>
      </c>
      <c r="B526" s="16">
        <v>0</v>
      </c>
      <c r="C526" s="1">
        <v>6.3026924845805356E-5</v>
      </c>
      <c r="D526" s="1">
        <f t="shared" si="40"/>
        <v>-6.3026924845805356E-5</v>
      </c>
      <c r="E526" s="1">
        <f t="shared" si="41"/>
        <v>1.2605782225165731E-4</v>
      </c>
      <c r="F526" s="1">
        <f t="shared" si="42"/>
        <v>-1.1227547472696667E-2</v>
      </c>
      <c r="G526" s="1">
        <f t="shared" si="43"/>
        <v>-7.9392000534968497E-3</v>
      </c>
      <c r="H526" s="1">
        <v>2.2941593945112056E-4</v>
      </c>
      <c r="I526" s="1">
        <f t="shared" si="44"/>
        <v>1.4463610744835042E-8</v>
      </c>
      <c r="J526" s="1">
        <f t="shared" si="45"/>
        <v>-7.9401108997412123E-3</v>
      </c>
      <c r="AQ526" s="70"/>
      <c r="AR526" s="70"/>
      <c r="AS526" s="70"/>
      <c r="AT526" s="70"/>
      <c r="AU526" s="70"/>
      <c r="AV526" s="70"/>
      <c r="AW526" s="70"/>
      <c r="AX526" s="83"/>
      <c r="AY526" s="70"/>
      <c r="AZ526" s="70"/>
      <c r="BA526" s="70"/>
      <c r="BB526" s="70">
        <f t="shared" si="46"/>
        <v>1</v>
      </c>
      <c r="BC526" s="70">
        <f t="shared" si="47"/>
        <v>6.3026924845805356E-5</v>
      </c>
      <c r="BD526" s="70" t="e">
        <f t="shared" si="48"/>
        <v>#N/A</v>
      </c>
      <c r="BE526" s="70"/>
      <c r="BF526" s="70"/>
      <c r="BG526" s="70"/>
      <c r="BH526" s="70"/>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c r="DJ526" s="70"/>
      <c r="DK526" s="70"/>
      <c r="DL526" s="70"/>
      <c r="DM526" s="70"/>
      <c r="DN526" s="70"/>
      <c r="DO526" s="70"/>
      <c r="DP526" s="70"/>
      <c r="DQ526" s="70"/>
      <c r="DR526" s="70"/>
      <c r="DS526" s="70"/>
      <c r="DT526" s="70"/>
      <c r="DU526" s="70"/>
      <c r="DV526" s="70"/>
      <c r="DW526" s="70"/>
      <c r="DX526" s="70"/>
      <c r="DY526" s="70"/>
      <c r="DZ526" s="70"/>
      <c r="EA526" s="70"/>
      <c r="EB526" s="70"/>
      <c r="EC526" s="70"/>
      <c r="ED526" s="70"/>
      <c r="EE526" s="70"/>
      <c r="EF526" s="70"/>
      <c r="EG526" s="70"/>
      <c r="EH526" s="70"/>
      <c r="EI526" s="70"/>
      <c r="EJ526" s="70"/>
      <c r="EK526" s="70"/>
      <c r="EL526" s="70"/>
      <c r="EM526" s="70"/>
      <c r="EN526" s="70"/>
    </row>
    <row r="527" spans="1:144" outlineLevel="1" x14ac:dyDescent="0.2">
      <c r="A527" s="16">
        <v>321</v>
      </c>
      <c r="B527" s="16">
        <v>0</v>
      </c>
      <c r="C527" s="1">
        <v>2.158335722239797E-5</v>
      </c>
      <c r="D527" s="1">
        <f t="shared" si="40"/>
        <v>-2.158335722239797E-5</v>
      </c>
      <c r="E527" s="1">
        <f t="shared" si="41"/>
        <v>4.3167180292708763E-5</v>
      </c>
      <c r="F527" s="1">
        <f t="shared" si="42"/>
        <v>-6.5701735359660601E-3</v>
      </c>
      <c r="G527" s="1">
        <f t="shared" si="43"/>
        <v>-4.6458393293097849E-3</v>
      </c>
      <c r="H527" s="1">
        <v>8.7004083897824312E-5</v>
      </c>
      <c r="I527" s="1">
        <f t="shared" si="44"/>
        <v>1.8780441510562322E-9</v>
      </c>
      <c r="J527" s="1">
        <f t="shared" si="45"/>
        <v>-4.6460414459960049E-3</v>
      </c>
      <c r="AQ527" s="70"/>
      <c r="AR527" s="70"/>
      <c r="AS527" s="70"/>
      <c r="AT527" s="70"/>
      <c r="AU527" s="70"/>
      <c r="AV527" s="70"/>
      <c r="AW527" s="70"/>
      <c r="AX527" s="83"/>
      <c r="AY527" s="70"/>
      <c r="AZ527" s="70"/>
      <c r="BA527" s="70"/>
      <c r="BB527" s="70">
        <f t="shared" si="46"/>
        <v>1</v>
      </c>
      <c r="BC527" s="70">
        <f t="shared" si="47"/>
        <v>2.158335722239797E-5</v>
      </c>
      <c r="BD527" s="70" t="e">
        <f t="shared" si="48"/>
        <v>#N/A</v>
      </c>
      <c r="BE527" s="70"/>
      <c r="BF527" s="70"/>
      <c r="BG527" s="70"/>
      <c r="BH527" s="70"/>
      <c r="BI527" s="70"/>
      <c r="BJ527" s="70"/>
      <c r="BK527" s="70"/>
      <c r="BL527" s="70"/>
      <c r="BM527" s="70"/>
      <c r="BN527" s="70"/>
      <c r="BO527" s="70"/>
      <c r="BP527" s="70"/>
      <c r="BQ527" s="70"/>
      <c r="BR527" s="70"/>
      <c r="BS527" s="70"/>
      <c r="BT527" s="70"/>
      <c r="BU527" s="70"/>
      <c r="BV527" s="70"/>
      <c r="BW527" s="70"/>
      <c r="BX527" s="70"/>
      <c r="BY527" s="70"/>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0"/>
      <c r="DD527" s="70"/>
      <c r="DE527" s="70"/>
      <c r="DF527" s="70"/>
      <c r="DG527" s="70"/>
      <c r="DH527" s="70"/>
      <c r="DI527" s="70"/>
      <c r="DJ527" s="70"/>
      <c r="DK527" s="70"/>
      <c r="DL527" s="70"/>
      <c r="DM527" s="70"/>
      <c r="DN527" s="70"/>
      <c r="DO527" s="70"/>
      <c r="DP527" s="70"/>
      <c r="DQ527" s="70"/>
      <c r="DR527" s="70"/>
      <c r="DS527" s="70"/>
      <c r="DT527" s="70"/>
      <c r="DU527" s="70"/>
      <c r="DV527" s="70"/>
      <c r="DW527" s="70"/>
      <c r="DX527" s="70"/>
      <c r="DY527" s="70"/>
      <c r="DZ527" s="70"/>
      <c r="EA527" s="70"/>
      <c r="EB527" s="70"/>
      <c r="EC527" s="70"/>
      <c r="ED527" s="70"/>
      <c r="EE527" s="70"/>
      <c r="EF527" s="70"/>
      <c r="EG527" s="70"/>
      <c r="EH527" s="70"/>
      <c r="EI527" s="70"/>
      <c r="EJ527" s="70"/>
      <c r="EK527" s="70"/>
      <c r="EL527" s="70"/>
      <c r="EM527" s="70"/>
      <c r="EN527" s="70"/>
    </row>
    <row r="528" spans="1:144" outlineLevel="1" x14ac:dyDescent="0.2">
      <c r="A528" s="16">
        <v>322</v>
      </c>
      <c r="B528" s="16">
        <v>0</v>
      </c>
      <c r="C528" s="1">
        <v>3.7842476936900795E-3</v>
      </c>
      <c r="D528" s="1">
        <f t="shared" ref="D528:D591" si="49">B528 - C528</f>
        <v>-3.7842476936900795E-3</v>
      </c>
      <c r="E528" s="1">
        <f t="shared" ref="E528:E591" si="50">2*IF(B528=1,LN(1/C528),LN(1/(1-C528)))</f>
        <v>7.5828521491274675E-3</v>
      </c>
      <c r="F528" s="1">
        <f t="shared" ref="F528:F591" si="51">SQRT(E528)*SIGN(D528)</f>
        <v>-8.7079573661837981E-2</v>
      </c>
      <c r="G528" s="1">
        <f t="shared" ref="G528:G591" si="52">D528/(SQRT(C528*(1-C528)))</f>
        <v>-6.1632967011079474E-2</v>
      </c>
      <c r="H528" s="1">
        <v>1.0588371628834371E-2</v>
      </c>
      <c r="I528" s="1">
        <f t="shared" ref="I528:I591" si="53">G528^2*H528/(1-H528)</f>
        <v>4.0651662919994785E-5</v>
      </c>
      <c r="J528" s="1">
        <f t="shared" ref="J528:J591" si="54">G528/SQRT(1-H528)</f>
        <v>-6.1961877679011679E-2</v>
      </c>
      <c r="AQ528" s="70"/>
      <c r="AR528" s="70"/>
      <c r="AS528" s="70"/>
      <c r="AT528" s="70"/>
      <c r="AU528" s="70"/>
      <c r="AV528" s="70"/>
      <c r="AW528" s="70"/>
      <c r="AX528" s="83"/>
      <c r="AY528" s="70"/>
      <c r="AZ528" s="70"/>
      <c r="BA528" s="70"/>
      <c r="BB528" s="70">
        <f t="shared" ref="BB528:BB591" si="55">1-B528</f>
        <v>1</v>
      </c>
      <c r="BC528" s="70">
        <f t="shared" ref="BC528:BC591" si="56">IF(B528=0,C528,NA())</f>
        <v>3.7842476936900795E-3</v>
      </c>
      <c r="BD528" s="70" t="e">
        <f t="shared" ref="BD528:BD591" si="57">IF(B528=1,C528,NA())</f>
        <v>#N/A</v>
      </c>
      <c r="BE528" s="70"/>
      <c r="BF528" s="70"/>
      <c r="BG528" s="70"/>
      <c r="BH528" s="70"/>
      <c r="BI528" s="70"/>
      <c r="BJ528" s="70"/>
      <c r="BK528" s="70"/>
      <c r="BL528" s="70"/>
      <c r="BM528" s="70"/>
      <c r="BN528" s="70"/>
      <c r="BO528" s="70"/>
      <c r="BP528" s="70"/>
      <c r="BQ528" s="70"/>
      <c r="BR528" s="70"/>
      <c r="BS528" s="70"/>
      <c r="BT528" s="70"/>
      <c r="BU528" s="70"/>
      <c r="BV528" s="70"/>
      <c r="BW528" s="70"/>
      <c r="BX528" s="70"/>
      <c r="BY528" s="70"/>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0"/>
      <c r="DD528" s="70"/>
      <c r="DE528" s="70"/>
      <c r="DF528" s="70"/>
      <c r="DG528" s="70"/>
      <c r="DH528" s="70"/>
      <c r="DI528" s="70"/>
      <c r="DJ528" s="70"/>
      <c r="DK528" s="70"/>
      <c r="DL528" s="70"/>
      <c r="DM528" s="70"/>
      <c r="DN528" s="70"/>
      <c r="DO528" s="70"/>
      <c r="DP528" s="70"/>
      <c r="DQ528" s="70"/>
      <c r="DR528" s="70"/>
      <c r="DS528" s="70"/>
      <c r="DT528" s="70"/>
      <c r="DU528" s="70"/>
      <c r="DV528" s="70"/>
      <c r="DW528" s="70"/>
      <c r="DX528" s="70"/>
      <c r="DY528" s="70"/>
      <c r="DZ528" s="70"/>
      <c r="EA528" s="70"/>
      <c r="EB528" s="70"/>
      <c r="EC528" s="70"/>
      <c r="ED528" s="70"/>
      <c r="EE528" s="70"/>
      <c r="EF528" s="70"/>
      <c r="EG528" s="70"/>
      <c r="EH528" s="70"/>
      <c r="EI528" s="70"/>
      <c r="EJ528" s="70"/>
      <c r="EK528" s="70"/>
      <c r="EL528" s="70"/>
      <c r="EM528" s="70"/>
      <c r="EN528" s="70"/>
    </row>
    <row r="529" spans="1:144" outlineLevel="1" x14ac:dyDescent="0.2">
      <c r="A529" s="16">
        <v>323</v>
      </c>
      <c r="B529" s="16">
        <v>0</v>
      </c>
      <c r="C529" s="1">
        <v>7.2589004504002072E-7</v>
      </c>
      <c r="D529" s="1">
        <f t="shared" si="49"/>
        <v>-7.2589004504002072E-7</v>
      </c>
      <c r="E529" s="1">
        <f t="shared" si="50"/>
        <v>1.4517806172736661E-6</v>
      </c>
      <c r="F529" s="1">
        <f t="shared" si="51"/>
        <v>-1.2048985921120773E-3</v>
      </c>
      <c r="G529" s="1">
        <f t="shared" si="52"/>
        <v>-8.5199211965649108E-4</v>
      </c>
      <c r="H529" s="1">
        <v>4.6716390111313736E-6</v>
      </c>
      <c r="I529" s="1">
        <f t="shared" si="53"/>
        <v>3.391114555828718E-12</v>
      </c>
      <c r="J529" s="1">
        <f t="shared" si="54"/>
        <v>-8.5199410976327552E-4</v>
      </c>
      <c r="AQ529" s="70"/>
      <c r="AR529" s="70"/>
      <c r="AS529" s="70"/>
      <c r="AT529" s="70"/>
      <c r="AU529" s="70"/>
      <c r="AV529" s="70"/>
      <c r="AW529" s="70"/>
      <c r="AX529" s="83"/>
      <c r="AY529" s="70"/>
      <c r="AZ529" s="70"/>
      <c r="BA529" s="70"/>
      <c r="BB529" s="70">
        <f t="shared" si="55"/>
        <v>1</v>
      </c>
      <c r="BC529" s="70">
        <f t="shared" si="56"/>
        <v>7.2589004504002072E-7</v>
      </c>
      <c r="BD529" s="70" t="e">
        <f t="shared" si="57"/>
        <v>#N/A</v>
      </c>
      <c r="BE529" s="70"/>
      <c r="BF529" s="70"/>
      <c r="BG529" s="70"/>
      <c r="BH529" s="70"/>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c r="EC529" s="70"/>
      <c r="ED529" s="70"/>
      <c r="EE529" s="70"/>
      <c r="EF529" s="70"/>
      <c r="EG529" s="70"/>
      <c r="EH529" s="70"/>
      <c r="EI529" s="70"/>
      <c r="EJ529" s="70"/>
      <c r="EK529" s="70"/>
      <c r="EL529" s="70"/>
      <c r="EM529" s="70"/>
      <c r="EN529" s="70"/>
    </row>
    <row r="530" spans="1:144" outlineLevel="1" x14ac:dyDescent="0.2">
      <c r="A530" s="16">
        <v>324</v>
      </c>
      <c r="B530" s="16">
        <v>0</v>
      </c>
      <c r="C530" s="1">
        <v>6.2086000159256926E-6</v>
      </c>
      <c r="D530" s="1">
        <f t="shared" si="49"/>
        <v>-6.2086000159256926E-6</v>
      </c>
      <c r="E530" s="1">
        <f t="shared" si="50"/>
        <v>1.2417238578609302E-5</v>
      </c>
      <c r="F530" s="1">
        <f t="shared" si="51"/>
        <v>-3.5238102358965502E-3</v>
      </c>
      <c r="G530" s="1">
        <f t="shared" si="52"/>
        <v>-2.4917139809535064E-3</v>
      </c>
      <c r="H530" s="1">
        <v>2.8977412176187164E-5</v>
      </c>
      <c r="I530" s="1">
        <f t="shared" si="53"/>
        <v>1.7991549217489369E-10</v>
      </c>
      <c r="J530" s="1">
        <f t="shared" si="54"/>
        <v>-2.4917500834496517E-3</v>
      </c>
      <c r="AQ530" s="70"/>
      <c r="AR530" s="70"/>
      <c r="AS530" s="70"/>
      <c r="AT530" s="70"/>
      <c r="AU530" s="70"/>
      <c r="AV530" s="70"/>
      <c r="AW530" s="70"/>
      <c r="AX530" s="83"/>
      <c r="AY530" s="70"/>
      <c r="AZ530" s="70"/>
      <c r="BA530" s="70"/>
      <c r="BB530" s="70">
        <f t="shared" si="55"/>
        <v>1</v>
      </c>
      <c r="BC530" s="70">
        <f t="shared" si="56"/>
        <v>6.2086000159256926E-6</v>
      </c>
      <c r="BD530" s="70" t="e">
        <f t="shared" si="57"/>
        <v>#N/A</v>
      </c>
      <c r="BE530" s="70"/>
      <c r="BF530" s="70"/>
      <c r="BG530" s="70"/>
      <c r="BH530" s="70"/>
      <c r="BI530" s="70"/>
      <c r="BJ530" s="70"/>
      <c r="BK530" s="70"/>
      <c r="BL530" s="70"/>
      <c r="BM530" s="70"/>
      <c r="BN530" s="70"/>
      <c r="BO530" s="70"/>
      <c r="BP530" s="70"/>
      <c r="BQ530" s="70"/>
      <c r="BR530" s="70"/>
      <c r="BS530" s="70"/>
      <c r="BT530" s="70"/>
      <c r="BU530" s="70"/>
      <c r="BV530" s="70"/>
      <c r="BW530" s="70"/>
      <c r="BX530" s="70"/>
      <c r="BY530" s="70"/>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0"/>
      <c r="DD530" s="70"/>
      <c r="DE530" s="70"/>
      <c r="DF530" s="70"/>
      <c r="DG530" s="70"/>
      <c r="DH530" s="70"/>
      <c r="DI530" s="70"/>
      <c r="DJ530" s="70"/>
      <c r="DK530" s="70"/>
      <c r="DL530" s="70"/>
      <c r="DM530" s="70"/>
      <c r="DN530" s="70"/>
      <c r="DO530" s="70"/>
      <c r="DP530" s="70"/>
      <c r="DQ530" s="70"/>
      <c r="DR530" s="70"/>
      <c r="DS530" s="70"/>
      <c r="DT530" s="70"/>
      <c r="DU530" s="70"/>
      <c r="DV530" s="70"/>
      <c r="DW530" s="70"/>
      <c r="DX530" s="70"/>
      <c r="DY530" s="70"/>
      <c r="DZ530" s="70"/>
      <c r="EA530" s="70"/>
      <c r="EB530" s="70"/>
      <c r="EC530" s="70"/>
      <c r="ED530" s="70"/>
      <c r="EE530" s="70"/>
      <c r="EF530" s="70"/>
      <c r="EG530" s="70"/>
      <c r="EH530" s="70"/>
      <c r="EI530" s="70"/>
      <c r="EJ530" s="70"/>
      <c r="EK530" s="70"/>
      <c r="EL530" s="70"/>
      <c r="EM530" s="70"/>
      <c r="EN530" s="70"/>
    </row>
    <row r="531" spans="1:144" outlineLevel="1" x14ac:dyDescent="0.2">
      <c r="A531" s="16">
        <v>325</v>
      </c>
      <c r="B531" s="16">
        <v>0</v>
      </c>
      <c r="C531" s="1">
        <v>4.0495489707169395E-2</v>
      </c>
      <c r="D531" s="1">
        <f t="shared" si="49"/>
        <v>-4.0495489707169395E-2</v>
      </c>
      <c r="E531" s="1">
        <f t="shared" si="50"/>
        <v>8.2676525750932997E-2</v>
      </c>
      <c r="F531" s="1">
        <f t="shared" si="51"/>
        <v>-0.28753526001332946</v>
      </c>
      <c r="G531" s="1">
        <f t="shared" si="52"/>
        <v>-0.20543754536723791</v>
      </c>
      <c r="H531" s="1">
        <v>0.10814881862413671</v>
      </c>
      <c r="I531" s="1">
        <f t="shared" si="53"/>
        <v>5.117867317573228E-3</v>
      </c>
      <c r="J531" s="1">
        <f t="shared" si="54"/>
        <v>-0.21753724362529089</v>
      </c>
      <c r="AQ531" s="70"/>
      <c r="AR531" s="70"/>
      <c r="AS531" s="70"/>
      <c r="AT531" s="70"/>
      <c r="AU531" s="70"/>
      <c r="AV531" s="70"/>
      <c r="AW531" s="70"/>
      <c r="AX531" s="83"/>
      <c r="AY531" s="70"/>
      <c r="AZ531" s="70"/>
      <c r="BA531" s="70"/>
      <c r="BB531" s="70">
        <f t="shared" si="55"/>
        <v>1</v>
      </c>
      <c r="BC531" s="70">
        <f t="shared" si="56"/>
        <v>4.0495489707169395E-2</v>
      </c>
      <c r="BD531" s="70" t="e">
        <f t="shared" si="57"/>
        <v>#N/A</v>
      </c>
      <c r="BE531" s="70"/>
      <c r="BF531" s="70"/>
      <c r="BG531" s="70"/>
      <c r="BH531" s="70"/>
      <c r="BI531" s="70"/>
      <c r="BJ531" s="70"/>
      <c r="BK531" s="70"/>
      <c r="BL531" s="70"/>
      <c r="BM531" s="70"/>
      <c r="BN531" s="70"/>
      <c r="BO531" s="70"/>
      <c r="BP531" s="70"/>
      <c r="BQ531" s="70"/>
      <c r="BR531" s="70"/>
      <c r="BS531" s="70"/>
      <c r="BT531" s="70"/>
      <c r="BU531" s="70"/>
      <c r="BV531" s="70"/>
      <c r="BW531" s="70"/>
      <c r="BX531" s="70"/>
      <c r="BY531" s="70"/>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0"/>
      <c r="DD531" s="70"/>
      <c r="DE531" s="70"/>
      <c r="DF531" s="70"/>
      <c r="DG531" s="70"/>
      <c r="DH531" s="70"/>
      <c r="DI531" s="70"/>
      <c r="DJ531" s="70"/>
      <c r="DK531" s="70"/>
      <c r="DL531" s="70"/>
      <c r="DM531" s="70"/>
      <c r="DN531" s="70"/>
      <c r="DO531" s="70"/>
      <c r="DP531" s="70"/>
      <c r="DQ531" s="70"/>
      <c r="DR531" s="70"/>
      <c r="DS531" s="70"/>
      <c r="DT531" s="70"/>
      <c r="DU531" s="70"/>
      <c r="DV531" s="70"/>
      <c r="DW531" s="70"/>
      <c r="DX531" s="70"/>
      <c r="DY531" s="70"/>
      <c r="DZ531" s="70"/>
      <c r="EA531" s="70"/>
      <c r="EB531" s="70"/>
      <c r="EC531" s="70"/>
      <c r="ED531" s="70"/>
      <c r="EE531" s="70"/>
      <c r="EF531" s="70"/>
      <c r="EG531" s="70"/>
      <c r="EH531" s="70"/>
      <c r="EI531" s="70"/>
      <c r="EJ531" s="70"/>
      <c r="EK531" s="70"/>
      <c r="EL531" s="70"/>
      <c r="EM531" s="70"/>
      <c r="EN531" s="70"/>
    </row>
    <row r="532" spans="1:144" outlineLevel="1" x14ac:dyDescent="0.2">
      <c r="A532" s="16">
        <v>326</v>
      </c>
      <c r="B532" s="16">
        <v>1</v>
      </c>
      <c r="C532" s="1">
        <v>0.99956131437138029</v>
      </c>
      <c r="D532" s="1">
        <f t="shared" si="49"/>
        <v>4.3868562861970606E-4</v>
      </c>
      <c r="E532" s="1">
        <f t="shared" si="50"/>
        <v>8.7756375862050814E-4</v>
      </c>
      <c r="F532" s="1">
        <f t="shared" si="51"/>
        <v>2.9623702648732285E-2</v>
      </c>
      <c r="G532" s="1">
        <f t="shared" si="52"/>
        <v>2.0949419041119161E-2</v>
      </c>
      <c r="H532" s="1">
        <v>1.3058529787085276E-3</v>
      </c>
      <c r="I532" s="1">
        <f t="shared" si="53"/>
        <v>5.7385972655716402E-7</v>
      </c>
      <c r="J532" s="1">
        <f t="shared" si="54"/>
        <v>2.0963110882857135E-2</v>
      </c>
      <c r="AQ532" s="70"/>
      <c r="AR532" s="70"/>
      <c r="AS532" s="70"/>
      <c r="AT532" s="70"/>
      <c r="AU532" s="70"/>
      <c r="AV532" s="70"/>
      <c r="AW532" s="70"/>
      <c r="AX532" s="83"/>
      <c r="AY532" s="70"/>
      <c r="AZ532" s="70"/>
      <c r="BA532" s="70"/>
      <c r="BB532" s="70">
        <f t="shared" si="55"/>
        <v>0</v>
      </c>
      <c r="BC532" s="70" t="e">
        <f t="shared" si="56"/>
        <v>#N/A</v>
      </c>
      <c r="BD532" s="70">
        <f t="shared" si="57"/>
        <v>0.99956131437138029</v>
      </c>
      <c r="BE532" s="70"/>
      <c r="BF532" s="70"/>
      <c r="BG532" s="70"/>
      <c r="BH532" s="70"/>
      <c r="BI532" s="70"/>
      <c r="BJ532" s="70"/>
      <c r="BK532" s="70"/>
      <c r="BL532" s="70"/>
      <c r="BM532" s="70"/>
      <c r="BN532" s="70"/>
      <c r="BO532" s="70"/>
      <c r="BP532" s="70"/>
      <c r="BQ532" s="70"/>
      <c r="BR532" s="70"/>
      <c r="BS532" s="70"/>
      <c r="BT532" s="70"/>
      <c r="BU532" s="70"/>
      <c r="BV532" s="70"/>
      <c r="BW532" s="70"/>
      <c r="BX532" s="70"/>
      <c r="BY532" s="70"/>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0"/>
      <c r="DD532" s="70"/>
      <c r="DE532" s="70"/>
      <c r="DF532" s="70"/>
      <c r="DG532" s="70"/>
      <c r="DH532" s="70"/>
      <c r="DI532" s="70"/>
      <c r="DJ532" s="70"/>
      <c r="DK532" s="70"/>
      <c r="DL532" s="70"/>
      <c r="DM532" s="70"/>
      <c r="DN532" s="70"/>
      <c r="DO532" s="70"/>
      <c r="DP532" s="70"/>
      <c r="DQ532" s="70"/>
      <c r="DR532" s="70"/>
      <c r="DS532" s="70"/>
      <c r="DT532" s="70"/>
      <c r="DU532" s="70"/>
      <c r="DV532" s="70"/>
      <c r="DW532" s="70"/>
      <c r="DX532" s="70"/>
      <c r="DY532" s="70"/>
      <c r="DZ532" s="70"/>
      <c r="EA532" s="70"/>
      <c r="EB532" s="70"/>
      <c r="EC532" s="70"/>
      <c r="ED532" s="70"/>
      <c r="EE532" s="70"/>
      <c r="EF532" s="70"/>
      <c r="EG532" s="70"/>
      <c r="EH532" s="70"/>
      <c r="EI532" s="70"/>
      <c r="EJ532" s="70"/>
      <c r="EK532" s="70"/>
      <c r="EL532" s="70"/>
      <c r="EM532" s="70"/>
      <c r="EN532" s="70"/>
    </row>
    <row r="533" spans="1:144" outlineLevel="1" x14ac:dyDescent="0.2">
      <c r="A533" s="16">
        <v>327</v>
      </c>
      <c r="B533" s="16">
        <v>0</v>
      </c>
      <c r="C533" s="1">
        <v>1.1038151849509819E-4</v>
      </c>
      <c r="D533" s="1">
        <f t="shared" si="49"/>
        <v>-1.1038151849509819E-4</v>
      </c>
      <c r="E533" s="1">
        <f t="shared" si="50"/>
        <v>2.2077522196644022E-4</v>
      </c>
      <c r="F533" s="1">
        <f t="shared" si="51"/>
        <v>-1.4858506720610933E-2</v>
      </c>
      <c r="G533" s="1">
        <f t="shared" si="52"/>
        <v>-1.0506840815381622E-2</v>
      </c>
      <c r="H533" s="1">
        <v>3.2650413687181941E-4</v>
      </c>
      <c r="I533" s="1">
        <f t="shared" si="53"/>
        <v>3.6055773373571996E-8</v>
      </c>
      <c r="J533" s="1">
        <f t="shared" si="54"/>
        <v>-1.0508556499022248E-2</v>
      </c>
      <c r="AQ533" s="70"/>
      <c r="AR533" s="70"/>
      <c r="AS533" s="70"/>
      <c r="AT533" s="70"/>
      <c r="AU533" s="70"/>
      <c r="AV533" s="70"/>
      <c r="AW533" s="70"/>
      <c r="AX533" s="83"/>
      <c r="AY533" s="70"/>
      <c r="AZ533" s="70"/>
      <c r="BA533" s="70"/>
      <c r="BB533" s="70">
        <f t="shared" si="55"/>
        <v>1</v>
      </c>
      <c r="BC533" s="70">
        <f t="shared" si="56"/>
        <v>1.1038151849509819E-4</v>
      </c>
      <c r="BD533" s="70" t="e">
        <f t="shared" si="57"/>
        <v>#N/A</v>
      </c>
      <c r="BE533" s="70"/>
      <c r="BF533" s="70"/>
      <c r="BG533" s="70"/>
      <c r="BH533" s="70"/>
      <c r="BI533" s="70"/>
      <c r="BJ533" s="70"/>
      <c r="BK533" s="70"/>
      <c r="BL533" s="70"/>
      <c r="BM533" s="70"/>
      <c r="BN533" s="70"/>
      <c r="BO533" s="70"/>
      <c r="BP533" s="70"/>
      <c r="BQ533" s="70"/>
      <c r="BR533" s="70"/>
      <c r="BS533" s="70"/>
      <c r="BT533" s="70"/>
      <c r="BU533" s="70"/>
      <c r="BV533" s="70"/>
      <c r="BW533" s="70"/>
      <c r="BX533" s="70"/>
      <c r="BY533" s="70"/>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0"/>
      <c r="DD533" s="70"/>
      <c r="DE533" s="70"/>
      <c r="DF533" s="70"/>
      <c r="DG533" s="70"/>
      <c r="DH533" s="70"/>
      <c r="DI533" s="70"/>
      <c r="DJ533" s="70"/>
      <c r="DK533" s="70"/>
      <c r="DL533" s="70"/>
      <c r="DM533" s="70"/>
      <c r="DN533" s="70"/>
      <c r="DO533" s="70"/>
      <c r="DP533" s="70"/>
      <c r="DQ533" s="70"/>
      <c r="DR533" s="70"/>
      <c r="DS533" s="70"/>
      <c r="DT533" s="70"/>
      <c r="DU533" s="70"/>
      <c r="DV533" s="70"/>
      <c r="DW533" s="70"/>
      <c r="DX533" s="70"/>
      <c r="DY533" s="70"/>
      <c r="DZ533" s="70"/>
      <c r="EA533" s="70"/>
      <c r="EB533" s="70"/>
      <c r="EC533" s="70"/>
      <c r="ED533" s="70"/>
      <c r="EE533" s="70"/>
      <c r="EF533" s="70"/>
      <c r="EG533" s="70"/>
      <c r="EH533" s="70"/>
      <c r="EI533" s="70"/>
      <c r="EJ533" s="70"/>
      <c r="EK533" s="70"/>
      <c r="EL533" s="70"/>
      <c r="EM533" s="70"/>
      <c r="EN533" s="70"/>
    </row>
    <row r="534" spans="1:144" outlineLevel="1" x14ac:dyDescent="0.2">
      <c r="A534" s="16">
        <v>328</v>
      </c>
      <c r="B534" s="16">
        <v>1</v>
      </c>
      <c r="C534" s="1">
        <v>0.94933424416231271</v>
      </c>
      <c r="D534" s="1">
        <f t="shared" si="49"/>
        <v>5.0665755837687287E-2</v>
      </c>
      <c r="E534" s="1">
        <f t="shared" si="50"/>
        <v>0.10398867135640426</v>
      </c>
      <c r="F534" s="1">
        <f t="shared" si="51"/>
        <v>0.32247274513732826</v>
      </c>
      <c r="G534" s="1">
        <f t="shared" si="52"/>
        <v>0.23101899461101399</v>
      </c>
      <c r="H534" s="1">
        <v>4.9984944195696525E-2</v>
      </c>
      <c r="I534" s="1">
        <f t="shared" si="53"/>
        <v>2.8080452539717173E-3</v>
      </c>
      <c r="J534" s="1">
        <f t="shared" si="54"/>
        <v>0.2370186092378728</v>
      </c>
      <c r="AQ534" s="70"/>
      <c r="AR534" s="70"/>
      <c r="AS534" s="70"/>
      <c r="AT534" s="70"/>
      <c r="AU534" s="70"/>
      <c r="AV534" s="70"/>
      <c r="AW534" s="70"/>
      <c r="AX534" s="83"/>
      <c r="AY534" s="70"/>
      <c r="AZ534" s="70"/>
      <c r="BA534" s="70"/>
      <c r="BB534" s="70">
        <f t="shared" si="55"/>
        <v>0</v>
      </c>
      <c r="BC534" s="70" t="e">
        <f t="shared" si="56"/>
        <v>#N/A</v>
      </c>
      <c r="BD534" s="70">
        <f t="shared" si="57"/>
        <v>0.94933424416231271</v>
      </c>
      <c r="BE534" s="70"/>
      <c r="BF534" s="70"/>
      <c r="BG534" s="70"/>
      <c r="BH534" s="70"/>
      <c r="BI534" s="70"/>
      <c r="BJ534" s="70"/>
      <c r="BK534" s="70"/>
      <c r="BL534" s="70"/>
      <c r="BM534" s="70"/>
      <c r="BN534" s="70"/>
      <c r="BO534" s="70"/>
      <c r="BP534" s="70"/>
      <c r="BQ534" s="70"/>
      <c r="BR534" s="70"/>
      <c r="BS534" s="70"/>
      <c r="BT534" s="70"/>
      <c r="BU534" s="70"/>
      <c r="BV534" s="70"/>
      <c r="BW534" s="70"/>
      <c r="BX534" s="70"/>
      <c r="BY534" s="70"/>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0"/>
      <c r="DD534" s="70"/>
      <c r="DE534" s="70"/>
      <c r="DF534" s="70"/>
      <c r="DG534" s="70"/>
      <c r="DH534" s="70"/>
      <c r="DI534" s="70"/>
      <c r="DJ534" s="70"/>
      <c r="DK534" s="70"/>
      <c r="DL534" s="70"/>
      <c r="DM534" s="70"/>
      <c r="DN534" s="70"/>
      <c r="DO534" s="70"/>
      <c r="DP534" s="70"/>
      <c r="DQ534" s="70"/>
      <c r="DR534" s="70"/>
      <c r="DS534" s="70"/>
      <c r="DT534" s="70"/>
      <c r="DU534" s="70"/>
      <c r="DV534" s="70"/>
      <c r="DW534" s="70"/>
      <c r="DX534" s="70"/>
      <c r="DY534" s="70"/>
      <c r="DZ534" s="70"/>
      <c r="EA534" s="70"/>
      <c r="EB534" s="70"/>
      <c r="EC534" s="70"/>
      <c r="ED534" s="70"/>
      <c r="EE534" s="70"/>
      <c r="EF534" s="70"/>
      <c r="EG534" s="70"/>
      <c r="EH534" s="70"/>
      <c r="EI534" s="70"/>
      <c r="EJ534" s="70"/>
      <c r="EK534" s="70"/>
      <c r="EL534" s="70"/>
      <c r="EM534" s="70"/>
      <c r="EN534" s="70"/>
    </row>
    <row r="535" spans="1:144" outlineLevel="1" x14ac:dyDescent="0.2">
      <c r="A535" s="16">
        <v>329</v>
      </c>
      <c r="B535" s="16">
        <v>0</v>
      </c>
      <c r="C535" s="1">
        <v>5.5477166641344125E-2</v>
      </c>
      <c r="D535" s="1">
        <f t="shared" si="49"/>
        <v>-5.5477166641344125E-2</v>
      </c>
      <c r="E535" s="1">
        <f t="shared" si="50"/>
        <v>0.11415083451489635</v>
      </c>
      <c r="F535" s="1">
        <f t="shared" si="51"/>
        <v>-0.33786215312594031</v>
      </c>
      <c r="G535" s="1">
        <f t="shared" si="52"/>
        <v>-0.2423543981941918</v>
      </c>
      <c r="H535" s="1">
        <v>7.6414609595918517E-2</v>
      </c>
      <c r="I535" s="1">
        <f t="shared" si="53"/>
        <v>4.8596070717087346E-3</v>
      </c>
      <c r="J535" s="1">
        <f t="shared" si="54"/>
        <v>-0.25218100918938685</v>
      </c>
      <c r="AQ535" s="70"/>
      <c r="AR535" s="70"/>
      <c r="AS535" s="70"/>
      <c r="AT535" s="70"/>
      <c r="AU535" s="70"/>
      <c r="AV535" s="70"/>
      <c r="AW535" s="70"/>
      <c r="AX535" s="83"/>
      <c r="AY535" s="70"/>
      <c r="AZ535" s="70"/>
      <c r="BA535" s="70"/>
      <c r="BB535" s="70">
        <f t="shared" si="55"/>
        <v>1</v>
      </c>
      <c r="BC535" s="70">
        <f t="shared" si="56"/>
        <v>5.5477166641344125E-2</v>
      </c>
      <c r="BD535" s="70" t="e">
        <f t="shared" si="57"/>
        <v>#N/A</v>
      </c>
      <c r="BE535" s="70"/>
      <c r="BF535" s="70"/>
      <c r="BG535" s="70"/>
      <c r="BH535" s="70"/>
      <c r="BI535" s="70"/>
      <c r="BJ535" s="70"/>
      <c r="BK535" s="70"/>
      <c r="BL535" s="70"/>
      <c r="BM535" s="70"/>
      <c r="BN535" s="70"/>
      <c r="BO535" s="70"/>
      <c r="BP535" s="70"/>
      <c r="BQ535" s="70"/>
      <c r="BR535" s="70"/>
      <c r="BS535" s="70"/>
      <c r="BT535" s="70"/>
      <c r="BU535" s="70"/>
      <c r="BV535" s="70"/>
      <c r="BW535" s="70"/>
      <c r="BX535" s="70"/>
      <c r="BY535" s="70"/>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0"/>
      <c r="DD535" s="70"/>
      <c r="DE535" s="70"/>
      <c r="DF535" s="70"/>
      <c r="DG535" s="70"/>
      <c r="DH535" s="70"/>
      <c r="DI535" s="70"/>
      <c r="DJ535" s="70"/>
      <c r="DK535" s="70"/>
      <c r="DL535" s="70"/>
      <c r="DM535" s="70"/>
      <c r="DN535" s="70"/>
      <c r="DO535" s="70"/>
      <c r="DP535" s="70"/>
      <c r="DQ535" s="70"/>
      <c r="DR535" s="70"/>
      <c r="DS535" s="70"/>
      <c r="DT535" s="70"/>
      <c r="DU535" s="70"/>
      <c r="DV535" s="70"/>
      <c r="DW535" s="70"/>
      <c r="DX535" s="70"/>
      <c r="DY535" s="70"/>
      <c r="DZ535" s="70"/>
      <c r="EA535" s="70"/>
      <c r="EB535" s="70"/>
      <c r="EC535" s="70"/>
      <c r="ED535" s="70"/>
      <c r="EE535" s="70"/>
      <c r="EF535" s="70"/>
      <c r="EG535" s="70"/>
      <c r="EH535" s="70"/>
      <c r="EI535" s="70"/>
      <c r="EJ535" s="70"/>
      <c r="EK535" s="70"/>
      <c r="EL535" s="70"/>
      <c r="EM535" s="70"/>
      <c r="EN535" s="70"/>
    </row>
    <row r="536" spans="1:144" outlineLevel="1" x14ac:dyDescent="0.2">
      <c r="A536" s="16">
        <v>330</v>
      </c>
      <c r="B536" s="16">
        <v>0</v>
      </c>
      <c r="C536" s="1">
        <v>8.9035023513243383E-3</v>
      </c>
      <c r="D536" s="1">
        <f t="shared" si="49"/>
        <v>-8.9035023513243383E-3</v>
      </c>
      <c r="E536" s="1">
        <f t="shared" si="50"/>
        <v>1.7886750755763285E-2</v>
      </c>
      <c r="F536" s="1">
        <f t="shared" si="51"/>
        <v>-0.13374135768625681</v>
      </c>
      <c r="G536" s="1">
        <f t="shared" si="52"/>
        <v>-9.4781257892027321E-2</v>
      </c>
      <c r="H536" s="1">
        <v>1.4361627040409476E-2</v>
      </c>
      <c r="I536" s="1">
        <f t="shared" si="53"/>
        <v>1.3089738708141043E-4</v>
      </c>
      <c r="J536" s="1">
        <f t="shared" si="54"/>
        <v>-9.5469284247219538E-2</v>
      </c>
      <c r="AQ536" s="70"/>
      <c r="AR536" s="70"/>
      <c r="AS536" s="70"/>
      <c r="AT536" s="70"/>
      <c r="AU536" s="70"/>
      <c r="AV536" s="70"/>
      <c r="AW536" s="70"/>
      <c r="AX536" s="83"/>
      <c r="AY536" s="70"/>
      <c r="AZ536" s="70"/>
      <c r="BA536" s="70"/>
      <c r="BB536" s="70">
        <f t="shared" si="55"/>
        <v>1</v>
      </c>
      <c r="BC536" s="70">
        <f t="shared" si="56"/>
        <v>8.9035023513243383E-3</v>
      </c>
      <c r="BD536" s="70" t="e">
        <f t="shared" si="57"/>
        <v>#N/A</v>
      </c>
      <c r="BE536" s="70"/>
      <c r="BF536" s="70"/>
      <c r="BG536" s="70"/>
      <c r="BH536" s="70"/>
      <c r="BI536" s="70"/>
      <c r="BJ536" s="70"/>
      <c r="BK536" s="70"/>
      <c r="BL536" s="70"/>
      <c r="BM536" s="70"/>
      <c r="BN536" s="70"/>
      <c r="BO536" s="70"/>
      <c r="BP536" s="70"/>
      <c r="BQ536" s="70"/>
      <c r="BR536" s="70"/>
      <c r="BS536" s="70"/>
      <c r="BT536" s="70"/>
      <c r="BU536" s="70"/>
      <c r="BV536" s="70"/>
      <c r="BW536" s="70"/>
      <c r="BX536" s="70"/>
      <c r="BY536" s="70"/>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0"/>
      <c r="DD536" s="70"/>
      <c r="DE536" s="70"/>
      <c r="DF536" s="70"/>
      <c r="DG536" s="70"/>
      <c r="DH536" s="70"/>
      <c r="DI536" s="70"/>
      <c r="DJ536" s="70"/>
      <c r="DK536" s="70"/>
      <c r="DL536" s="70"/>
      <c r="DM536" s="70"/>
      <c r="DN536" s="70"/>
      <c r="DO536" s="70"/>
      <c r="DP536" s="70"/>
      <c r="DQ536" s="70"/>
      <c r="DR536" s="70"/>
      <c r="DS536" s="70"/>
      <c r="DT536" s="70"/>
      <c r="DU536" s="70"/>
      <c r="DV536" s="70"/>
      <c r="DW536" s="70"/>
      <c r="DX536" s="70"/>
      <c r="DY536" s="70"/>
      <c r="DZ536" s="70"/>
      <c r="EA536" s="70"/>
      <c r="EB536" s="70"/>
      <c r="EC536" s="70"/>
      <c r="ED536" s="70"/>
      <c r="EE536" s="70"/>
      <c r="EF536" s="70"/>
      <c r="EG536" s="70"/>
      <c r="EH536" s="70"/>
      <c r="EI536" s="70"/>
      <c r="EJ536" s="70"/>
      <c r="EK536" s="70"/>
      <c r="EL536" s="70"/>
      <c r="EM536" s="70"/>
      <c r="EN536" s="70"/>
    </row>
    <row r="537" spans="1:144" outlineLevel="1" x14ac:dyDescent="0.2">
      <c r="A537" s="16">
        <v>331</v>
      </c>
      <c r="B537" s="16">
        <v>0</v>
      </c>
      <c r="C537" s="1">
        <v>3.7902782476925434E-6</v>
      </c>
      <c r="D537" s="1">
        <f t="shared" si="49"/>
        <v>-3.7902782476925434E-6</v>
      </c>
      <c r="E537" s="1">
        <f t="shared" si="50"/>
        <v>7.5805708617024173E-6</v>
      </c>
      <c r="F537" s="1">
        <f t="shared" si="51"/>
        <v>-2.753283650789075E-3</v>
      </c>
      <c r="G537" s="1">
        <f t="shared" si="52"/>
        <v>-1.9468673847892646E-3</v>
      </c>
      <c r="H537" s="1">
        <v>2.1227011401754525E-5</v>
      </c>
      <c r="I537" s="1">
        <f t="shared" si="53"/>
        <v>8.0458292421524618E-11</v>
      </c>
      <c r="J537" s="1">
        <f t="shared" si="54"/>
        <v>-1.9468880482063193E-3</v>
      </c>
      <c r="AQ537" s="70"/>
      <c r="AR537" s="70"/>
      <c r="AS537" s="70"/>
      <c r="AT537" s="70"/>
      <c r="AU537" s="70"/>
      <c r="AV537" s="70"/>
      <c r="AW537" s="70"/>
      <c r="AX537" s="83"/>
      <c r="AY537" s="70"/>
      <c r="AZ537" s="70"/>
      <c r="BA537" s="70"/>
      <c r="BB537" s="70">
        <f t="shared" si="55"/>
        <v>1</v>
      </c>
      <c r="BC537" s="70">
        <f t="shared" si="56"/>
        <v>3.7902782476925434E-6</v>
      </c>
      <c r="BD537" s="70" t="e">
        <f t="shared" si="57"/>
        <v>#N/A</v>
      </c>
      <c r="BE537" s="70"/>
      <c r="BF537" s="70"/>
      <c r="BG537" s="70"/>
      <c r="BH537" s="70"/>
      <c r="BI537" s="70"/>
      <c r="BJ537" s="70"/>
      <c r="BK537" s="70"/>
      <c r="BL537" s="70"/>
      <c r="BM537" s="70"/>
      <c r="BN537" s="70"/>
      <c r="BO537" s="70"/>
      <c r="BP537" s="70"/>
      <c r="BQ537" s="70"/>
      <c r="BR537" s="70"/>
      <c r="BS537" s="70"/>
      <c r="BT537" s="70"/>
      <c r="BU537" s="70"/>
      <c r="BV537" s="70"/>
      <c r="BW537" s="70"/>
      <c r="BX537" s="70"/>
      <c r="BY537" s="70"/>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0"/>
      <c r="DD537" s="70"/>
      <c r="DE537" s="70"/>
      <c r="DF537" s="70"/>
      <c r="DG537" s="70"/>
      <c r="DH537" s="70"/>
      <c r="DI537" s="70"/>
      <c r="DJ537" s="70"/>
      <c r="DK537" s="70"/>
      <c r="DL537" s="70"/>
      <c r="DM537" s="70"/>
      <c r="DN537" s="70"/>
      <c r="DO537" s="70"/>
      <c r="DP537" s="70"/>
      <c r="DQ537" s="70"/>
      <c r="DR537" s="70"/>
      <c r="DS537" s="70"/>
      <c r="DT537" s="70"/>
      <c r="DU537" s="70"/>
      <c r="DV537" s="70"/>
      <c r="DW537" s="70"/>
      <c r="DX537" s="70"/>
      <c r="DY537" s="70"/>
      <c r="DZ537" s="70"/>
      <c r="EA537" s="70"/>
      <c r="EB537" s="70"/>
      <c r="EC537" s="70"/>
      <c r="ED537" s="70"/>
      <c r="EE537" s="70"/>
      <c r="EF537" s="70"/>
      <c r="EG537" s="70"/>
      <c r="EH537" s="70"/>
      <c r="EI537" s="70"/>
      <c r="EJ537" s="70"/>
      <c r="EK537" s="70"/>
      <c r="EL537" s="70"/>
      <c r="EM537" s="70"/>
      <c r="EN537" s="70"/>
    </row>
    <row r="538" spans="1:144" outlineLevel="1" x14ac:dyDescent="0.2">
      <c r="A538" s="16">
        <v>332</v>
      </c>
      <c r="B538" s="16">
        <v>0</v>
      </c>
      <c r="C538" s="1">
        <v>6.3177961656255574E-4</v>
      </c>
      <c r="D538" s="1">
        <f t="shared" si="49"/>
        <v>-6.3177961656255574E-4</v>
      </c>
      <c r="E538" s="1">
        <f t="shared" si="50"/>
        <v>1.263958546803559E-3</v>
      </c>
      <c r="F538" s="1">
        <f t="shared" si="51"/>
        <v>-3.5552194683360391E-2</v>
      </c>
      <c r="G538" s="1">
        <f t="shared" si="52"/>
        <v>-2.5143170332674006E-2</v>
      </c>
      <c r="H538" s="1">
        <v>1.403391662158827E-3</v>
      </c>
      <c r="I538" s="1">
        <f t="shared" si="53"/>
        <v>8.8844158928839399E-7</v>
      </c>
      <c r="J538" s="1">
        <f t="shared" si="54"/>
        <v>-2.5160831782100261E-2</v>
      </c>
      <c r="AQ538" s="70"/>
      <c r="AR538" s="70"/>
      <c r="AS538" s="70"/>
      <c r="AT538" s="70"/>
      <c r="AU538" s="70"/>
      <c r="AV538" s="70"/>
      <c r="AW538" s="70"/>
      <c r="AX538" s="83"/>
      <c r="AY538" s="70"/>
      <c r="AZ538" s="70"/>
      <c r="BA538" s="70"/>
      <c r="BB538" s="70">
        <f t="shared" si="55"/>
        <v>1</v>
      </c>
      <c r="BC538" s="70">
        <f t="shared" si="56"/>
        <v>6.3177961656255574E-4</v>
      </c>
      <c r="BD538" s="70" t="e">
        <f t="shared" si="57"/>
        <v>#N/A</v>
      </c>
      <c r="BE538" s="70"/>
      <c r="BF538" s="70"/>
      <c r="BG538" s="70"/>
      <c r="BH538" s="70"/>
      <c r="BI538" s="70"/>
      <c r="BJ538" s="70"/>
      <c r="BK538" s="70"/>
      <c r="BL538" s="70"/>
      <c r="BM538" s="70"/>
      <c r="BN538" s="70"/>
      <c r="BO538" s="70"/>
      <c r="BP538" s="70"/>
      <c r="BQ538" s="70"/>
      <c r="BR538" s="70"/>
      <c r="BS538" s="70"/>
      <c r="BT538" s="70"/>
      <c r="BU538" s="70"/>
      <c r="BV538" s="70"/>
      <c r="BW538" s="70"/>
      <c r="BX538" s="70"/>
      <c r="BY538" s="70"/>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0"/>
      <c r="DD538" s="70"/>
      <c r="DE538" s="70"/>
      <c r="DF538" s="70"/>
      <c r="DG538" s="70"/>
      <c r="DH538" s="70"/>
      <c r="DI538" s="70"/>
      <c r="DJ538" s="70"/>
      <c r="DK538" s="70"/>
      <c r="DL538" s="70"/>
      <c r="DM538" s="70"/>
      <c r="DN538" s="70"/>
      <c r="DO538" s="70"/>
      <c r="DP538" s="70"/>
      <c r="DQ538" s="70"/>
      <c r="DR538" s="70"/>
      <c r="DS538" s="70"/>
      <c r="DT538" s="70"/>
      <c r="DU538" s="70"/>
      <c r="DV538" s="70"/>
      <c r="DW538" s="70"/>
      <c r="DX538" s="70"/>
      <c r="DY538" s="70"/>
      <c r="DZ538" s="70"/>
      <c r="EA538" s="70"/>
      <c r="EB538" s="70"/>
      <c r="EC538" s="70"/>
      <c r="ED538" s="70"/>
      <c r="EE538" s="70"/>
      <c r="EF538" s="70"/>
      <c r="EG538" s="70"/>
      <c r="EH538" s="70"/>
      <c r="EI538" s="70"/>
      <c r="EJ538" s="70"/>
      <c r="EK538" s="70"/>
      <c r="EL538" s="70"/>
      <c r="EM538" s="70"/>
      <c r="EN538" s="70"/>
    </row>
    <row r="539" spans="1:144" outlineLevel="1" x14ac:dyDescent="0.2">
      <c r="A539" s="16">
        <v>333</v>
      </c>
      <c r="B539" s="16">
        <v>0</v>
      </c>
      <c r="C539" s="1">
        <v>8.7704452254340731E-4</v>
      </c>
      <c r="D539" s="1">
        <f t="shared" si="49"/>
        <v>-8.7704452254340731E-4</v>
      </c>
      <c r="E539" s="1">
        <f t="shared" si="50"/>
        <v>1.7548587022302134E-3</v>
      </c>
      <c r="F539" s="1">
        <f t="shared" si="51"/>
        <v>-4.1891033673451095E-2</v>
      </c>
      <c r="G539" s="1">
        <f t="shared" si="52"/>
        <v>-2.9627932848226159E-2</v>
      </c>
      <c r="H539" s="1">
        <v>2.3328930723602466E-3</v>
      </c>
      <c r="I539" s="1">
        <f t="shared" si="53"/>
        <v>2.0526357235731941E-6</v>
      </c>
      <c r="J539" s="1">
        <f t="shared" si="54"/>
        <v>-2.9662552833203213E-2</v>
      </c>
      <c r="AQ539" s="70"/>
      <c r="AR539" s="70"/>
      <c r="AS539" s="70"/>
      <c r="AT539" s="70"/>
      <c r="AU539" s="70"/>
      <c r="AV539" s="70"/>
      <c r="AW539" s="70"/>
      <c r="AX539" s="83"/>
      <c r="AY539" s="70"/>
      <c r="AZ539" s="70"/>
      <c r="BA539" s="70"/>
      <c r="BB539" s="70">
        <f t="shared" si="55"/>
        <v>1</v>
      </c>
      <c r="BC539" s="70">
        <f t="shared" si="56"/>
        <v>8.7704452254340731E-4</v>
      </c>
      <c r="BD539" s="70" t="e">
        <f t="shared" si="57"/>
        <v>#N/A</v>
      </c>
      <c r="BE539" s="70"/>
      <c r="BF539" s="70"/>
      <c r="BG539" s="70"/>
      <c r="BH539" s="70"/>
      <c r="BI539" s="70"/>
      <c r="BJ539" s="70"/>
      <c r="BK539" s="70"/>
      <c r="BL539" s="70"/>
      <c r="BM539" s="70"/>
      <c r="BN539" s="70"/>
      <c r="BO539" s="70"/>
      <c r="BP539" s="70"/>
      <c r="BQ539" s="70"/>
      <c r="BR539" s="70"/>
      <c r="BS539" s="70"/>
      <c r="BT539" s="70"/>
      <c r="BU539" s="70"/>
      <c r="BV539" s="70"/>
      <c r="BW539" s="70"/>
      <c r="BX539" s="70"/>
      <c r="BY539" s="70"/>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0"/>
      <c r="DD539" s="70"/>
      <c r="DE539" s="70"/>
      <c r="DF539" s="70"/>
      <c r="DG539" s="70"/>
      <c r="DH539" s="70"/>
      <c r="DI539" s="70"/>
      <c r="DJ539" s="70"/>
      <c r="DK539" s="70"/>
      <c r="DL539" s="70"/>
      <c r="DM539" s="70"/>
      <c r="DN539" s="70"/>
      <c r="DO539" s="70"/>
      <c r="DP539" s="70"/>
      <c r="DQ539" s="70"/>
      <c r="DR539" s="70"/>
      <c r="DS539" s="70"/>
      <c r="DT539" s="70"/>
      <c r="DU539" s="70"/>
      <c r="DV539" s="70"/>
      <c r="DW539" s="70"/>
      <c r="DX539" s="70"/>
      <c r="DY539" s="70"/>
      <c r="DZ539" s="70"/>
      <c r="EA539" s="70"/>
      <c r="EB539" s="70"/>
      <c r="EC539" s="70"/>
      <c r="ED539" s="70"/>
      <c r="EE539" s="70"/>
      <c r="EF539" s="70"/>
      <c r="EG539" s="70"/>
      <c r="EH539" s="70"/>
      <c r="EI539" s="70"/>
      <c r="EJ539" s="70"/>
      <c r="EK539" s="70"/>
      <c r="EL539" s="70"/>
      <c r="EM539" s="70"/>
      <c r="EN539" s="70"/>
    </row>
    <row r="540" spans="1:144" outlineLevel="1" x14ac:dyDescent="0.2">
      <c r="A540" s="16">
        <v>334</v>
      </c>
      <c r="B540" s="16">
        <v>0</v>
      </c>
      <c r="C540" s="1">
        <v>2.3172350808111119E-7</v>
      </c>
      <c r="D540" s="1">
        <f t="shared" si="49"/>
        <v>-2.3172350808111119E-7</v>
      </c>
      <c r="E540" s="1">
        <f t="shared" si="50"/>
        <v>4.6344706964865073E-7</v>
      </c>
      <c r="F540" s="1">
        <f t="shared" si="51"/>
        <v>-6.80769468798837E-4</v>
      </c>
      <c r="G540" s="1">
        <f t="shared" si="52"/>
        <v>-4.8137673580773283E-4</v>
      </c>
      <c r="H540" s="1">
        <v>1.7699494468280946E-6</v>
      </c>
      <c r="I540" s="1">
        <f t="shared" si="53"/>
        <v>4.1013971591063706E-13</v>
      </c>
      <c r="J540" s="1">
        <f t="shared" si="54"/>
        <v>-4.8137716181454192E-4</v>
      </c>
      <c r="AQ540" s="70"/>
      <c r="AR540" s="70"/>
      <c r="AS540" s="70"/>
      <c r="AT540" s="70"/>
      <c r="AU540" s="70"/>
      <c r="AV540" s="70"/>
      <c r="AW540" s="70"/>
      <c r="AX540" s="83"/>
      <c r="AY540" s="70"/>
      <c r="AZ540" s="70"/>
      <c r="BA540" s="70"/>
      <c r="BB540" s="70">
        <f t="shared" si="55"/>
        <v>1</v>
      </c>
      <c r="BC540" s="70">
        <f t="shared" si="56"/>
        <v>2.3172350808111119E-7</v>
      </c>
      <c r="BD540" s="70" t="e">
        <f t="shared" si="57"/>
        <v>#N/A</v>
      </c>
      <c r="BE540" s="70"/>
      <c r="BF540" s="70"/>
      <c r="BG540" s="70"/>
      <c r="BH540" s="70"/>
      <c r="BI540" s="70"/>
      <c r="BJ540" s="70"/>
      <c r="BK540" s="70"/>
      <c r="BL540" s="70"/>
      <c r="BM540" s="70"/>
      <c r="BN540" s="70"/>
      <c r="BO540" s="70"/>
      <c r="BP540" s="70"/>
      <c r="BQ540" s="70"/>
      <c r="BR540" s="70"/>
      <c r="BS540" s="70"/>
      <c r="BT540" s="70"/>
      <c r="BU540" s="70"/>
      <c r="BV540" s="70"/>
      <c r="BW540" s="70"/>
      <c r="BX540" s="70"/>
      <c r="BY540" s="70"/>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0"/>
      <c r="DD540" s="70"/>
      <c r="DE540" s="70"/>
      <c r="DF540" s="70"/>
      <c r="DG540" s="70"/>
      <c r="DH540" s="70"/>
      <c r="DI540" s="70"/>
      <c r="DJ540" s="70"/>
      <c r="DK540" s="70"/>
      <c r="DL540" s="70"/>
      <c r="DM540" s="70"/>
      <c r="DN540" s="70"/>
      <c r="DO540" s="70"/>
      <c r="DP540" s="70"/>
      <c r="DQ540" s="70"/>
      <c r="DR540" s="70"/>
      <c r="DS540" s="70"/>
      <c r="DT540" s="70"/>
      <c r="DU540" s="70"/>
      <c r="DV540" s="70"/>
      <c r="DW540" s="70"/>
      <c r="DX540" s="70"/>
      <c r="DY540" s="70"/>
      <c r="DZ540" s="70"/>
      <c r="EA540" s="70"/>
      <c r="EB540" s="70"/>
      <c r="EC540" s="70"/>
      <c r="ED540" s="70"/>
      <c r="EE540" s="70"/>
      <c r="EF540" s="70"/>
      <c r="EG540" s="70"/>
      <c r="EH540" s="70"/>
      <c r="EI540" s="70"/>
      <c r="EJ540" s="70"/>
      <c r="EK540" s="70"/>
      <c r="EL540" s="70"/>
      <c r="EM540" s="70"/>
      <c r="EN540" s="70"/>
    </row>
    <row r="541" spans="1:144" outlineLevel="1" x14ac:dyDescent="0.2">
      <c r="A541" s="16">
        <v>335</v>
      </c>
      <c r="B541" s="16">
        <v>0</v>
      </c>
      <c r="C541" s="1">
        <v>3.9786426719385362E-3</v>
      </c>
      <c r="D541" s="1">
        <f t="shared" si="49"/>
        <v>-3.9786426719385362E-3</v>
      </c>
      <c r="E541" s="1">
        <f t="shared" si="50"/>
        <v>7.9731570539508332E-3</v>
      </c>
      <c r="F541" s="1">
        <f t="shared" si="51"/>
        <v>-8.9292536384352042E-2</v>
      </c>
      <c r="G541" s="1">
        <f t="shared" si="52"/>
        <v>-6.3202337783809362E-2</v>
      </c>
      <c r="H541" s="1">
        <v>6.9266688886745363E-3</v>
      </c>
      <c r="I541" s="1">
        <f t="shared" si="53"/>
        <v>2.7861814344430562E-5</v>
      </c>
      <c r="J541" s="1">
        <f t="shared" si="54"/>
        <v>-6.3422372359311557E-2</v>
      </c>
      <c r="AQ541" s="70"/>
      <c r="AR541" s="70"/>
      <c r="AS541" s="70"/>
      <c r="AT541" s="70"/>
      <c r="AU541" s="70"/>
      <c r="AV541" s="70"/>
      <c r="AW541" s="70"/>
      <c r="AX541" s="83"/>
      <c r="AY541" s="70"/>
      <c r="AZ541" s="70"/>
      <c r="BA541" s="70"/>
      <c r="BB541" s="70">
        <f t="shared" si="55"/>
        <v>1</v>
      </c>
      <c r="BC541" s="70">
        <f t="shared" si="56"/>
        <v>3.9786426719385362E-3</v>
      </c>
      <c r="BD541" s="70" t="e">
        <f t="shared" si="57"/>
        <v>#N/A</v>
      </c>
      <c r="BE541" s="70"/>
      <c r="BF541" s="70"/>
      <c r="BG541" s="70"/>
      <c r="BH541" s="70"/>
      <c r="BI541" s="70"/>
      <c r="BJ541" s="70"/>
      <c r="BK541" s="70"/>
      <c r="BL541" s="70"/>
      <c r="BM541" s="70"/>
      <c r="BN541" s="70"/>
      <c r="BO541" s="70"/>
      <c r="BP541" s="70"/>
      <c r="BQ541" s="70"/>
      <c r="BR541" s="70"/>
      <c r="BS541" s="70"/>
      <c r="BT541" s="70"/>
      <c r="BU541" s="70"/>
      <c r="BV541" s="70"/>
      <c r="BW541" s="70"/>
      <c r="BX541" s="70"/>
      <c r="BY541" s="70"/>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0"/>
      <c r="DD541" s="70"/>
      <c r="DE541" s="70"/>
      <c r="DF541" s="70"/>
      <c r="DG541" s="70"/>
      <c r="DH541" s="70"/>
      <c r="DI541" s="70"/>
      <c r="DJ541" s="70"/>
      <c r="DK541" s="70"/>
      <c r="DL541" s="70"/>
      <c r="DM541" s="70"/>
      <c r="DN541" s="70"/>
      <c r="DO541" s="70"/>
      <c r="DP541" s="70"/>
      <c r="DQ541" s="70"/>
      <c r="DR541" s="70"/>
      <c r="DS541" s="70"/>
      <c r="DT541" s="70"/>
      <c r="DU541" s="70"/>
      <c r="DV541" s="70"/>
      <c r="DW541" s="70"/>
      <c r="DX541" s="70"/>
      <c r="DY541" s="70"/>
      <c r="DZ541" s="70"/>
      <c r="EA541" s="70"/>
      <c r="EB541" s="70"/>
      <c r="EC541" s="70"/>
      <c r="ED541" s="70"/>
      <c r="EE541" s="70"/>
      <c r="EF541" s="70"/>
      <c r="EG541" s="70"/>
      <c r="EH541" s="70"/>
      <c r="EI541" s="70"/>
      <c r="EJ541" s="70"/>
      <c r="EK541" s="70"/>
      <c r="EL541" s="70"/>
      <c r="EM541" s="70"/>
      <c r="EN541" s="70"/>
    </row>
    <row r="542" spans="1:144" outlineLevel="1" x14ac:dyDescent="0.2">
      <c r="A542" s="16">
        <v>336</v>
      </c>
      <c r="B542" s="16">
        <v>0</v>
      </c>
      <c r="C542" s="1">
        <v>8.7488122036891734E-6</v>
      </c>
      <c r="D542" s="1">
        <f t="shared" si="49"/>
        <v>-8.7488122036891734E-6</v>
      </c>
      <c r="E542" s="1">
        <f t="shared" si="50"/>
        <v>1.7497700949662366E-5</v>
      </c>
      <c r="F542" s="1">
        <f t="shared" si="51"/>
        <v>-4.1830253345709447E-3</v>
      </c>
      <c r="G542" s="1">
        <f t="shared" si="52"/>
        <v>-2.9578520493888471E-3</v>
      </c>
      <c r="H542" s="1">
        <v>3.7032926235904578E-5</v>
      </c>
      <c r="I542" s="1">
        <f t="shared" si="53"/>
        <v>3.2400895057905344E-10</v>
      </c>
      <c r="J542" s="1">
        <f t="shared" si="54"/>
        <v>-2.9579068198684662E-3</v>
      </c>
      <c r="AQ542" s="70"/>
      <c r="AR542" s="70"/>
      <c r="AS542" s="70"/>
      <c r="AT542" s="70"/>
      <c r="AU542" s="70"/>
      <c r="AV542" s="70"/>
      <c r="AW542" s="70"/>
      <c r="AX542" s="83"/>
      <c r="AY542" s="70"/>
      <c r="AZ542" s="70"/>
      <c r="BA542" s="70"/>
      <c r="BB542" s="70">
        <f t="shared" si="55"/>
        <v>1</v>
      </c>
      <c r="BC542" s="70">
        <f t="shared" si="56"/>
        <v>8.7488122036891734E-6</v>
      </c>
      <c r="BD542" s="70" t="e">
        <f t="shared" si="57"/>
        <v>#N/A</v>
      </c>
      <c r="BE542" s="70"/>
      <c r="BF542" s="70"/>
      <c r="BG542" s="70"/>
      <c r="BH542" s="70"/>
      <c r="BI542" s="70"/>
      <c r="BJ542" s="70"/>
      <c r="BK542" s="70"/>
      <c r="BL542" s="70"/>
      <c r="BM542" s="70"/>
      <c r="BN542" s="70"/>
      <c r="BO542" s="70"/>
      <c r="BP542" s="70"/>
      <c r="BQ542" s="70"/>
      <c r="BR542" s="70"/>
      <c r="BS542" s="70"/>
      <c r="BT542" s="70"/>
      <c r="BU542" s="70"/>
      <c r="BV542" s="70"/>
      <c r="BW542" s="70"/>
      <c r="BX542" s="70"/>
      <c r="BY542" s="70"/>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0"/>
      <c r="DD542" s="70"/>
      <c r="DE542" s="70"/>
      <c r="DF542" s="70"/>
      <c r="DG542" s="70"/>
      <c r="DH542" s="70"/>
      <c r="DI542" s="70"/>
      <c r="DJ542" s="70"/>
      <c r="DK542" s="70"/>
      <c r="DL542" s="70"/>
      <c r="DM542" s="70"/>
      <c r="DN542" s="70"/>
      <c r="DO542" s="70"/>
      <c r="DP542" s="70"/>
      <c r="DQ542" s="70"/>
      <c r="DR542" s="70"/>
      <c r="DS542" s="70"/>
      <c r="DT542" s="70"/>
      <c r="DU542" s="70"/>
      <c r="DV542" s="70"/>
      <c r="DW542" s="70"/>
      <c r="DX542" s="70"/>
      <c r="DY542" s="70"/>
      <c r="DZ542" s="70"/>
      <c r="EA542" s="70"/>
      <c r="EB542" s="70"/>
      <c r="EC542" s="70"/>
      <c r="ED542" s="70"/>
      <c r="EE542" s="70"/>
      <c r="EF542" s="70"/>
      <c r="EG542" s="70"/>
      <c r="EH542" s="70"/>
      <c r="EI542" s="70"/>
      <c r="EJ542" s="70"/>
      <c r="EK542" s="70"/>
      <c r="EL542" s="70"/>
      <c r="EM542" s="70"/>
      <c r="EN542" s="70"/>
    </row>
    <row r="543" spans="1:144" outlineLevel="1" x14ac:dyDescent="0.2">
      <c r="A543" s="16">
        <v>337</v>
      </c>
      <c r="B543" s="16">
        <v>0</v>
      </c>
      <c r="C543" s="1">
        <v>3.25995733806236E-6</v>
      </c>
      <c r="D543" s="1">
        <f t="shared" si="49"/>
        <v>-3.25995733806236E-6</v>
      </c>
      <c r="E543" s="1">
        <f t="shared" si="50"/>
        <v>6.5199253033363958E-6</v>
      </c>
      <c r="F543" s="1">
        <f t="shared" si="51"/>
        <v>-2.5534144401832609E-3</v>
      </c>
      <c r="G543" s="1">
        <f t="shared" si="52"/>
        <v>-1.805538137348212E-3</v>
      </c>
      <c r="H543" s="1">
        <v>1.6833728773589036E-5</v>
      </c>
      <c r="I543" s="1">
        <f t="shared" si="53"/>
        <v>5.4878340347546772E-11</v>
      </c>
      <c r="J543" s="1">
        <f t="shared" si="54"/>
        <v>-1.8055533345097282E-3</v>
      </c>
      <c r="AQ543" s="70"/>
      <c r="AR543" s="70"/>
      <c r="AS543" s="70"/>
      <c r="AT543" s="70"/>
      <c r="AU543" s="70"/>
      <c r="AV543" s="70"/>
      <c r="AW543" s="70"/>
      <c r="AX543" s="83"/>
      <c r="AY543" s="70"/>
      <c r="AZ543" s="70"/>
      <c r="BA543" s="70"/>
      <c r="BB543" s="70">
        <f t="shared" si="55"/>
        <v>1</v>
      </c>
      <c r="BC543" s="70">
        <f t="shared" si="56"/>
        <v>3.25995733806236E-6</v>
      </c>
      <c r="BD543" s="70" t="e">
        <f t="shared" si="57"/>
        <v>#N/A</v>
      </c>
      <c r="BE543" s="70"/>
      <c r="BF543" s="70"/>
      <c r="BG543" s="70"/>
      <c r="BH543" s="70"/>
      <c r="BI543" s="70"/>
      <c r="BJ543" s="70"/>
      <c r="BK543" s="70"/>
      <c r="BL543" s="70"/>
      <c r="BM543" s="70"/>
      <c r="BN543" s="70"/>
      <c r="BO543" s="70"/>
      <c r="BP543" s="70"/>
      <c r="BQ543" s="70"/>
      <c r="BR543" s="70"/>
      <c r="BS543" s="70"/>
      <c r="BT543" s="70"/>
      <c r="BU543" s="70"/>
      <c r="BV543" s="70"/>
      <c r="BW543" s="70"/>
      <c r="BX543" s="70"/>
      <c r="BY543" s="70"/>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0"/>
      <c r="DD543" s="70"/>
      <c r="DE543" s="70"/>
      <c r="DF543" s="70"/>
      <c r="DG543" s="70"/>
      <c r="DH543" s="70"/>
      <c r="DI543" s="70"/>
      <c r="DJ543" s="70"/>
      <c r="DK543" s="70"/>
      <c r="DL543" s="70"/>
      <c r="DM543" s="70"/>
      <c r="DN543" s="70"/>
      <c r="DO543" s="70"/>
      <c r="DP543" s="70"/>
      <c r="DQ543" s="70"/>
      <c r="DR543" s="70"/>
      <c r="DS543" s="70"/>
      <c r="DT543" s="70"/>
      <c r="DU543" s="70"/>
      <c r="DV543" s="70"/>
      <c r="DW543" s="70"/>
      <c r="DX543" s="70"/>
      <c r="DY543" s="70"/>
      <c r="DZ543" s="70"/>
      <c r="EA543" s="70"/>
      <c r="EB543" s="70"/>
      <c r="EC543" s="70"/>
      <c r="ED543" s="70"/>
      <c r="EE543" s="70"/>
      <c r="EF543" s="70"/>
      <c r="EG543" s="70"/>
      <c r="EH543" s="70"/>
      <c r="EI543" s="70"/>
      <c r="EJ543" s="70"/>
      <c r="EK543" s="70"/>
      <c r="EL543" s="70"/>
      <c r="EM543" s="70"/>
      <c r="EN543" s="70"/>
    </row>
    <row r="544" spans="1:144" outlineLevel="1" x14ac:dyDescent="0.2">
      <c r="A544" s="16">
        <v>338</v>
      </c>
      <c r="B544" s="16">
        <v>0</v>
      </c>
      <c r="C544" s="1">
        <v>8.8503080873136987E-6</v>
      </c>
      <c r="D544" s="1">
        <f t="shared" si="49"/>
        <v>-8.8503080873136987E-6</v>
      </c>
      <c r="E544" s="1">
        <f t="shared" si="50"/>
        <v>1.7700694503041404E-5</v>
      </c>
      <c r="F544" s="1">
        <f t="shared" si="51"/>
        <v>-4.2072193314636455E-3</v>
      </c>
      <c r="G544" s="1">
        <f t="shared" si="52"/>
        <v>-2.974959901571813E-3</v>
      </c>
      <c r="H544" s="1">
        <v>3.9429570189427891E-5</v>
      </c>
      <c r="I544" s="1">
        <f t="shared" si="53"/>
        <v>3.4898069255037241E-10</v>
      </c>
      <c r="J544" s="1">
        <f t="shared" si="54"/>
        <v>-2.9750185540014236E-3</v>
      </c>
      <c r="AQ544" s="70"/>
      <c r="AR544" s="70"/>
      <c r="AS544" s="70"/>
      <c r="AT544" s="70"/>
      <c r="AU544" s="70"/>
      <c r="AV544" s="70"/>
      <c r="AW544" s="70"/>
      <c r="AX544" s="83"/>
      <c r="AY544" s="70"/>
      <c r="AZ544" s="70"/>
      <c r="BA544" s="70"/>
      <c r="BB544" s="70">
        <f t="shared" si="55"/>
        <v>1</v>
      </c>
      <c r="BC544" s="70">
        <f t="shared" si="56"/>
        <v>8.8503080873136987E-6</v>
      </c>
      <c r="BD544" s="70" t="e">
        <f t="shared" si="57"/>
        <v>#N/A</v>
      </c>
      <c r="BE544" s="70"/>
      <c r="BF544" s="70"/>
      <c r="BG544" s="70"/>
      <c r="BH544" s="70"/>
      <c r="BI544" s="70"/>
      <c r="BJ544" s="70"/>
      <c r="BK544" s="70"/>
      <c r="BL544" s="70"/>
      <c r="BM544" s="70"/>
      <c r="BN544" s="70"/>
      <c r="BO544" s="70"/>
      <c r="BP544" s="70"/>
      <c r="BQ544" s="70"/>
      <c r="BR544" s="70"/>
      <c r="BS544" s="70"/>
      <c r="BT544" s="70"/>
      <c r="BU544" s="70"/>
      <c r="BV544" s="70"/>
      <c r="BW544" s="70"/>
      <c r="BX544" s="70"/>
      <c r="BY544" s="70"/>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0"/>
      <c r="DD544" s="70"/>
      <c r="DE544" s="70"/>
      <c r="DF544" s="70"/>
      <c r="DG544" s="70"/>
      <c r="DH544" s="70"/>
      <c r="DI544" s="70"/>
      <c r="DJ544" s="70"/>
      <c r="DK544" s="70"/>
      <c r="DL544" s="70"/>
      <c r="DM544" s="70"/>
      <c r="DN544" s="70"/>
      <c r="DO544" s="70"/>
      <c r="DP544" s="70"/>
      <c r="DQ544" s="70"/>
      <c r="DR544" s="70"/>
      <c r="DS544" s="70"/>
      <c r="DT544" s="70"/>
      <c r="DU544" s="70"/>
      <c r="DV544" s="70"/>
      <c r="DW544" s="70"/>
      <c r="DX544" s="70"/>
      <c r="DY544" s="70"/>
      <c r="DZ544" s="70"/>
      <c r="EA544" s="70"/>
      <c r="EB544" s="70"/>
      <c r="EC544" s="70"/>
      <c r="ED544" s="70"/>
      <c r="EE544" s="70"/>
      <c r="EF544" s="70"/>
      <c r="EG544" s="70"/>
      <c r="EH544" s="70"/>
      <c r="EI544" s="70"/>
      <c r="EJ544" s="70"/>
      <c r="EK544" s="70"/>
      <c r="EL544" s="70"/>
      <c r="EM544" s="70"/>
      <c r="EN544" s="70"/>
    </row>
    <row r="545" spans="1:144" outlineLevel="1" x14ac:dyDescent="0.2">
      <c r="A545" s="16">
        <v>339</v>
      </c>
      <c r="B545" s="16">
        <v>0</v>
      </c>
      <c r="C545" s="1">
        <v>3.9037764065871718E-3</v>
      </c>
      <c r="D545" s="1">
        <f t="shared" si="49"/>
        <v>-3.9037764065871718E-3</v>
      </c>
      <c r="E545" s="1">
        <f t="shared" si="50"/>
        <v>7.8228320608810936E-3</v>
      </c>
      <c r="F545" s="1">
        <f t="shared" si="51"/>
        <v>-8.8446775299504801E-2</v>
      </c>
      <c r="G545" s="1">
        <f t="shared" si="52"/>
        <v>-6.2602520727649352E-2</v>
      </c>
      <c r="H545" s="1">
        <v>6.4978169727569904E-3</v>
      </c>
      <c r="I545" s="1">
        <f t="shared" si="53"/>
        <v>2.5631987926853699E-5</v>
      </c>
      <c r="J545" s="1">
        <f t="shared" si="54"/>
        <v>-6.2806907178929144E-2</v>
      </c>
      <c r="AQ545" s="70"/>
      <c r="AR545" s="70"/>
      <c r="AS545" s="70"/>
      <c r="AT545" s="70"/>
      <c r="AU545" s="70"/>
      <c r="AV545" s="70"/>
      <c r="AW545" s="70"/>
      <c r="AX545" s="83"/>
      <c r="AY545" s="70"/>
      <c r="AZ545" s="70"/>
      <c r="BA545" s="70"/>
      <c r="BB545" s="70">
        <f t="shared" si="55"/>
        <v>1</v>
      </c>
      <c r="BC545" s="70">
        <f t="shared" si="56"/>
        <v>3.9037764065871718E-3</v>
      </c>
      <c r="BD545" s="70" t="e">
        <f t="shared" si="57"/>
        <v>#N/A</v>
      </c>
      <c r="BE545" s="70"/>
      <c r="BF545" s="70"/>
      <c r="BG545" s="70"/>
      <c r="BH545" s="70"/>
      <c r="BI545" s="70"/>
      <c r="BJ545" s="70"/>
      <c r="BK545" s="70"/>
      <c r="BL545" s="70"/>
      <c r="BM545" s="70"/>
      <c r="BN545" s="70"/>
      <c r="BO545" s="70"/>
      <c r="BP545" s="70"/>
      <c r="BQ545" s="70"/>
      <c r="BR545" s="70"/>
      <c r="BS545" s="70"/>
      <c r="BT545" s="70"/>
      <c r="BU545" s="70"/>
      <c r="BV545" s="70"/>
      <c r="BW545" s="70"/>
      <c r="BX545" s="70"/>
      <c r="BY545" s="70"/>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0"/>
      <c r="DD545" s="70"/>
      <c r="DE545" s="70"/>
      <c r="DF545" s="70"/>
      <c r="DG545" s="70"/>
      <c r="DH545" s="70"/>
      <c r="DI545" s="70"/>
      <c r="DJ545" s="70"/>
      <c r="DK545" s="70"/>
      <c r="DL545" s="70"/>
      <c r="DM545" s="70"/>
      <c r="DN545" s="70"/>
      <c r="DO545" s="70"/>
      <c r="DP545" s="70"/>
      <c r="DQ545" s="70"/>
      <c r="DR545" s="70"/>
      <c r="DS545" s="70"/>
      <c r="DT545" s="70"/>
      <c r="DU545" s="70"/>
      <c r="DV545" s="70"/>
      <c r="DW545" s="70"/>
      <c r="DX545" s="70"/>
      <c r="DY545" s="70"/>
      <c r="DZ545" s="70"/>
      <c r="EA545" s="70"/>
      <c r="EB545" s="70"/>
      <c r="EC545" s="70"/>
      <c r="ED545" s="70"/>
      <c r="EE545" s="70"/>
      <c r="EF545" s="70"/>
      <c r="EG545" s="70"/>
      <c r="EH545" s="70"/>
      <c r="EI545" s="70"/>
      <c r="EJ545" s="70"/>
      <c r="EK545" s="70"/>
      <c r="EL545" s="70"/>
      <c r="EM545" s="70"/>
      <c r="EN545" s="70"/>
    </row>
    <row r="546" spans="1:144" outlineLevel="1" x14ac:dyDescent="0.2">
      <c r="A546" s="16">
        <v>340</v>
      </c>
      <c r="B546" s="16">
        <v>0</v>
      </c>
      <c r="C546" s="1">
        <v>4.3394832173773495E-3</v>
      </c>
      <c r="D546" s="1">
        <f t="shared" si="49"/>
        <v>-4.3394832173773495E-3</v>
      </c>
      <c r="E546" s="1">
        <f t="shared" si="50"/>
        <v>8.6978522054757239E-3</v>
      </c>
      <c r="F546" s="1">
        <f t="shared" si="51"/>
        <v>-9.3262276433055846E-2</v>
      </c>
      <c r="G546" s="1">
        <f t="shared" si="52"/>
        <v>-6.601815209041681E-2</v>
      </c>
      <c r="H546" s="1">
        <v>4.4447658421621584E-3</v>
      </c>
      <c r="I546" s="1">
        <f t="shared" si="53"/>
        <v>1.9458540123954025E-5</v>
      </c>
      <c r="J546" s="1">
        <f t="shared" si="54"/>
        <v>-6.6165360616846636E-2</v>
      </c>
      <c r="AQ546" s="70"/>
      <c r="AR546" s="70"/>
      <c r="AS546" s="70"/>
      <c r="AT546" s="70"/>
      <c r="AU546" s="70"/>
      <c r="AV546" s="70"/>
      <c r="AW546" s="70"/>
      <c r="AX546" s="83"/>
      <c r="AY546" s="70"/>
      <c r="AZ546" s="70"/>
      <c r="BA546" s="70"/>
      <c r="BB546" s="70">
        <f t="shared" si="55"/>
        <v>1</v>
      </c>
      <c r="BC546" s="70">
        <f t="shared" si="56"/>
        <v>4.3394832173773495E-3</v>
      </c>
      <c r="BD546" s="70" t="e">
        <f t="shared" si="57"/>
        <v>#N/A</v>
      </c>
      <c r="BE546" s="70"/>
      <c r="BF546" s="70"/>
      <c r="BG546" s="70"/>
      <c r="BH546" s="70"/>
      <c r="BI546" s="70"/>
      <c r="BJ546" s="70"/>
      <c r="BK546" s="70"/>
      <c r="BL546" s="70"/>
      <c r="BM546" s="70"/>
      <c r="BN546" s="70"/>
      <c r="BO546" s="70"/>
      <c r="BP546" s="70"/>
      <c r="BQ546" s="70"/>
      <c r="BR546" s="70"/>
      <c r="BS546" s="70"/>
      <c r="BT546" s="70"/>
      <c r="BU546" s="70"/>
      <c r="BV546" s="70"/>
      <c r="BW546" s="70"/>
      <c r="BX546" s="70"/>
      <c r="BY546" s="70"/>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0"/>
      <c r="DD546" s="70"/>
      <c r="DE546" s="70"/>
      <c r="DF546" s="70"/>
      <c r="DG546" s="70"/>
      <c r="DH546" s="70"/>
      <c r="DI546" s="70"/>
      <c r="DJ546" s="70"/>
      <c r="DK546" s="70"/>
      <c r="DL546" s="70"/>
      <c r="DM546" s="70"/>
      <c r="DN546" s="70"/>
      <c r="DO546" s="70"/>
      <c r="DP546" s="70"/>
      <c r="DQ546" s="70"/>
      <c r="DR546" s="70"/>
      <c r="DS546" s="70"/>
      <c r="DT546" s="70"/>
      <c r="DU546" s="70"/>
      <c r="DV546" s="70"/>
      <c r="DW546" s="70"/>
      <c r="DX546" s="70"/>
      <c r="DY546" s="70"/>
      <c r="DZ546" s="70"/>
      <c r="EA546" s="70"/>
      <c r="EB546" s="70"/>
      <c r="EC546" s="70"/>
      <c r="ED546" s="70"/>
      <c r="EE546" s="70"/>
      <c r="EF546" s="70"/>
      <c r="EG546" s="70"/>
      <c r="EH546" s="70"/>
      <c r="EI546" s="70"/>
      <c r="EJ546" s="70"/>
      <c r="EK546" s="70"/>
      <c r="EL546" s="70"/>
      <c r="EM546" s="70"/>
      <c r="EN546" s="70"/>
    </row>
    <row r="547" spans="1:144" outlineLevel="1" x14ac:dyDescent="0.2">
      <c r="A547" s="16">
        <v>341</v>
      </c>
      <c r="B547" s="16">
        <v>0</v>
      </c>
      <c r="C547" s="1">
        <v>0.1436582303489333</v>
      </c>
      <c r="D547" s="1">
        <f t="shared" si="49"/>
        <v>-0.1436582303489333</v>
      </c>
      <c r="E547" s="1">
        <f t="shared" si="50"/>
        <v>0.31017143782768403</v>
      </c>
      <c r="F547" s="1">
        <f t="shared" si="51"/>
        <v>-0.55693037071763651</v>
      </c>
      <c r="G547" s="1">
        <f t="shared" si="52"/>
        <v>-0.40958278255711805</v>
      </c>
      <c r="H547" s="1">
        <v>0.11330601392311071</v>
      </c>
      <c r="I547" s="1">
        <f t="shared" si="53"/>
        <v>2.1436929652106199E-2</v>
      </c>
      <c r="J547" s="1">
        <f t="shared" si="54"/>
        <v>-0.43496549911382354</v>
      </c>
      <c r="AQ547" s="70"/>
      <c r="AR547" s="70"/>
      <c r="AS547" s="70"/>
      <c r="AT547" s="70"/>
      <c r="AU547" s="70"/>
      <c r="AV547" s="70"/>
      <c r="AW547" s="70"/>
      <c r="AX547" s="83"/>
      <c r="AY547" s="70"/>
      <c r="AZ547" s="70"/>
      <c r="BA547" s="70"/>
      <c r="BB547" s="70">
        <f t="shared" si="55"/>
        <v>1</v>
      </c>
      <c r="BC547" s="70">
        <f t="shared" si="56"/>
        <v>0.1436582303489333</v>
      </c>
      <c r="BD547" s="70" t="e">
        <f t="shared" si="57"/>
        <v>#N/A</v>
      </c>
      <c r="BE547" s="70"/>
      <c r="BF547" s="70"/>
      <c r="BG547" s="70"/>
      <c r="BH547" s="70"/>
      <c r="BI547" s="70"/>
      <c r="BJ547" s="70"/>
      <c r="BK547" s="70"/>
      <c r="BL547" s="70"/>
      <c r="BM547" s="70"/>
      <c r="BN547" s="70"/>
      <c r="BO547" s="70"/>
      <c r="BP547" s="70"/>
      <c r="BQ547" s="70"/>
      <c r="BR547" s="70"/>
      <c r="BS547" s="70"/>
      <c r="BT547" s="70"/>
      <c r="BU547" s="70"/>
      <c r="BV547" s="70"/>
      <c r="BW547" s="70"/>
      <c r="BX547" s="70"/>
      <c r="BY547" s="70"/>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0"/>
      <c r="DD547" s="70"/>
      <c r="DE547" s="70"/>
      <c r="DF547" s="70"/>
      <c r="DG547" s="70"/>
      <c r="DH547" s="70"/>
      <c r="DI547" s="70"/>
      <c r="DJ547" s="70"/>
      <c r="DK547" s="70"/>
      <c r="DL547" s="70"/>
      <c r="DM547" s="70"/>
      <c r="DN547" s="70"/>
      <c r="DO547" s="70"/>
      <c r="DP547" s="70"/>
      <c r="DQ547" s="70"/>
      <c r="DR547" s="70"/>
      <c r="DS547" s="70"/>
      <c r="DT547" s="70"/>
      <c r="DU547" s="70"/>
      <c r="DV547" s="70"/>
      <c r="DW547" s="70"/>
      <c r="DX547" s="70"/>
      <c r="DY547" s="70"/>
      <c r="DZ547" s="70"/>
      <c r="EA547" s="70"/>
      <c r="EB547" s="70"/>
      <c r="EC547" s="70"/>
      <c r="ED547" s="70"/>
      <c r="EE547" s="70"/>
      <c r="EF547" s="70"/>
      <c r="EG547" s="70"/>
      <c r="EH547" s="70"/>
      <c r="EI547" s="70"/>
      <c r="EJ547" s="70"/>
      <c r="EK547" s="70"/>
      <c r="EL547" s="70"/>
      <c r="EM547" s="70"/>
      <c r="EN547" s="70"/>
    </row>
    <row r="548" spans="1:144" outlineLevel="1" x14ac:dyDescent="0.2">
      <c r="A548" s="16">
        <v>342</v>
      </c>
      <c r="B548" s="16">
        <v>0</v>
      </c>
      <c r="C548" s="1">
        <v>3.5784959585552292E-3</v>
      </c>
      <c r="D548" s="1">
        <f t="shared" si="49"/>
        <v>-3.5784959585552292E-3</v>
      </c>
      <c r="E548" s="1">
        <f t="shared" si="50"/>
        <v>7.1698281826015333E-3</v>
      </c>
      <c r="F548" s="1">
        <f t="shared" si="51"/>
        <v>-8.4674837954386031E-2</v>
      </c>
      <c r="G548" s="1">
        <f t="shared" si="52"/>
        <v>-5.9927853134922958E-2</v>
      </c>
      <c r="H548" s="1">
        <v>6.0561053476153228E-3</v>
      </c>
      <c r="I548" s="1">
        <f t="shared" si="53"/>
        <v>2.1882099592987216E-5</v>
      </c>
      <c r="J548" s="1">
        <f t="shared" si="54"/>
        <v>-6.011014623966475E-2</v>
      </c>
      <c r="AQ548" s="70"/>
      <c r="AR548" s="70"/>
      <c r="AS548" s="70"/>
      <c r="AT548" s="70"/>
      <c r="AU548" s="70"/>
      <c r="AV548" s="70"/>
      <c r="AW548" s="70"/>
      <c r="AX548" s="83"/>
      <c r="AY548" s="70"/>
      <c r="AZ548" s="70"/>
      <c r="BA548" s="70"/>
      <c r="BB548" s="70">
        <f t="shared" si="55"/>
        <v>1</v>
      </c>
      <c r="BC548" s="70">
        <f t="shared" si="56"/>
        <v>3.5784959585552292E-3</v>
      </c>
      <c r="BD548" s="70" t="e">
        <f t="shared" si="57"/>
        <v>#N/A</v>
      </c>
      <c r="BE548" s="70"/>
      <c r="BF548" s="70"/>
      <c r="BG548" s="70"/>
      <c r="BH548" s="70"/>
      <c r="BI548" s="70"/>
      <c r="BJ548" s="70"/>
      <c r="BK548" s="70"/>
      <c r="BL548" s="70"/>
      <c r="BM548" s="70"/>
      <c r="BN548" s="70"/>
      <c r="BO548" s="70"/>
      <c r="BP548" s="70"/>
      <c r="BQ548" s="70"/>
      <c r="BR548" s="70"/>
      <c r="BS548" s="70"/>
      <c r="BT548" s="70"/>
      <c r="BU548" s="70"/>
      <c r="BV548" s="70"/>
      <c r="BW548" s="70"/>
      <c r="BX548" s="70"/>
      <c r="BY548" s="70"/>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0"/>
      <c r="DD548" s="70"/>
      <c r="DE548" s="70"/>
      <c r="DF548" s="70"/>
      <c r="DG548" s="70"/>
      <c r="DH548" s="70"/>
      <c r="DI548" s="70"/>
      <c r="DJ548" s="70"/>
      <c r="DK548" s="70"/>
      <c r="DL548" s="70"/>
      <c r="DM548" s="70"/>
      <c r="DN548" s="70"/>
      <c r="DO548" s="70"/>
      <c r="DP548" s="70"/>
      <c r="DQ548" s="70"/>
      <c r="DR548" s="70"/>
      <c r="DS548" s="70"/>
      <c r="DT548" s="70"/>
      <c r="DU548" s="70"/>
      <c r="DV548" s="70"/>
      <c r="DW548" s="70"/>
      <c r="DX548" s="70"/>
      <c r="DY548" s="70"/>
      <c r="DZ548" s="70"/>
      <c r="EA548" s="70"/>
      <c r="EB548" s="70"/>
      <c r="EC548" s="70"/>
      <c r="ED548" s="70"/>
      <c r="EE548" s="70"/>
      <c r="EF548" s="70"/>
      <c r="EG548" s="70"/>
      <c r="EH548" s="70"/>
      <c r="EI548" s="70"/>
      <c r="EJ548" s="70"/>
      <c r="EK548" s="70"/>
      <c r="EL548" s="70"/>
      <c r="EM548" s="70"/>
      <c r="EN548" s="70"/>
    </row>
    <row r="549" spans="1:144" outlineLevel="1" x14ac:dyDescent="0.2">
      <c r="A549" s="16">
        <v>343</v>
      </c>
      <c r="B549" s="16">
        <v>0</v>
      </c>
      <c r="C549" s="1">
        <v>1.9261727516513415E-3</v>
      </c>
      <c r="D549" s="1">
        <f t="shared" si="49"/>
        <v>-1.9261727516513415E-3</v>
      </c>
      <c r="E549" s="1">
        <f t="shared" si="50"/>
        <v>3.856060415913869E-3</v>
      </c>
      <c r="F549" s="1">
        <f t="shared" si="51"/>
        <v>-6.2097185249525351E-2</v>
      </c>
      <c r="G549" s="1">
        <f t="shared" si="52"/>
        <v>-4.3930513920117792E-2</v>
      </c>
      <c r="H549" s="1">
        <v>5.9560202433465367E-3</v>
      </c>
      <c r="I549" s="1">
        <f t="shared" si="53"/>
        <v>1.1563335686230334E-5</v>
      </c>
      <c r="J549" s="1">
        <f t="shared" si="54"/>
        <v>-4.406192675056203E-2</v>
      </c>
      <c r="AQ549" s="70"/>
      <c r="AR549" s="70"/>
      <c r="AS549" s="70"/>
      <c r="AT549" s="70"/>
      <c r="AU549" s="70"/>
      <c r="AV549" s="70"/>
      <c r="AW549" s="70"/>
      <c r="AX549" s="83"/>
      <c r="AY549" s="70"/>
      <c r="AZ549" s="70"/>
      <c r="BA549" s="70"/>
      <c r="BB549" s="70">
        <f t="shared" si="55"/>
        <v>1</v>
      </c>
      <c r="BC549" s="70">
        <f t="shared" si="56"/>
        <v>1.9261727516513415E-3</v>
      </c>
      <c r="BD549" s="70" t="e">
        <f t="shared" si="57"/>
        <v>#N/A</v>
      </c>
      <c r="BE549" s="70"/>
      <c r="BF549" s="70"/>
      <c r="BG549" s="70"/>
      <c r="BH549" s="70"/>
      <c r="BI549" s="70"/>
      <c r="BJ549" s="70"/>
      <c r="BK549" s="70"/>
      <c r="BL549" s="70"/>
      <c r="BM549" s="70"/>
      <c r="BN549" s="70"/>
      <c r="BO549" s="70"/>
      <c r="BP549" s="70"/>
      <c r="BQ549" s="70"/>
      <c r="BR549" s="70"/>
      <c r="BS549" s="70"/>
      <c r="BT549" s="70"/>
      <c r="BU549" s="70"/>
      <c r="BV549" s="70"/>
      <c r="BW549" s="70"/>
      <c r="BX549" s="70"/>
      <c r="BY549" s="70"/>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0"/>
      <c r="DD549" s="70"/>
      <c r="DE549" s="70"/>
      <c r="DF549" s="70"/>
      <c r="DG549" s="70"/>
      <c r="DH549" s="70"/>
      <c r="DI549" s="70"/>
      <c r="DJ549" s="70"/>
      <c r="DK549" s="70"/>
      <c r="DL549" s="70"/>
      <c r="DM549" s="70"/>
      <c r="DN549" s="70"/>
      <c r="DO549" s="70"/>
      <c r="DP549" s="70"/>
      <c r="DQ549" s="70"/>
      <c r="DR549" s="70"/>
      <c r="DS549" s="70"/>
      <c r="DT549" s="70"/>
      <c r="DU549" s="70"/>
      <c r="DV549" s="70"/>
      <c r="DW549" s="70"/>
      <c r="DX549" s="70"/>
      <c r="DY549" s="70"/>
      <c r="DZ549" s="70"/>
      <c r="EA549" s="70"/>
      <c r="EB549" s="70"/>
      <c r="EC549" s="70"/>
      <c r="ED549" s="70"/>
      <c r="EE549" s="70"/>
      <c r="EF549" s="70"/>
      <c r="EG549" s="70"/>
      <c r="EH549" s="70"/>
      <c r="EI549" s="70"/>
      <c r="EJ549" s="70"/>
      <c r="EK549" s="70"/>
      <c r="EL549" s="70"/>
      <c r="EM549" s="70"/>
      <c r="EN549" s="70"/>
    </row>
    <row r="550" spans="1:144" outlineLevel="1" x14ac:dyDescent="0.2">
      <c r="A550" s="16">
        <v>344</v>
      </c>
      <c r="B550" s="16">
        <v>0</v>
      </c>
      <c r="C550" s="1">
        <v>0.3167480220135882</v>
      </c>
      <c r="D550" s="1">
        <f t="shared" si="49"/>
        <v>-0.3167480220135882</v>
      </c>
      <c r="E550" s="1">
        <f t="shared" si="50"/>
        <v>0.76178311842168811</v>
      </c>
      <c r="F550" s="1">
        <f t="shared" si="51"/>
        <v>-0.87280187810389598</v>
      </c>
      <c r="G550" s="1">
        <f t="shared" si="52"/>
        <v>-0.68087361828048687</v>
      </c>
      <c r="H550" s="1">
        <v>0.20436143781287977</v>
      </c>
      <c r="I550" s="1">
        <f t="shared" si="53"/>
        <v>0.11907377973518399</v>
      </c>
      <c r="J550" s="1">
        <f t="shared" si="54"/>
        <v>-0.76332343328732288</v>
      </c>
      <c r="AQ550" s="70"/>
      <c r="AR550" s="70"/>
      <c r="AS550" s="70"/>
      <c r="AT550" s="70"/>
      <c r="AU550" s="70"/>
      <c r="AV550" s="70"/>
      <c r="AW550" s="70"/>
      <c r="AX550" s="83"/>
      <c r="AY550" s="70"/>
      <c r="AZ550" s="70"/>
      <c r="BA550" s="70"/>
      <c r="BB550" s="70">
        <f t="shared" si="55"/>
        <v>1</v>
      </c>
      <c r="BC550" s="70">
        <f t="shared" si="56"/>
        <v>0.3167480220135882</v>
      </c>
      <c r="BD550" s="70" t="e">
        <f t="shared" si="57"/>
        <v>#N/A</v>
      </c>
      <c r="BE550" s="70"/>
      <c r="BF550" s="70"/>
      <c r="BG550" s="70"/>
      <c r="BH550" s="70"/>
      <c r="BI550" s="70"/>
      <c r="BJ550" s="70"/>
      <c r="BK550" s="70"/>
      <c r="BL550" s="70"/>
      <c r="BM550" s="70"/>
      <c r="BN550" s="70"/>
      <c r="BO550" s="70"/>
      <c r="BP550" s="70"/>
      <c r="BQ550" s="70"/>
      <c r="BR550" s="70"/>
      <c r="BS550" s="70"/>
      <c r="BT550" s="70"/>
      <c r="BU550" s="70"/>
      <c r="BV550" s="70"/>
      <c r="BW550" s="70"/>
      <c r="BX550" s="70"/>
      <c r="BY550" s="70"/>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0"/>
      <c r="DD550" s="70"/>
      <c r="DE550" s="70"/>
      <c r="DF550" s="70"/>
      <c r="DG550" s="70"/>
      <c r="DH550" s="70"/>
      <c r="DI550" s="70"/>
      <c r="DJ550" s="70"/>
      <c r="DK550" s="70"/>
      <c r="DL550" s="70"/>
      <c r="DM550" s="70"/>
      <c r="DN550" s="70"/>
      <c r="DO550" s="70"/>
      <c r="DP550" s="70"/>
      <c r="DQ550" s="70"/>
      <c r="DR550" s="70"/>
      <c r="DS550" s="70"/>
      <c r="DT550" s="70"/>
      <c r="DU550" s="70"/>
      <c r="DV550" s="70"/>
      <c r="DW550" s="70"/>
      <c r="DX550" s="70"/>
      <c r="DY550" s="70"/>
      <c r="DZ550" s="70"/>
      <c r="EA550" s="70"/>
      <c r="EB550" s="70"/>
      <c r="EC550" s="70"/>
      <c r="ED550" s="70"/>
      <c r="EE550" s="70"/>
      <c r="EF550" s="70"/>
      <c r="EG550" s="70"/>
      <c r="EH550" s="70"/>
      <c r="EI550" s="70"/>
      <c r="EJ550" s="70"/>
      <c r="EK550" s="70"/>
      <c r="EL550" s="70"/>
      <c r="EM550" s="70"/>
      <c r="EN550" s="70"/>
    </row>
    <row r="551" spans="1:144" outlineLevel="1" x14ac:dyDescent="0.2">
      <c r="A551" s="16">
        <v>345</v>
      </c>
      <c r="B551" s="16">
        <v>0</v>
      </c>
      <c r="C551" s="1">
        <v>3.5971227949419838E-6</v>
      </c>
      <c r="D551" s="1">
        <f t="shared" si="49"/>
        <v>-3.5971227949419838E-6</v>
      </c>
      <c r="E551" s="1">
        <f t="shared" si="50"/>
        <v>7.1942585294255829E-6</v>
      </c>
      <c r="F551" s="1">
        <f t="shared" si="51"/>
        <v>-2.6822114997564197E-3</v>
      </c>
      <c r="G551" s="1">
        <f t="shared" si="52"/>
        <v>-1.8966116456146024E-3</v>
      </c>
      <c r="H551" s="1">
        <v>1.8198336687061112E-5</v>
      </c>
      <c r="I551" s="1">
        <f t="shared" si="53"/>
        <v>6.5463078520646663E-11</v>
      </c>
      <c r="J551" s="1">
        <f t="shared" si="54"/>
        <v>-1.8966289034387962E-3</v>
      </c>
      <c r="AQ551" s="70"/>
      <c r="AR551" s="70"/>
      <c r="AS551" s="70"/>
      <c r="AT551" s="70"/>
      <c r="AU551" s="70"/>
      <c r="AV551" s="70"/>
      <c r="AW551" s="70"/>
      <c r="AX551" s="83"/>
      <c r="AY551" s="70"/>
      <c r="AZ551" s="70"/>
      <c r="BA551" s="70"/>
      <c r="BB551" s="70">
        <f t="shared" si="55"/>
        <v>1</v>
      </c>
      <c r="BC551" s="70">
        <f t="shared" si="56"/>
        <v>3.5971227949419838E-6</v>
      </c>
      <c r="BD551" s="70" t="e">
        <f t="shared" si="57"/>
        <v>#N/A</v>
      </c>
      <c r="BE551" s="70"/>
      <c r="BF551" s="70"/>
      <c r="BG551" s="70"/>
      <c r="BH551" s="70"/>
      <c r="BI551" s="70"/>
      <c r="BJ551" s="70"/>
      <c r="BK551" s="70"/>
      <c r="BL551" s="70"/>
      <c r="BM551" s="70"/>
      <c r="BN551" s="70"/>
      <c r="BO551" s="70"/>
      <c r="BP551" s="70"/>
      <c r="BQ551" s="70"/>
      <c r="BR551" s="70"/>
      <c r="BS551" s="70"/>
      <c r="BT551" s="70"/>
      <c r="BU551" s="70"/>
      <c r="BV551" s="70"/>
      <c r="BW551" s="70"/>
      <c r="BX551" s="70"/>
      <c r="BY551" s="70"/>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0"/>
      <c r="DD551" s="70"/>
      <c r="DE551" s="70"/>
      <c r="DF551" s="70"/>
      <c r="DG551" s="70"/>
      <c r="DH551" s="70"/>
      <c r="DI551" s="70"/>
      <c r="DJ551" s="70"/>
      <c r="DK551" s="70"/>
      <c r="DL551" s="70"/>
      <c r="DM551" s="70"/>
      <c r="DN551" s="70"/>
      <c r="DO551" s="70"/>
      <c r="DP551" s="70"/>
      <c r="DQ551" s="70"/>
      <c r="DR551" s="70"/>
      <c r="DS551" s="70"/>
      <c r="DT551" s="70"/>
      <c r="DU551" s="70"/>
      <c r="DV551" s="70"/>
      <c r="DW551" s="70"/>
      <c r="DX551" s="70"/>
      <c r="DY551" s="70"/>
      <c r="DZ551" s="70"/>
      <c r="EA551" s="70"/>
      <c r="EB551" s="70"/>
      <c r="EC551" s="70"/>
      <c r="ED551" s="70"/>
      <c r="EE551" s="70"/>
      <c r="EF551" s="70"/>
      <c r="EG551" s="70"/>
      <c r="EH551" s="70"/>
      <c r="EI551" s="70"/>
      <c r="EJ551" s="70"/>
      <c r="EK551" s="70"/>
      <c r="EL551" s="70"/>
      <c r="EM551" s="70"/>
      <c r="EN551" s="70"/>
    </row>
    <row r="552" spans="1:144" outlineLevel="1" x14ac:dyDescent="0.2">
      <c r="A552" s="16">
        <v>346</v>
      </c>
      <c r="B552" s="16">
        <v>0</v>
      </c>
      <c r="C552" s="1">
        <v>3.9153129279387939E-4</v>
      </c>
      <c r="D552" s="1">
        <f t="shared" si="49"/>
        <v>-3.9153129279387939E-4</v>
      </c>
      <c r="E552" s="1">
        <f t="shared" si="50"/>
        <v>7.8321592236629909E-4</v>
      </c>
      <c r="F552" s="1">
        <f t="shared" si="51"/>
        <v>-2.7985995111239104E-2</v>
      </c>
      <c r="G552" s="1">
        <f t="shared" si="52"/>
        <v>-1.979102447047907E-2</v>
      </c>
      <c r="H552" s="1">
        <v>1.2937612999217891E-3</v>
      </c>
      <c r="I552" s="1">
        <f t="shared" si="53"/>
        <v>5.0740289964942825E-7</v>
      </c>
      <c r="J552" s="1">
        <f t="shared" si="54"/>
        <v>-1.9803839337127302E-2</v>
      </c>
      <c r="AQ552" s="70"/>
      <c r="AR552" s="70"/>
      <c r="AS552" s="70"/>
      <c r="AT552" s="70"/>
      <c r="AU552" s="70"/>
      <c r="AV552" s="70"/>
      <c r="AW552" s="70"/>
      <c r="AX552" s="83"/>
      <c r="AY552" s="70"/>
      <c r="AZ552" s="70"/>
      <c r="BA552" s="70"/>
      <c r="BB552" s="70">
        <f t="shared" si="55"/>
        <v>1</v>
      </c>
      <c r="BC552" s="70">
        <f t="shared" si="56"/>
        <v>3.9153129279387939E-4</v>
      </c>
      <c r="BD552" s="70" t="e">
        <f t="shared" si="57"/>
        <v>#N/A</v>
      </c>
      <c r="BE552" s="70"/>
      <c r="BF552" s="70"/>
      <c r="BG552" s="70"/>
      <c r="BH552" s="70"/>
      <c r="BI552" s="70"/>
      <c r="BJ552" s="70"/>
      <c r="BK552" s="70"/>
      <c r="BL552" s="70"/>
      <c r="BM552" s="70"/>
      <c r="BN552" s="70"/>
      <c r="BO552" s="70"/>
      <c r="BP552" s="70"/>
      <c r="BQ552" s="70"/>
      <c r="BR552" s="70"/>
      <c r="BS552" s="70"/>
      <c r="BT552" s="70"/>
      <c r="BU552" s="70"/>
      <c r="BV552" s="70"/>
      <c r="BW552" s="70"/>
      <c r="BX552" s="70"/>
      <c r="BY552" s="70"/>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0"/>
      <c r="DD552" s="70"/>
      <c r="DE552" s="70"/>
      <c r="DF552" s="70"/>
      <c r="DG552" s="70"/>
      <c r="DH552" s="70"/>
      <c r="DI552" s="70"/>
      <c r="DJ552" s="70"/>
      <c r="DK552" s="70"/>
      <c r="DL552" s="70"/>
      <c r="DM552" s="70"/>
      <c r="DN552" s="70"/>
      <c r="DO552" s="70"/>
      <c r="DP552" s="70"/>
      <c r="DQ552" s="70"/>
      <c r="DR552" s="70"/>
      <c r="DS552" s="70"/>
      <c r="DT552" s="70"/>
      <c r="DU552" s="70"/>
      <c r="DV552" s="70"/>
      <c r="DW552" s="70"/>
      <c r="DX552" s="70"/>
      <c r="DY552" s="70"/>
      <c r="DZ552" s="70"/>
      <c r="EA552" s="70"/>
      <c r="EB552" s="70"/>
      <c r="EC552" s="70"/>
      <c r="ED552" s="70"/>
      <c r="EE552" s="70"/>
      <c r="EF552" s="70"/>
      <c r="EG552" s="70"/>
      <c r="EH552" s="70"/>
      <c r="EI552" s="70"/>
      <c r="EJ552" s="70"/>
      <c r="EK552" s="70"/>
      <c r="EL552" s="70"/>
      <c r="EM552" s="70"/>
      <c r="EN552" s="70"/>
    </row>
    <row r="553" spans="1:144" outlineLevel="1" x14ac:dyDescent="0.2">
      <c r="A553" s="16">
        <v>347</v>
      </c>
      <c r="B553" s="16">
        <v>0</v>
      </c>
      <c r="C553" s="1">
        <v>7.5468802148925187E-6</v>
      </c>
      <c r="D553" s="1">
        <f t="shared" si="49"/>
        <v>-7.5468802148925187E-6</v>
      </c>
      <c r="E553" s="1">
        <f t="shared" si="50"/>
        <v>1.5093817385535563E-5</v>
      </c>
      <c r="F553" s="1">
        <f t="shared" si="51"/>
        <v>-3.8850762393466054E-3</v>
      </c>
      <c r="G553" s="1">
        <f t="shared" si="52"/>
        <v>-2.7471689374196366E-3</v>
      </c>
      <c r="H553" s="1">
        <v>3.3593879712561093E-5</v>
      </c>
      <c r="I553" s="1">
        <f t="shared" si="53"/>
        <v>2.5353941688420909E-10</v>
      </c>
      <c r="J553" s="1">
        <f t="shared" si="54"/>
        <v>-2.747215082613704E-3</v>
      </c>
      <c r="AQ553" s="70"/>
      <c r="AR553" s="70"/>
      <c r="AS553" s="70"/>
      <c r="AT553" s="70"/>
      <c r="AU553" s="70"/>
      <c r="AV553" s="70"/>
      <c r="AW553" s="70"/>
      <c r="AX553" s="83"/>
      <c r="AY553" s="70"/>
      <c r="AZ553" s="70"/>
      <c r="BA553" s="70"/>
      <c r="BB553" s="70">
        <f t="shared" si="55"/>
        <v>1</v>
      </c>
      <c r="BC553" s="70">
        <f t="shared" si="56"/>
        <v>7.5468802148925187E-6</v>
      </c>
      <c r="BD553" s="70" t="e">
        <f t="shared" si="57"/>
        <v>#N/A</v>
      </c>
      <c r="BE553" s="70"/>
      <c r="BF553" s="70"/>
      <c r="BG553" s="70"/>
      <c r="BH553" s="70"/>
      <c r="BI553" s="70"/>
      <c r="BJ553" s="70"/>
      <c r="BK553" s="70"/>
      <c r="BL553" s="70"/>
      <c r="BM553" s="70"/>
      <c r="BN553" s="70"/>
      <c r="BO553" s="70"/>
      <c r="BP553" s="70"/>
      <c r="BQ553" s="70"/>
      <c r="BR553" s="70"/>
      <c r="BS553" s="70"/>
      <c r="BT553" s="70"/>
      <c r="BU553" s="70"/>
      <c r="BV553" s="70"/>
      <c r="BW553" s="70"/>
      <c r="BX553" s="70"/>
      <c r="BY553" s="70"/>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0"/>
      <c r="DD553" s="70"/>
      <c r="DE553" s="70"/>
      <c r="DF553" s="70"/>
      <c r="DG553" s="70"/>
      <c r="DH553" s="70"/>
      <c r="DI553" s="70"/>
      <c r="DJ553" s="70"/>
      <c r="DK553" s="70"/>
      <c r="DL553" s="70"/>
      <c r="DM553" s="70"/>
      <c r="DN553" s="70"/>
      <c r="DO553" s="70"/>
      <c r="DP553" s="70"/>
      <c r="DQ553" s="70"/>
      <c r="DR553" s="70"/>
      <c r="DS553" s="70"/>
      <c r="DT553" s="70"/>
      <c r="DU553" s="70"/>
      <c r="DV553" s="70"/>
      <c r="DW553" s="70"/>
      <c r="DX553" s="70"/>
      <c r="DY553" s="70"/>
      <c r="DZ553" s="70"/>
      <c r="EA553" s="70"/>
      <c r="EB553" s="70"/>
      <c r="EC553" s="70"/>
      <c r="ED553" s="70"/>
      <c r="EE553" s="70"/>
      <c r="EF553" s="70"/>
      <c r="EG553" s="70"/>
      <c r="EH553" s="70"/>
      <c r="EI553" s="70"/>
      <c r="EJ553" s="70"/>
      <c r="EK553" s="70"/>
      <c r="EL553" s="70"/>
      <c r="EM553" s="70"/>
      <c r="EN553" s="70"/>
    </row>
    <row r="554" spans="1:144" outlineLevel="1" x14ac:dyDescent="0.2">
      <c r="A554" s="16">
        <v>348</v>
      </c>
      <c r="B554" s="16">
        <v>0</v>
      </c>
      <c r="C554" s="1">
        <v>0.60999202072097436</v>
      </c>
      <c r="D554" s="1">
        <f t="shared" si="49"/>
        <v>-0.60999202072097436</v>
      </c>
      <c r="E554" s="1">
        <f t="shared" si="50"/>
        <v>1.8831761607558644</v>
      </c>
      <c r="F554" s="1">
        <f t="shared" si="51"/>
        <v>-1.3722886579564317</v>
      </c>
      <c r="G554" s="1">
        <f t="shared" si="52"/>
        <v>-1.2506198880686217</v>
      </c>
      <c r="H554" s="1">
        <v>0.16646466243789304</v>
      </c>
      <c r="I554" s="1">
        <f t="shared" si="53"/>
        <v>0.31235517072598407</v>
      </c>
      <c r="J554" s="1">
        <f t="shared" si="54"/>
        <v>-1.3698194315889798</v>
      </c>
      <c r="AQ554" s="70"/>
      <c r="AR554" s="70"/>
      <c r="AS554" s="70"/>
      <c r="AT554" s="70"/>
      <c r="AU554" s="70"/>
      <c r="AV554" s="70"/>
      <c r="AW554" s="70"/>
      <c r="AX554" s="83"/>
      <c r="AY554" s="70"/>
      <c r="AZ554" s="70"/>
      <c r="BA554" s="70"/>
      <c r="BB554" s="70">
        <f t="shared" si="55"/>
        <v>1</v>
      </c>
      <c r="BC554" s="70">
        <f t="shared" si="56"/>
        <v>0.60999202072097436</v>
      </c>
      <c r="BD554" s="70" t="e">
        <f t="shared" si="57"/>
        <v>#N/A</v>
      </c>
      <c r="BE554" s="70"/>
      <c r="BF554" s="70"/>
      <c r="BG554" s="70"/>
      <c r="BH554" s="70"/>
      <c r="BI554" s="70"/>
      <c r="BJ554" s="70"/>
      <c r="BK554" s="70"/>
      <c r="BL554" s="70"/>
      <c r="BM554" s="70"/>
      <c r="BN554" s="70"/>
      <c r="BO554" s="70"/>
      <c r="BP554" s="70"/>
      <c r="BQ554" s="70"/>
      <c r="BR554" s="70"/>
      <c r="BS554" s="70"/>
      <c r="BT554" s="70"/>
      <c r="BU554" s="70"/>
      <c r="BV554" s="70"/>
      <c r="BW554" s="70"/>
      <c r="BX554" s="70"/>
      <c r="BY554" s="70"/>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0"/>
      <c r="DD554" s="70"/>
      <c r="DE554" s="70"/>
      <c r="DF554" s="70"/>
      <c r="DG554" s="70"/>
      <c r="DH554" s="70"/>
      <c r="DI554" s="70"/>
      <c r="DJ554" s="70"/>
      <c r="DK554" s="70"/>
      <c r="DL554" s="70"/>
      <c r="DM554" s="70"/>
      <c r="DN554" s="70"/>
      <c r="DO554" s="70"/>
      <c r="DP554" s="70"/>
      <c r="DQ554" s="70"/>
      <c r="DR554" s="70"/>
      <c r="DS554" s="70"/>
      <c r="DT554" s="70"/>
      <c r="DU554" s="70"/>
      <c r="DV554" s="70"/>
      <c r="DW554" s="70"/>
      <c r="DX554" s="70"/>
      <c r="DY554" s="70"/>
      <c r="DZ554" s="70"/>
      <c r="EA554" s="70"/>
      <c r="EB554" s="70"/>
      <c r="EC554" s="70"/>
      <c r="ED554" s="70"/>
      <c r="EE554" s="70"/>
      <c r="EF554" s="70"/>
      <c r="EG554" s="70"/>
      <c r="EH554" s="70"/>
      <c r="EI554" s="70"/>
      <c r="EJ554" s="70"/>
      <c r="EK554" s="70"/>
      <c r="EL554" s="70"/>
      <c r="EM554" s="70"/>
      <c r="EN554" s="70"/>
    </row>
    <row r="555" spans="1:144" outlineLevel="1" x14ac:dyDescent="0.2">
      <c r="A555" s="16">
        <v>349</v>
      </c>
      <c r="B555" s="16">
        <v>1</v>
      </c>
      <c r="C555" s="1">
        <v>0.99963119928549271</v>
      </c>
      <c r="D555" s="1">
        <f t="shared" si="49"/>
        <v>3.6880071450728913E-4</v>
      </c>
      <c r="E555" s="1">
        <f t="shared" si="50"/>
        <v>7.377374764320747E-4</v>
      </c>
      <c r="F555" s="1">
        <f t="shared" si="51"/>
        <v>2.7161323171599625E-2</v>
      </c>
      <c r="G555" s="1">
        <f t="shared" si="52"/>
        <v>1.9207727055923746E-2</v>
      </c>
      <c r="H555" s="1">
        <v>1.5288576304814338E-3</v>
      </c>
      <c r="I555" s="1">
        <f t="shared" si="53"/>
        <v>5.6491548456087815E-7</v>
      </c>
      <c r="J555" s="1">
        <f t="shared" si="54"/>
        <v>1.9222426853532985E-2</v>
      </c>
      <c r="AQ555" s="70"/>
      <c r="AR555" s="70"/>
      <c r="AS555" s="70"/>
      <c r="AT555" s="70"/>
      <c r="AU555" s="70"/>
      <c r="AV555" s="70"/>
      <c r="AW555" s="70"/>
      <c r="AX555" s="83"/>
      <c r="AY555" s="70"/>
      <c r="AZ555" s="70"/>
      <c r="BA555" s="70"/>
      <c r="BB555" s="70">
        <f t="shared" si="55"/>
        <v>0</v>
      </c>
      <c r="BC555" s="70" t="e">
        <f t="shared" si="56"/>
        <v>#N/A</v>
      </c>
      <c r="BD555" s="70">
        <f t="shared" si="57"/>
        <v>0.99963119928549271</v>
      </c>
      <c r="BE555" s="70"/>
      <c r="BF555" s="70"/>
      <c r="BG555" s="70"/>
      <c r="BH555" s="70"/>
      <c r="BI555" s="70"/>
      <c r="BJ555" s="70"/>
      <c r="BK555" s="70"/>
      <c r="BL555" s="70"/>
      <c r="BM555" s="70"/>
      <c r="BN555" s="70"/>
      <c r="BO555" s="70"/>
      <c r="BP555" s="70"/>
      <c r="BQ555" s="70"/>
      <c r="BR555" s="70"/>
      <c r="BS555" s="70"/>
      <c r="BT555" s="70"/>
      <c r="BU555" s="70"/>
      <c r="BV555" s="70"/>
      <c r="BW555" s="70"/>
      <c r="BX555" s="70"/>
      <c r="BY555" s="70"/>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0"/>
      <c r="DD555" s="70"/>
      <c r="DE555" s="70"/>
      <c r="DF555" s="70"/>
      <c r="DG555" s="70"/>
      <c r="DH555" s="70"/>
      <c r="DI555" s="70"/>
      <c r="DJ555" s="70"/>
      <c r="DK555" s="70"/>
      <c r="DL555" s="70"/>
      <c r="DM555" s="70"/>
      <c r="DN555" s="70"/>
      <c r="DO555" s="70"/>
      <c r="DP555" s="70"/>
      <c r="DQ555" s="70"/>
      <c r="DR555" s="70"/>
      <c r="DS555" s="70"/>
      <c r="DT555" s="70"/>
      <c r="DU555" s="70"/>
      <c r="DV555" s="70"/>
      <c r="DW555" s="70"/>
      <c r="DX555" s="70"/>
      <c r="DY555" s="70"/>
      <c r="DZ555" s="70"/>
      <c r="EA555" s="70"/>
      <c r="EB555" s="70"/>
      <c r="EC555" s="70"/>
      <c r="ED555" s="70"/>
      <c r="EE555" s="70"/>
      <c r="EF555" s="70"/>
      <c r="EG555" s="70"/>
      <c r="EH555" s="70"/>
      <c r="EI555" s="70"/>
      <c r="EJ555" s="70"/>
      <c r="EK555" s="70"/>
      <c r="EL555" s="70"/>
      <c r="EM555" s="70"/>
      <c r="EN555" s="70"/>
    </row>
    <row r="556" spans="1:144" outlineLevel="1" x14ac:dyDescent="0.2">
      <c r="A556" s="16">
        <v>350</v>
      </c>
      <c r="B556" s="16">
        <v>0</v>
      </c>
      <c r="C556" s="1">
        <v>1.3499451718000416E-5</v>
      </c>
      <c r="D556" s="1">
        <f t="shared" si="49"/>
        <v>-1.3499451718000416E-5</v>
      </c>
      <c r="E556" s="1">
        <f t="shared" si="50"/>
        <v>2.6999085672688413E-5</v>
      </c>
      <c r="F556" s="1">
        <f t="shared" si="51"/>
        <v>-5.1960644407751926E-3</v>
      </c>
      <c r="G556" s="1">
        <f t="shared" si="52"/>
        <v>-3.674184801511379E-3</v>
      </c>
      <c r="H556" s="1">
        <v>5.8483175714825179E-5</v>
      </c>
      <c r="I556" s="1">
        <f t="shared" si="53"/>
        <v>7.8954763996788467E-10</v>
      </c>
      <c r="J556" s="1">
        <f t="shared" si="54"/>
        <v>-3.6742922452218168E-3</v>
      </c>
      <c r="AQ556" s="70"/>
      <c r="AR556" s="70"/>
      <c r="AS556" s="70"/>
      <c r="AT556" s="70"/>
      <c r="AU556" s="70"/>
      <c r="AV556" s="70"/>
      <c r="AW556" s="70"/>
      <c r="AX556" s="83"/>
      <c r="AY556" s="70"/>
      <c r="AZ556" s="70"/>
      <c r="BA556" s="70"/>
      <c r="BB556" s="70">
        <f t="shared" si="55"/>
        <v>1</v>
      </c>
      <c r="BC556" s="70">
        <f t="shared" si="56"/>
        <v>1.3499451718000416E-5</v>
      </c>
      <c r="BD556" s="70" t="e">
        <f t="shared" si="57"/>
        <v>#N/A</v>
      </c>
      <c r="BE556" s="70"/>
      <c r="BF556" s="70"/>
      <c r="BG556" s="70"/>
      <c r="BH556" s="70"/>
      <c r="BI556" s="70"/>
      <c r="BJ556" s="70"/>
      <c r="BK556" s="70"/>
      <c r="BL556" s="70"/>
      <c r="BM556" s="70"/>
      <c r="BN556" s="70"/>
      <c r="BO556" s="70"/>
      <c r="BP556" s="70"/>
      <c r="BQ556" s="70"/>
      <c r="BR556" s="70"/>
      <c r="BS556" s="70"/>
      <c r="BT556" s="70"/>
      <c r="BU556" s="70"/>
      <c r="BV556" s="70"/>
      <c r="BW556" s="70"/>
      <c r="BX556" s="70"/>
      <c r="BY556" s="70"/>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0"/>
      <c r="DD556" s="70"/>
      <c r="DE556" s="70"/>
      <c r="DF556" s="70"/>
      <c r="DG556" s="70"/>
      <c r="DH556" s="70"/>
      <c r="DI556" s="70"/>
      <c r="DJ556" s="70"/>
      <c r="DK556" s="70"/>
      <c r="DL556" s="70"/>
      <c r="DM556" s="70"/>
      <c r="DN556" s="70"/>
      <c r="DO556" s="70"/>
      <c r="DP556" s="70"/>
      <c r="DQ556" s="70"/>
      <c r="DR556" s="70"/>
      <c r="DS556" s="70"/>
      <c r="DT556" s="70"/>
      <c r="DU556" s="70"/>
      <c r="DV556" s="70"/>
      <c r="DW556" s="70"/>
      <c r="DX556" s="70"/>
      <c r="DY556" s="70"/>
      <c r="DZ556" s="70"/>
      <c r="EA556" s="70"/>
      <c r="EB556" s="70"/>
      <c r="EC556" s="70"/>
      <c r="ED556" s="70"/>
      <c r="EE556" s="70"/>
      <c r="EF556" s="70"/>
      <c r="EG556" s="70"/>
      <c r="EH556" s="70"/>
      <c r="EI556" s="70"/>
      <c r="EJ556" s="70"/>
      <c r="EK556" s="70"/>
      <c r="EL556" s="70"/>
      <c r="EM556" s="70"/>
      <c r="EN556" s="70"/>
    </row>
    <row r="557" spans="1:144" outlineLevel="1" x14ac:dyDescent="0.2">
      <c r="A557" s="16">
        <v>351</v>
      </c>
      <c r="B557" s="16">
        <v>0</v>
      </c>
      <c r="C557" s="1">
        <v>7.172812595874718E-4</v>
      </c>
      <c r="D557" s="1">
        <f t="shared" si="49"/>
        <v>-7.172812595874718E-4</v>
      </c>
      <c r="E557" s="1">
        <f t="shared" si="50"/>
        <v>1.4350772577364313E-3</v>
      </c>
      <c r="F557" s="1">
        <f t="shared" si="51"/>
        <v>-3.7882413567992622E-2</v>
      </c>
      <c r="G557" s="1">
        <f t="shared" si="52"/>
        <v>-2.6791717400970774E-2</v>
      </c>
      <c r="H557" s="1">
        <v>2.3636930243286624E-3</v>
      </c>
      <c r="I557" s="1">
        <f t="shared" si="53"/>
        <v>1.7006695455330341E-6</v>
      </c>
      <c r="J557" s="1">
        <f t="shared" si="54"/>
        <v>-2.6823437341977875E-2</v>
      </c>
      <c r="AQ557" s="70"/>
      <c r="AR557" s="70"/>
      <c r="AS557" s="70"/>
      <c r="AT557" s="70"/>
      <c r="AU557" s="70"/>
      <c r="AV557" s="70"/>
      <c r="AW557" s="70"/>
      <c r="AX557" s="83"/>
      <c r="AY557" s="70"/>
      <c r="AZ557" s="70"/>
      <c r="BA557" s="70"/>
      <c r="BB557" s="70">
        <f t="shared" si="55"/>
        <v>1</v>
      </c>
      <c r="BC557" s="70">
        <f t="shared" si="56"/>
        <v>7.172812595874718E-4</v>
      </c>
      <c r="BD557" s="70" t="e">
        <f t="shared" si="57"/>
        <v>#N/A</v>
      </c>
      <c r="BE557" s="70"/>
      <c r="BF557" s="70"/>
      <c r="BG557" s="70"/>
      <c r="BH557" s="70"/>
      <c r="BI557" s="70"/>
      <c r="BJ557" s="70"/>
      <c r="BK557" s="70"/>
      <c r="BL557" s="70"/>
      <c r="BM557" s="70"/>
      <c r="BN557" s="70"/>
      <c r="BO557" s="70"/>
      <c r="BP557" s="70"/>
      <c r="BQ557" s="70"/>
      <c r="BR557" s="70"/>
      <c r="BS557" s="70"/>
      <c r="BT557" s="70"/>
      <c r="BU557" s="70"/>
      <c r="BV557" s="70"/>
      <c r="BW557" s="70"/>
      <c r="BX557" s="70"/>
      <c r="BY557" s="70"/>
      <c r="BZ557" s="70"/>
      <c r="CA557" s="70"/>
      <c r="CB557" s="70"/>
      <c r="CC557" s="70"/>
      <c r="CD557" s="70"/>
      <c r="CE557" s="70"/>
      <c r="CF557" s="70"/>
      <c r="CG557" s="70"/>
      <c r="CH557" s="70"/>
      <c r="CI557" s="70"/>
      <c r="CJ557" s="70"/>
      <c r="CK557" s="70"/>
      <c r="CL557" s="70"/>
      <c r="CM557" s="70"/>
      <c r="CN557" s="70"/>
      <c r="CO557" s="70"/>
      <c r="CP557" s="70"/>
      <c r="CQ557" s="70"/>
      <c r="CR557" s="70"/>
      <c r="CS557" s="70"/>
      <c r="CT557" s="70"/>
      <c r="CU557" s="70"/>
      <c r="CV557" s="70"/>
      <c r="CW557" s="70"/>
      <c r="CX557" s="70"/>
      <c r="CY557" s="70"/>
      <c r="CZ557" s="70"/>
      <c r="DA557" s="70"/>
      <c r="DB557" s="70"/>
      <c r="DC557" s="70"/>
      <c r="DD557" s="70"/>
      <c r="DE557" s="70"/>
      <c r="DF557" s="70"/>
      <c r="DG557" s="70"/>
      <c r="DH557" s="70"/>
      <c r="DI557" s="70"/>
      <c r="DJ557" s="70"/>
      <c r="DK557" s="70"/>
      <c r="DL557" s="70"/>
      <c r="DM557" s="70"/>
      <c r="DN557" s="70"/>
      <c r="DO557" s="70"/>
      <c r="DP557" s="70"/>
      <c r="DQ557" s="70"/>
      <c r="DR557" s="70"/>
      <c r="DS557" s="70"/>
      <c r="DT557" s="70"/>
      <c r="DU557" s="70"/>
      <c r="DV557" s="70"/>
      <c r="DW557" s="70"/>
      <c r="DX557" s="70"/>
      <c r="DY557" s="70"/>
      <c r="DZ557" s="70"/>
      <c r="EA557" s="70"/>
      <c r="EB557" s="70"/>
      <c r="EC557" s="70"/>
      <c r="ED557" s="70"/>
      <c r="EE557" s="70"/>
      <c r="EF557" s="70"/>
      <c r="EG557" s="70"/>
      <c r="EH557" s="70"/>
      <c r="EI557" s="70"/>
      <c r="EJ557" s="70"/>
      <c r="EK557" s="70"/>
      <c r="EL557" s="70"/>
      <c r="EM557" s="70"/>
      <c r="EN557" s="70"/>
    </row>
    <row r="558" spans="1:144" outlineLevel="1" x14ac:dyDescent="0.2">
      <c r="A558" s="16">
        <v>352</v>
      </c>
      <c r="B558" s="16">
        <v>0</v>
      </c>
      <c r="C558" s="1">
        <v>1.7477799811140112E-6</v>
      </c>
      <c r="D558" s="1">
        <f t="shared" si="49"/>
        <v>-1.7477799811140112E-6</v>
      </c>
      <c r="E558" s="1">
        <f t="shared" si="50"/>
        <v>3.4955630169675515E-6</v>
      </c>
      <c r="F558" s="1">
        <f t="shared" si="51"/>
        <v>-1.8696424837298577E-3</v>
      </c>
      <c r="G558" s="1">
        <f t="shared" si="52"/>
        <v>-1.3220374562977451E-3</v>
      </c>
      <c r="H558" s="1">
        <v>9.8780907248420788E-6</v>
      </c>
      <c r="I558" s="1">
        <f t="shared" si="53"/>
        <v>1.726492994005213E-11</v>
      </c>
      <c r="J558" s="1">
        <f t="shared" si="54"/>
        <v>-1.322043985949088E-3</v>
      </c>
      <c r="AQ558" s="70"/>
      <c r="AR558" s="70"/>
      <c r="AS558" s="70"/>
      <c r="AT558" s="70"/>
      <c r="AU558" s="70"/>
      <c r="AV558" s="70"/>
      <c r="AW558" s="70"/>
      <c r="AX558" s="83"/>
      <c r="AY558" s="70"/>
      <c r="AZ558" s="70"/>
      <c r="BA558" s="70"/>
      <c r="BB558" s="70">
        <f t="shared" si="55"/>
        <v>1</v>
      </c>
      <c r="BC558" s="70">
        <f t="shared" si="56"/>
        <v>1.7477799811140112E-6</v>
      </c>
      <c r="BD558" s="70" t="e">
        <f t="shared" si="57"/>
        <v>#N/A</v>
      </c>
      <c r="BE558" s="70"/>
      <c r="BF558" s="70"/>
      <c r="BG558" s="70"/>
      <c r="BH558" s="70"/>
      <c r="BI558" s="70"/>
      <c r="BJ558" s="70"/>
      <c r="BK558" s="70"/>
      <c r="BL558" s="70"/>
      <c r="BM558" s="70"/>
      <c r="BN558" s="70"/>
      <c r="BO558" s="70"/>
      <c r="BP558" s="70"/>
      <c r="BQ558" s="70"/>
      <c r="BR558" s="70"/>
      <c r="BS558" s="70"/>
      <c r="BT558" s="70"/>
      <c r="BU558" s="70"/>
      <c r="BV558" s="70"/>
      <c r="BW558" s="70"/>
      <c r="BX558" s="70"/>
      <c r="BY558" s="70"/>
      <c r="BZ558" s="70"/>
      <c r="CA558" s="70"/>
      <c r="CB558" s="70"/>
      <c r="CC558" s="70"/>
      <c r="CD558" s="70"/>
      <c r="CE558" s="70"/>
      <c r="CF558" s="70"/>
      <c r="CG558" s="70"/>
      <c r="CH558" s="70"/>
      <c r="CI558" s="70"/>
      <c r="CJ558" s="70"/>
      <c r="CK558" s="70"/>
      <c r="CL558" s="70"/>
      <c r="CM558" s="70"/>
      <c r="CN558" s="70"/>
      <c r="CO558" s="70"/>
      <c r="CP558" s="70"/>
      <c r="CQ558" s="70"/>
      <c r="CR558" s="70"/>
      <c r="CS558" s="70"/>
      <c r="CT558" s="70"/>
      <c r="CU558" s="70"/>
      <c r="CV558" s="70"/>
      <c r="CW558" s="70"/>
      <c r="CX558" s="70"/>
      <c r="CY558" s="70"/>
      <c r="CZ558" s="70"/>
      <c r="DA558" s="70"/>
      <c r="DB558" s="70"/>
      <c r="DC558" s="70"/>
      <c r="DD558" s="70"/>
      <c r="DE558" s="70"/>
      <c r="DF558" s="70"/>
      <c r="DG558" s="70"/>
      <c r="DH558" s="70"/>
      <c r="DI558" s="70"/>
      <c r="DJ558" s="70"/>
      <c r="DK558" s="70"/>
      <c r="DL558" s="70"/>
      <c r="DM558" s="70"/>
      <c r="DN558" s="70"/>
      <c r="DO558" s="70"/>
      <c r="DP558" s="70"/>
      <c r="DQ558" s="70"/>
      <c r="DR558" s="70"/>
      <c r="DS558" s="70"/>
      <c r="DT558" s="70"/>
      <c r="DU558" s="70"/>
      <c r="DV558" s="70"/>
      <c r="DW558" s="70"/>
      <c r="DX558" s="70"/>
      <c r="DY558" s="70"/>
      <c r="DZ558" s="70"/>
      <c r="EA558" s="70"/>
      <c r="EB558" s="70"/>
      <c r="EC558" s="70"/>
      <c r="ED558" s="70"/>
      <c r="EE558" s="70"/>
      <c r="EF558" s="70"/>
      <c r="EG558" s="70"/>
      <c r="EH558" s="70"/>
      <c r="EI558" s="70"/>
      <c r="EJ558" s="70"/>
      <c r="EK558" s="70"/>
      <c r="EL558" s="70"/>
      <c r="EM558" s="70"/>
      <c r="EN558" s="70"/>
    </row>
    <row r="559" spans="1:144" outlineLevel="1" x14ac:dyDescent="0.2">
      <c r="A559" s="16">
        <v>353</v>
      </c>
      <c r="B559" s="16">
        <v>0</v>
      </c>
      <c r="C559" s="1">
        <v>1.5679385382549953E-3</v>
      </c>
      <c r="D559" s="1">
        <f t="shared" si="49"/>
        <v>-1.5679385382549953E-3</v>
      </c>
      <c r="E559" s="1">
        <f t="shared" si="50"/>
        <v>3.1383380805750103E-3</v>
      </c>
      <c r="F559" s="1">
        <f t="shared" si="51"/>
        <v>-5.6020871829836873E-2</v>
      </c>
      <c r="G559" s="1">
        <f t="shared" si="52"/>
        <v>-3.9628283210823456E-2</v>
      </c>
      <c r="H559" s="1">
        <v>4.712841877751112E-3</v>
      </c>
      <c r="I559" s="1">
        <f t="shared" si="53"/>
        <v>7.4360959419593845E-6</v>
      </c>
      <c r="J559" s="1">
        <f t="shared" si="54"/>
        <v>-3.9721995495936399E-2</v>
      </c>
      <c r="AQ559" s="70"/>
      <c r="AR559" s="70"/>
      <c r="AS559" s="70"/>
      <c r="AT559" s="70"/>
      <c r="AU559" s="70"/>
      <c r="AV559" s="70"/>
      <c r="AW559" s="70"/>
      <c r="AX559" s="83"/>
      <c r="AY559" s="70"/>
      <c r="AZ559" s="70"/>
      <c r="BA559" s="70"/>
      <c r="BB559" s="70">
        <f t="shared" si="55"/>
        <v>1</v>
      </c>
      <c r="BC559" s="70">
        <f t="shared" si="56"/>
        <v>1.5679385382549953E-3</v>
      </c>
      <c r="BD559" s="70" t="e">
        <f t="shared" si="57"/>
        <v>#N/A</v>
      </c>
      <c r="BE559" s="70"/>
      <c r="BF559" s="70"/>
      <c r="BG559" s="70"/>
      <c r="BH559" s="70"/>
      <c r="BI559" s="70"/>
      <c r="BJ559" s="70"/>
      <c r="BK559" s="70"/>
      <c r="BL559" s="70"/>
      <c r="BM559" s="70"/>
      <c r="BN559" s="70"/>
      <c r="BO559" s="70"/>
      <c r="BP559" s="70"/>
      <c r="BQ559" s="70"/>
      <c r="BR559" s="70"/>
      <c r="BS559" s="70"/>
      <c r="BT559" s="70"/>
      <c r="BU559" s="70"/>
      <c r="BV559" s="70"/>
      <c r="BW559" s="70"/>
      <c r="BX559" s="70"/>
      <c r="BY559" s="70"/>
      <c r="BZ559" s="70"/>
      <c r="CA559" s="70"/>
      <c r="CB559" s="70"/>
      <c r="CC559" s="70"/>
      <c r="CD559" s="70"/>
      <c r="CE559" s="70"/>
      <c r="CF559" s="70"/>
      <c r="CG559" s="70"/>
      <c r="CH559" s="70"/>
      <c r="CI559" s="70"/>
      <c r="CJ559" s="70"/>
      <c r="CK559" s="70"/>
      <c r="CL559" s="70"/>
      <c r="CM559" s="70"/>
      <c r="CN559" s="70"/>
      <c r="CO559" s="70"/>
      <c r="CP559" s="70"/>
      <c r="CQ559" s="70"/>
      <c r="CR559" s="70"/>
      <c r="CS559" s="70"/>
      <c r="CT559" s="70"/>
      <c r="CU559" s="70"/>
      <c r="CV559" s="70"/>
      <c r="CW559" s="70"/>
      <c r="CX559" s="70"/>
      <c r="CY559" s="70"/>
      <c r="CZ559" s="70"/>
      <c r="DA559" s="70"/>
      <c r="DB559" s="70"/>
      <c r="DC559" s="70"/>
      <c r="DD559" s="70"/>
      <c r="DE559" s="70"/>
      <c r="DF559" s="70"/>
      <c r="DG559" s="70"/>
      <c r="DH559" s="70"/>
      <c r="DI559" s="70"/>
      <c r="DJ559" s="70"/>
      <c r="DK559" s="70"/>
      <c r="DL559" s="70"/>
      <c r="DM559" s="70"/>
      <c r="DN559" s="70"/>
      <c r="DO559" s="70"/>
      <c r="DP559" s="70"/>
      <c r="DQ559" s="70"/>
      <c r="DR559" s="70"/>
      <c r="DS559" s="70"/>
      <c r="DT559" s="70"/>
      <c r="DU559" s="70"/>
      <c r="DV559" s="70"/>
      <c r="DW559" s="70"/>
      <c r="DX559" s="70"/>
      <c r="DY559" s="70"/>
      <c r="DZ559" s="70"/>
      <c r="EA559" s="70"/>
      <c r="EB559" s="70"/>
      <c r="EC559" s="70"/>
      <c r="ED559" s="70"/>
      <c r="EE559" s="70"/>
      <c r="EF559" s="70"/>
      <c r="EG559" s="70"/>
      <c r="EH559" s="70"/>
      <c r="EI559" s="70"/>
      <c r="EJ559" s="70"/>
      <c r="EK559" s="70"/>
      <c r="EL559" s="70"/>
      <c r="EM559" s="70"/>
      <c r="EN559" s="70"/>
    </row>
    <row r="560" spans="1:144" outlineLevel="1" x14ac:dyDescent="0.2">
      <c r="A560" s="16">
        <v>354</v>
      </c>
      <c r="B560" s="16">
        <v>0</v>
      </c>
      <c r="C560" s="1">
        <v>2.9456517966449981E-5</v>
      </c>
      <c r="D560" s="1">
        <f t="shared" si="49"/>
        <v>-2.9456517966449981E-5</v>
      </c>
      <c r="E560" s="1">
        <f t="shared" si="50"/>
        <v>5.8913903636468763E-5</v>
      </c>
      <c r="F560" s="1">
        <f t="shared" si="51"/>
        <v>-7.675539305903447E-3</v>
      </c>
      <c r="G560" s="1">
        <f t="shared" si="52"/>
        <v>-5.4274658615656411E-3</v>
      </c>
      <c r="H560" s="1">
        <v>1.0233141557603762E-4</v>
      </c>
      <c r="I560" s="1">
        <f t="shared" si="53"/>
        <v>3.0147244766694265E-9</v>
      </c>
      <c r="J560" s="1">
        <f t="shared" si="54"/>
        <v>-5.4277435830128468E-3</v>
      </c>
      <c r="AQ560" s="70"/>
      <c r="AR560" s="70"/>
      <c r="AS560" s="70"/>
      <c r="AT560" s="70"/>
      <c r="AU560" s="70"/>
      <c r="AV560" s="70"/>
      <c r="AW560" s="70"/>
      <c r="AX560" s="83"/>
      <c r="AY560" s="70"/>
      <c r="AZ560" s="70"/>
      <c r="BA560" s="70"/>
      <c r="BB560" s="70">
        <f t="shared" si="55"/>
        <v>1</v>
      </c>
      <c r="BC560" s="70">
        <f t="shared" si="56"/>
        <v>2.9456517966449981E-5</v>
      </c>
      <c r="BD560" s="70" t="e">
        <f t="shared" si="57"/>
        <v>#N/A</v>
      </c>
      <c r="BE560" s="70"/>
      <c r="BF560" s="70"/>
      <c r="BG560" s="70"/>
      <c r="BH560" s="70"/>
      <c r="BI560" s="70"/>
      <c r="BJ560" s="70"/>
      <c r="BK560" s="70"/>
      <c r="BL560" s="70"/>
      <c r="BM560" s="70"/>
      <c r="BN560" s="70"/>
      <c r="BO560" s="70"/>
      <c r="BP560" s="70"/>
      <c r="BQ560" s="70"/>
      <c r="BR560" s="70"/>
      <c r="BS560" s="70"/>
      <c r="BT560" s="70"/>
      <c r="BU560" s="70"/>
      <c r="BV560" s="70"/>
      <c r="BW560" s="70"/>
      <c r="BX560" s="70"/>
      <c r="BY560" s="70"/>
      <c r="BZ560" s="70"/>
      <c r="CA560" s="70"/>
      <c r="CB560" s="70"/>
      <c r="CC560" s="70"/>
      <c r="CD560" s="70"/>
      <c r="CE560" s="70"/>
      <c r="CF560" s="70"/>
      <c r="CG560" s="70"/>
      <c r="CH560" s="70"/>
      <c r="CI560" s="70"/>
      <c r="CJ560" s="70"/>
      <c r="CK560" s="70"/>
      <c r="CL560" s="70"/>
      <c r="CM560" s="70"/>
      <c r="CN560" s="70"/>
      <c r="CO560" s="70"/>
      <c r="CP560" s="70"/>
      <c r="CQ560" s="70"/>
      <c r="CR560" s="70"/>
      <c r="CS560" s="70"/>
      <c r="CT560" s="70"/>
      <c r="CU560" s="70"/>
      <c r="CV560" s="70"/>
      <c r="CW560" s="70"/>
      <c r="CX560" s="70"/>
      <c r="CY560" s="70"/>
      <c r="CZ560" s="70"/>
      <c r="DA560" s="70"/>
      <c r="DB560" s="70"/>
      <c r="DC560" s="70"/>
      <c r="DD560" s="70"/>
      <c r="DE560" s="70"/>
      <c r="DF560" s="70"/>
      <c r="DG560" s="70"/>
      <c r="DH560" s="70"/>
      <c r="DI560" s="70"/>
      <c r="DJ560" s="70"/>
      <c r="DK560" s="70"/>
      <c r="DL560" s="70"/>
      <c r="DM560" s="70"/>
      <c r="DN560" s="70"/>
      <c r="DO560" s="70"/>
      <c r="DP560" s="70"/>
      <c r="DQ560" s="70"/>
      <c r="DR560" s="70"/>
      <c r="DS560" s="70"/>
      <c r="DT560" s="70"/>
      <c r="DU560" s="70"/>
      <c r="DV560" s="70"/>
      <c r="DW560" s="70"/>
      <c r="DX560" s="70"/>
      <c r="DY560" s="70"/>
      <c r="DZ560" s="70"/>
      <c r="EA560" s="70"/>
      <c r="EB560" s="70"/>
      <c r="EC560" s="70"/>
      <c r="ED560" s="70"/>
      <c r="EE560" s="70"/>
      <c r="EF560" s="70"/>
      <c r="EG560" s="70"/>
      <c r="EH560" s="70"/>
      <c r="EI560" s="70"/>
      <c r="EJ560" s="70"/>
      <c r="EK560" s="70"/>
      <c r="EL560" s="70"/>
      <c r="EM560" s="70"/>
      <c r="EN560" s="70"/>
    </row>
    <row r="561" spans="1:144" outlineLevel="1" x14ac:dyDescent="0.2">
      <c r="A561" s="16">
        <v>355</v>
      </c>
      <c r="B561" s="16">
        <v>0</v>
      </c>
      <c r="C561" s="1">
        <v>3.4505906876702856E-3</v>
      </c>
      <c r="D561" s="1">
        <f t="shared" si="49"/>
        <v>-3.4505906876702856E-3</v>
      </c>
      <c r="E561" s="1">
        <f t="shared" si="50"/>
        <v>6.9131154123275142E-3</v>
      </c>
      <c r="F561" s="1">
        <f t="shared" si="51"/>
        <v>-8.3145146655276961E-2</v>
      </c>
      <c r="G561" s="1">
        <f t="shared" si="52"/>
        <v>-5.8843338541776674E-2</v>
      </c>
      <c r="H561" s="1">
        <v>6.1244864313177959E-3</v>
      </c>
      <c r="I561" s="1">
        <f t="shared" si="53"/>
        <v>2.1336947852071585E-5</v>
      </c>
      <c r="J561" s="1">
        <f t="shared" si="54"/>
        <v>-5.9024363093507511E-2</v>
      </c>
      <c r="AQ561" s="70"/>
      <c r="AR561" s="70"/>
      <c r="AS561" s="70"/>
      <c r="AT561" s="70"/>
      <c r="AU561" s="70"/>
      <c r="AV561" s="70"/>
      <c r="AW561" s="70"/>
      <c r="AX561" s="83"/>
      <c r="AY561" s="70"/>
      <c r="AZ561" s="70"/>
      <c r="BA561" s="70"/>
      <c r="BB561" s="70">
        <f t="shared" si="55"/>
        <v>1</v>
      </c>
      <c r="BC561" s="70">
        <f t="shared" si="56"/>
        <v>3.4505906876702856E-3</v>
      </c>
      <c r="BD561" s="70" t="e">
        <f t="shared" si="57"/>
        <v>#N/A</v>
      </c>
      <c r="BE561" s="70"/>
      <c r="BF561" s="70"/>
      <c r="BG561" s="70"/>
      <c r="BH561" s="70"/>
      <c r="BI561" s="70"/>
      <c r="BJ561" s="70"/>
      <c r="BK561" s="70"/>
      <c r="BL561" s="70"/>
      <c r="BM561" s="70"/>
      <c r="BN561" s="70"/>
      <c r="BO561" s="70"/>
      <c r="BP561" s="70"/>
      <c r="BQ561" s="70"/>
      <c r="BR561" s="70"/>
      <c r="BS561" s="70"/>
      <c r="BT561" s="70"/>
      <c r="BU561" s="70"/>
      <c r="BV561" s="70"/>
      <c r="BW561" s="70"/>
      <c r="BX561" s="70"/>
      <c r="BY561" s="70"/>
      <c r="BZ561" s="70"/>
      <c r="CA561" s="70"/>
      <c r="CB561" s="70"/>
      <c r="CC561" s="70"/>
      <c r="CD561" s="70"/>
      <c r="CE561" s="70"/>
      <c r="CF561" s="70"/>
      <c r="CG561" s="70"/>
      <c r="CH561" s="70"/>
      <c r="CI561" s="70"/>
      <c r="CJ561" s="70"/>
      <c r="CK561" s="70"/>
      <c r="CL561" s="70"/>
      <c r="CM561" s="70"/>
      <c r="CN561" s="70"/>
      <c r="CO561" s="70"/>
      <c r="CP561" s="70"/>
      <c r="CQ561" s="70"/>
      <c r="CR561" s="70"/>
      <c r="CS561" s="70"/>
      <c r="CT561" s="70"/>
      <c r="CU561" s="70"/>
      <c r="CV561" s="70"/>
      <c r="CW561" s="70"/>
      <c r="CX561" s="70"/>
      <c r="CY561" s="70"/>
      <c r="CZ561" s="70"/>
      <c r="DA561" s="70"/>
      <c r="DB561" s="70"/>
      <c r="DC561" s="70"/>
      <c r="DD561" s="70"/>
      <c r="DE561" s="70"/>
      <c r="DF561" s="70"/>
      <c r="DG561" s="70"/>
      <c r="DH561" s="70"/>
      <c r="DI561" s="70"/>
      <c r="DJ561" s="70"/>
      <c r="DK561" s="70"/>
      <c r="DL561" s="70"/>
      <c r="DM561" s="70"/>
      <c r="DN561" s="70"/>
      <c r="DO561" s="70"/>
      <c r="DP561" s="70"/>
      <c r="DQ561" s="70"/>
      <c r="DR561" s="70"/>
      <c r="DS561" s="70"/>
      <c r="DT561" s="70"/>
      <c r="DU561" s="70"/>
      <c r="DV561" s="70"/>
      <c r="DW561" s="70"/>
      <c r="DX561" s="70"/>
      <c r="DY561" s="70"/>
      <c r="DZ561" s="70"/>
      <c r="EA561" s="70"/>
      <c r="EB561" s="70"/>
      <c r="EC561" s="70"/>
      <c r="ED561" s="70"/>
      <c r="EE561" s="70"/>
      <c r="EF561" s="70"/>
      <c r="EG561" s="70"/>
      <c r="EH561" s="70"/>
      <c r="EI561" s="70"/>
      <c r="EJ561" s="70"/>
      <c r="EK561" s="70"/>
      <c r="EL561" s="70"/>
      <c r="EM561" s="70"/>
      <c r="EN561" s="70"/>
    </row>
    <row r="562" spans="1:144" outlineLevel="1" x14ac:dyDescent="0.2">
      <c r="A562" s="16">
        <v>356</v>
      </c>
      <c r="B562" s="16">
        <v>1</v>
      </c>
      <c r="C562" s="1">
        <v>0.96827855664199325</v>
      </c>
      <c r="D562" s="1">
        <f t="shared" si="49"/>
        <v>3.1721443358006751E-2</v>
      </c>
      <c r="E562" s="1">
        <f t="shared" si="50"/>
        <v>6.4470935951952732E-2</v>
      </c>
      <c r="F562" s="1">
        <f t="shared" si="51"/>
        <v>0.25391127574795241</v>
      </c>
      <c r="G562" s="1">
        <f t="shared" si="52"/>
        <v>0.18099905728636473</v>
      </c>
      <c r="H562" s="1">
        <v>7.0053026565994519E-2</v>
      </c>
      <c r="I562" s="1">
        <f t="shared" si="53"/>
        <v>2.4678646874419677E-3</v>
      </c>
      <c r="J562" s="1">
        <f t="shared" si="54"/>
        <v>0.1876926301856168</v>
      </c>
      <c r="AQ562" s="70"/>
      <c r="AR562" s="70"/>
      <c r="AS562" s="70"/>
      <c r="AT562" s="70"/>
      <c r="AU562" s="70"/>
      <c r="AV562" s="70"/>
      <c r="AW562" s="70"/>
      <c r="AX562" s="83"/>
      <c r="AY562" s="70"/>
      <c r="AZ562" s="70"/>
      <c r="BA562" s="70"/>
      <c r="BB562" s="70">
        <f t="shared" si="55"/>
        <v>0</v>
      </c>
      <c r="BC562" s="70" t="e">
        <f t="shared" si="56"/>
        <v>#N/A</v>
      </c>
      <c r="BD562" s="70">
        <f t="shared" si="57"/>
        <v>0.96827855664199325</v>
      </c>
      <c r="BE562" s="70"/>
      <c r="BF562" s="70"/>
      <c r="BG562" s="70"/>
      <c r="BH562" s="70"/>
      <c r="BI562" s="70"/>
      <c r="BJ562" s="70"/>
      <c r="BK562" s="70"/>
      <c r="BL562" s="70"/>
      <c r="BM562" s="70"/>
      <c r="BN562" s="70"/>
      <c r="BO562" s="70"/>
      <c r="BP562" s="70"/>
      <c r="BQ562" s="70"/>
      <c r="BR562" s="70"/>
      <c r="BS562" s="70"/>
      <c r="BT562" s="70"/>
      <c r="BU562" s="70"/>
      <c r="BV562" s="70"/>
      <c r="BW562" s="70"/>
      <c r="BX562" s="70"/>
      <c r="BY562" s="70"/>
      <c r="BZ562" s="70"/>
      <c r="CA562" s="70"/>
      <c r="CB562" s="70"/>
      <c r="CC562" s="70"/>
      <c r="CD562" s="70"/>
      <c r="CE562" s="70"/>
      <c r="CF562" s="70"/>
      <c r="CG562" s="70"/>
      <c r="CH562" s="70"/>
      <c r="CI562" s="70"/>
      <c r="CJ562" s="70"/>
      <c r="CK562" s="70"/>
      <c r="CL562" s="70"/>
      <c r="CM562" s="70"/>
      <c r="CN562" s="70"/>
      <c r="CO562" s="70"/>
      <c r="CP562" s="70"/>
      <c r="CQ562" s="70"/>
      <c r="CR562" s="70"/>
      <c r="CS562" s="70"/>
      <c r="CT562" s="70"/>
      <c r="CU562" s="70"/>
      <c r="CV562" s="70"/>
      <c r="CW562" s="70"/>
      <c r="CX562" s="70"/>
      <c r="CY562" s="70"/>
      <c r="CZ562" s="70"/>
      <c r="DA562" s="70"/>
      <c r="DB562" s="70"/>
      <c r="DC562" s="70"/>
      <c r="DD562" s="70"/>
      <c r="DE562" s="70"/>
      <c r="DF562" s="70"/>
      <c r="DG562" s="70"/>
      <c r="DH562" s="70"/>
      <c r="DI562" s="70"/>
      <c r="DJ562" s="70"/>
      <c r="DK562" s="70"/>
      <c r="DL562" s="70"/>
      <c r="DM562" s="70"/>
      <c r="DN562" s="70"/>
      <c r="DO562" s="70"/>
      <c r="DP562" s="70"/>
      <c r="DQ562" s="70"/>
      <c r="DR562" s="70"/>
      <c r="DS562" s="70"/>
      <c r="DT562" s="70"/>
      <c r="DU562" s="70"/>
      <c r="DV562" s="70"/>
      <c r="DW562" s="70"/>
      <c r="DX562" s="70"/>
      <c r="DY562" s="70"/>
      <c r="DZ562" s="70"/>
      <c r="EA562" s="70"/>
      <c r="EB562" s="70"/>
      <c r="EC562" s="70"/>
      <c r="ED562" s="70"/>
      <c r="EE562" s="70"/>
      <c r="EF562" s="70"/>
      <c r="EG562" s="70"/>
      <c r="EH562" s="70"/>
      <c r="EI562" s="70"/>
      <c r="EJ562" s="70"/>
      <c r="EK562" s="70"/>
      <c r="EL562" s="70"/>
      <c r="EM562" s="70"/>
      <c r="EN562" s="70"/>
    </row>
    <row r="563" spans="1:144" outlineLevel="1" x14ac:dyDescent="0.2">
      <c r="A563" s="16">
        <v>357</v>
      </c>
      <c r="B563" s="16">
        <v>1</v>
      </c>
      <c r="C563" s="1">
        <v>0.68007207660082247</v>
      </c>
      <c r="D563" s="1">
        <f t="shared" si="49"/>
        <v>0.31992792339917753</v>
      </c>
      <c r="E563" s="1">
        <f t="shared" si="50"/>
        <v>0.77111298285569674</v>
      </c>
      <c r="F563" s="1">
        <f t="shared" si="51"/>
        <v>0.87813039057744535</v>
      </c>
      <c r="G563" s="1">
        <f t="shared" si="52"/>
        <v>0.68588073074883715</v>
      </c>
      <c r="H563" s="1">
        <v>0.23259328512808342</v>
      </c>
      <c r="I563" s="1">
        <f t="shared" si="53"/>
        <v>0.14258333922932642</v>
      </c>
      <c r="J563" s="1">
        <f t="shared" si="54"/>
        <v>0.78295320169336124</v>
      </c>
      <c r="AQ563" s="70"/>
      <c r="AR563" s="70"/>
      <c r="AS563" s="70"/>
      <c r="AT563" s="70"/>
      <c r="AU563" s="70"/>
      <c r="AV563" s="70"/>
      <c r="AW563" s="70"/>
      <c r="AX563" s="83"/>
      <c r="AY563" s="70"/>
      <c r="AZ563" s="70"/>
      <c r="BA563" s="70"/>
      <c r="BB563" s="70">
        <f t="shared" si="55"/>
        <v>0</v>
      </c>
      <c r="BC563" s="70" t="e">
        <f t="shared" si="56"/>
        <v>#N/A</v>
      </c>
      <c r="BD563" s="70">
        <f t="shared" si="57"/>
        <v>0.68007207660082247</v>
      </c>
      <c r="BE563" s="70"/>
      <c r="BF563" s="70"/>
      <c r="BG563" s="70"/>
      <c r="BH563" s="70"/>
      <c r="BI563" s="70"/>
      <c r="BJ563" s="70"/>
      <c r="BK563" s="70"/>
      <c r="BL563" s="70"/>
      <c r="BM563" s="70"/>
      <c r="BN563" s="70"/>
      <c r="BO563" s="70"/>
      <c r="BP563" s="70"/>
      <c r="BQ563" s="70"/>
      <c r="BR563" s="70"/>
      <c r="BS563" s="70"/>
      <c r="BT563" s="70"/>
      <c r="BU563" s="70"/>
      <c r="BV563" s="70"/>
      <c r="BW563" s="70"/>
      <c r="BX563" s="70"/>
      <c r="BY563" s="70"/>
      <c r="BZ563" s="70"/>
      <c r="CA563" s="70"/>
      <c r="CB563" s="70"/>
      <c r="CC563" s="70"/>
      <c r="CD563" s="70"/>
      <c r="CE563" s="70"/>
      <c r="CF563" s="70"/>
      <c r="CG563" s="70"/>
      <c r="CH563" s="70"/>
      <c r="CI563" s="70"/>
      <c r="CJ563" s="70"/>
      <c r="CK563" s="70"/>
      <c r="CL563" s="70"/>
      <c r="CM563" s="70"/>
      <c r="CN563" s="70"/>
      <c r="CO563" s="70"/>
      <c r="CP563" s="70"/>
      <c r="CQ563" s="70"/>
      <c r="CR563" s="70"/>
      <c r="CS563" s="70"/>
      <c r="CT563" s="70"/>
      <c r="CU563" s="70"/>
      <c r="CV563" s="70"/>
      <c r="CW563" s="70"/>
      <c r="CX563" s="70"/>
      <c r="CY563" s="70"/>
      <c r="CZ563" s="70"/>
      <c r="DA563" s="70"/>
      <c r="DB563" s="70"/>
      <c r="DC563" s="70"/>
      <c r="DD563" s="70"/>
      <c r="DE563" s="70"/>
      <c r="DF563" s="70"/>
      <c r="DG563" s="70"/>
      <c r="DH563" s="70"/>
      <c r="DI563" s="70"/>
      <c r="DJ563" s="70"/>
      <c r="DK563" s="70"/>
      <c r="DL563" s="70"/>
      <c r="DM563" s="70"/>
      <c r="DN563" s="70"/>
      <c r="DO563" s="70"/>
      <c r="DP563" s="70"/>
      <c r="DQ563" s="70"/>
      <c r="DR563" s="70"/>
      <c r="DS563" s="70"/>
      <c r="DT563" s="70"/>
      <c r="DU563" s="70"/>
      <c r="DV563" s="70"/>
      <c r="DW563" s="70"/>
      <c r="DX563" s="70"/>
      <c r="DY563" s="70"/>
      <c r="DZ563" s="70"/>
      <c r="EA563" s="70"/>
      <c r="EB563" s="70"/>
      <c r="EC563" s="70"/>
      <c r="ED563" s="70"/>
      <c r="EE563" s="70"/>
      <c r="EF563" s="70"/>
      <c r="EG563" s="70"/>
      <c r="EH563" s="70"/>
      <c r="EI563" s="70"/>
      <c r="EJ563" s="70"/>
      <c r="EK563" s="70"/>
      <c r="EL563" s="70"/>
      <c r="EM563" s="70"/>
      <c r="EN563" s="70"/>
    </row>
    <row r="564" spans="1:144" outlineLevel="1" x14ac:dyDescent="0.2">
      <c r="A564" s="16">
        <v>358</v>
      </c>
      <c r="B564" s="16">
        <v>0</v>
      </c>
      <c r="C564" s="1">
        <v>1.8609832922539732E-2</v>
      </c>
      <c r="D564" s="1">
        <f t="shared" si="49"/>
        <v>-1.8609832922539732E-2</v>
      </c>
      <c r="E564" s="1">
        <f t="shared" si="50"/>
        <v>3.7570349315393686E-2</v>
      </c>
      <c r="F564" s="1">
        <f t="shared" si="51"/>
        <v>-0.19383072335260396</v>
      </c>
      <c r="G564" s="1">
        <f t="shared" si="52"/>
        <v>-0.13770521445018127</v>
      </c>
      <c r="H564" s="1">
        <v>2.7146855334004363E-2</v>
      </c>
      <c r="I564" s="1">
        <f t="shared" si="53"/>
        <v>5.2914294890072343E-4</v>
      </c>
      <c r="J564" s="1">
        <f t="shared" si="54"/>
        <v>-0.13961328387969082</v>
      </c>
      <c r="AQ564" s="70"/>
      <c r="AR564" s="70"/>
      <c r="AS564" s="70"/>
      <c r="AT564" s="70"/>
      <c r="AU564" s="70"/>
      <c r="AV564" s="70"/>
      <c r="AW564" s="70"/>
      <c r="AX564" s="83"/>
      <c r="AY564" s="70"/>
      <c r="AZ564" s="70"/>
      <c r="BA564" s="70"/>
      <c r="BB564" s="70">
        <f t="shared" si="55"/>
        <v>1</v>
      </c>
      <c r="BC564" s="70">
        <f t="shared" si="56"/>
        <v>1.8609832922539732E-2</v>
      </c>
      <c r="BD564" s="70" t="e">
        <f t="shared" si="57"/>
        <v>#N/A</v>
      </c>
      <c r="BE564" s="70"/>
      <c r="BF564" s="70"/>
      <c r="BG564" s="70"/>
      <c r="BH564" s="70"/>
      <c r="BI564" s="70"/>
      <c r="BJ564" s="70"/>
      <c r="BK564" s="70"/>
      <c r="BL564" s="70"/>
      <c r="BM564" s="70"/>
      <c r="BN564" s="70"/>
      <c r="BO564" s="70"/>
      <c r="BP564" s="70"/>
      <c r="BQ564" s="70"/>
      <c r="BR564" s="70"/>
      <c r="BS564" s="70"/>
      <c r="BT564" s="70"/>
      <c r="BU564" s="70"/>
      <c r="BV564" s="70"/>
      <c r="BW564" s="70"/>
      <c r="BX564" s="70"/>
      <c r="BY564" s="70"/>
      <c r="BZ564" s="70"/>
      <c r="CA564" s="70"/>
      <c r="CB564" s="70"/>
      <c r="CC564" s="70"/>
      <c r="CD564" s="70"/>
      <c r="CE564" s="70"/>
      <c r="CF564" s="70"/>
      <c r="CG564" s="70"/>
      <c r="CH564" s="70"/>
      <c r="CI564" s="70"/>
      <c r="CJ564" s="70"/>
      <c r="CK564" s="70"/>
      <c r="CL564" s="70"/>
      <c r="CM564" s="70"/>
      <c r="CN564" s="70"/>
      <c r="CO564" s="70"/>
      <c r="CP564" s="70"/>
      <c r="CQ564" s="70"/>
      <c r="CR564" s="70"/>
      <c r="CS564" s="70"/>
      <c r="CT564" s="70"/>
      <c r="CU564" s="70"/>
      <c r="CV564" s="70"/>
      <c r="CW564" s="70"/>
      <c r="CX564" s="70"/>
      <c r="CY564" s="70"/>
      <c r="CZ564" s="70"/>
      <c r="DA564" s="70"/>
      <c r="DB564" s="70"/>
      <c r="DC564" s="70"/>
      <c r="DD564" s="70"/>
      <c r="DE564" s="70"/>
      <c r="DF564" s="70"/>
      <c r="DG564" s="70"/>
      <c r="DH564" s="70"/>
      <c r="DI564" s="70"/>
      <c r="DJ564" s="70"/>
      <c r="DK564" s="70"/>
      <c r="DL564" s="70"/>
      <c r="DM564" s="70"/>
      <c r="DN564" s="70"/>
      <c r="DO564" s="70"/>
      <c r="DP564" s="70"/>
      <c r="DQ564" s="70"/>
      <c r="DR564" s="70"/>
      <c r="DS564" s="70"/>
      <c r="DT564" s="70"/>
      <c r="DU564" s="70"/>
      <c r="DV564" s="70"/>
      <c r="DW564" s="70"/>
      <c r="DX564" s="70"/>
      <c r="DY564" s="70"/>
      <c r="DZ564" s="70"/>
      <c r="EA564" s="70"/>
      <c r="EB564" s="70"/>
      <c r="EC564" s="70"/>
      <c r="ED564" s="70"/>
      <c r="EE564" s="70"/>
      <c r="EF564" s="70"/>
      <c r="EG564" s="70"/>
      <c r="EH564" s="70"/>
      <c r="EI564" s="70"/>
      <c r="EJ564" s="70"/>
      <c r="EK564" s="70"/>
      <c r="EL564" s="70"/>
      <c r="EM564" s="70"/>
      <c r="EN564" s="70"/>
    </row>
    <row r="565" spans="1:144" outlineLevel="1" x14ac:dyDescent="0.2">
      <c r="A565" s="16">
        <v>359</v>
      </c>
      <c r="B565" s="16">
        <v>0</v>
      </c>
      <c r="C565" s="1">
        <v>2.410401097903779E-5</v>
      </c>
      <c r="D565" s="1">
        <f t="shared" si="49"/>
        <v>-2.410401097903779E-5</v>
      </c>
      <c r="E565" s="1">
        <f t="shared" si="50"/>
        <v>4.8208602970823773E-5</v>
      </c>
      <c r="F565" s="1">
        <f t="shared" si="51"/>
        <v>-6.9432415319376417E-3</v>
      </c>
      <c r="G565" s="1">
        <f t="shared" si="52"/>
        <v>-4.9096427564933806E-3</v>
      </c>
      <c r="H565" s="1">
        <v>9.9730440725201067E-5</v>
      </c>
      <c r="I565" s="1">
        <f t="shared" si="53"/>
        <v>2.4042013553616839E-9</v>
      </c>
      <c r="J565" s="1">
        <f t="shared" si="54"/>
        <v>-4.9098875952248927E-3</v>
      </c>
      <c r="AQ565" s="70"/>
      <c r="AR565" s="70"/>
      <c r="AS565" s="70"/>
      <c r="AT565" s="70"/>
      <c r="AU565" s="70"/>
      <c r="AV565" s="70"/>
      <c r="AW565" s="70"/>
      <c r="AX565" s="83"/>
      <c r="AY565" s="70"/>
      <c r="AZ565" s="70"/>
      <c r="BA565" s="70"/>
      <c r="BB565" s="70">
        <f t="shared" si="55"/>
        <v>1</v>
      </c>
      <c r="BC565" s="70">
        <f t="shared" si="56"/>
        <v>2.410401097903779E-5</v>
      </c>
      <c r="BD565" s="70" t="e">
        <f t="shared" si="57"/>
        <v>#N/A</v>
      </c>
      <c r="BE565" s="70"/>
      <c r="BF565" s="70"/>
      <c r="BG565" s="70"/>
      <c r="BH565" s="70"/>
      <c r="BI565" s="70"/>
      <c r="BJ565" s="70"/>
      <c r="BK565" s="70"/>
      <c r="BL565" s="70"/>
      <c r="BM565" s="70"/>
      <c r="BN565" s="70"/>
      <c r="BO565" s="70"/>
      <c r="BP565" s="70"/>
      <c r="BQ565" s="70"/>
      <c r="BR565" s="70"/>
      <c r="BS565" s="70"/>
      <c r="BT565" s="70"/>
      <c r="BU565" s="70"/>
      <c r="BV565" s="70"/>
      <c r="BW565" s="70"/>
      <c r="BX565" s="70"/>
      <c r="BY565" s="70"/>
      <c r="BZ565" s="70"/>
      <c r="CA565" s="70"/>
      <c r="CB565" s="70"/>
      <c r="CC565" s="70"/>
      <c r="CD565" s="70"/>
      <c r="CE565" s="70"/>
      <c r="CF565" s="70"/>
      <c r="CG565" s="70"/>
      <c r="CH565" s="70"/>
      <c r="CI565" s="70"/>
      <c r="CJ565" s="70"/>
      <c r="CK565" s="70"/>
      <c r="CL565" s="70"/>
      <c r="CM565" s="70"/>
      <c r="CN565" s="70"/>
      <c r="CO565" s="70"/>
      <c r="CP565" s="70"/>
      <c r="CQ565" s="70"/>
      <c r="CR565" s="70"/>
      <c r="CS565" s="70"/>
      <c r="CT565" s="70"/>
      <c r="CU565" s="70"/>
      <c r="CV565" s="70"/>
      <c r="CW565" s="70"/>
      <c r="CX565" s="70"/>
      <c r="CY565" s="70"/>
      <c r="CZ565" s="70"/>
      <c r="DA565" s="70"/>
      <c r="DB565" s="70"/>
      <c r="DC565" s="70"/>
      <c r="DD565" s="70"/>
      <c r="DE565" s="70"/>
      <c r="DF565" s="70"/>
      <c r="DG565" s="70"/>
      <c r="DH565" s="70"/>
      <c r="DI565" s="70"/>
      <c r="DJ565" s="70"/>
      <c r="DK565" s="70"/>
      <c r="DL565" s="70"/>
      <c r="DM565" s="70"/>
      <c r="DN565" s="70"/>
      <c r="DO565" s="70"/>
      <c r="DP565" s="70"/>
      <c r="DQ565" s="70"/>
      <c r="DR565" s="70"/>
      <c r="DS565" s="70"/>
      <c r="DT565" s="70"/>
      <c r="DU565" s="70"/>
      <c r="DV565" s="70"/>
      <c r="DW565" s="70"/>
      <c r="DX565" s="70"/>
      <c r="DY565" s="70"/>
      <c r="DZ565" s="70"/>
      <c r="EA565" s="70"/>
      <c r="EB565" s="70"/>
      <c r="EC565" s="70"/>
      <c r="ED565" s="70"/>
      <c r="EE565" s="70"/>
      <c r="EF565" s="70"/>
      <c r="EG565" s="70"/>
      <c r="EH565" s="70"/>
      <c r="EI565" s="70"/>
      <c r="EJ565" s="70"/>
      <c r="EK565" s="70"/>
      <c r="EL565" s="70"/>
      <c r="EM565" s="70"/>
      <c r="EN565" s="70"/>
    </row>
    <row r="566" spans="1:144" outlineLevel="1" x14ac:dyDescent="0.2">
      <c r="A566" s="16">
        <v>360</v>
      </c>
      <c r="B566" s="16">
        <v>0</v>
      </c>
      <c r="C566" s="1">
        <v>2.3403777855465054E-2</v>
      </c>
      <c r="D566" s="1">
        <f t="shared" si="49"/>
        <v>-2.3403777855465054E-2</v>
      </c>
      <c r="E566" s="1">
        <f t="shared" si="50"/>
        <v>4.7363991475020149E-2</v>
      </c>
      <c r="F566" s="1">
        <f t="shared" si="51"/>
        <v>-0.21763269854279746</v>
      </c>
      <c r="G566" s="1">
        <f t="shared" si="52"/>
        <v>-0.15480517106857555</v>
      </c>
      <c r="H566" s="1">
        <v>3.4730992386145923E-2</v>
      </c>
      <c r="I566" s="1">
        <f t="shared" si="53"/>
        <v>8.6226301391670518E-4</v>
      </c>
      <c r="J566" s="1">
        <f t="shared" si="54"/>
        <v>-0.1575655546224734</v>
      </c>
      <c r="AQ566" s="70"/>
      <c r="AR566" s="70"/>
      <c r="AS566" s="70"/>
      <c r="AT566" s="70"/>
      <c r="AU566" s="70"/>
      <c r="AV566" s="70"/>
      <c r="AW566" s="70"/>
      <c r="AX566" s="83"/>
      <c r="AY566" s="70"/>
      <c r="AZ566" s="70"/>
      <c r="BA566" s="70"/>
      <c r="BB566" s="70">
        <f t="shared" si="55"/>
        <v>1</v>
      </c>
      <c r="BC566" s="70">
        <f t="shared" si="56"/>
        <v>2.3403777855465054E-2</v>
      </c>
      <c r="BD566" s="70" t="e">
        <f t="shared" si="57"/>
        <v>#N/A</v>
      </c>
      <c r="BE566" s="70"/>
      <c r="BF566" s="70"/>
      <c r="BG566" s="70"/>
      <c r="BH566" s="70"/>
      <c r="BI566" s="70"/>
      <c r="BJ566" s="70"/>
      <c r="BK566" s="70"/>
      <c r="BL566" s="70"/>
      <c r="BM566" s="70"/>
      <c r="BN566" s="70"/>
      <c r="BO566" s="70"/>
      <c r="BP566" s="70"/>
      <c r="BQ566" s="70"/>
      <c r="BR566" s="70"/>
      <c r="BS566" s="70"/>
      <c r="BT566" s="70"/>
      <c r="BU566" s="70"/>
      <c r="BV566" s="70"/>
      <c r="BW566" s="70"/>
      <c r="BX566" s="70"/>
      <c r="BY566" s="70"/>
      <c r="BZ566" s="70"/>
      <c r="CA566" s="70"/>
      <c r="CB566" s="70"/>
      <c r="CC566" s="70"/>
      <c r="CD566" s="70"/>
      <c r="CE566" s="70"/>
      <c r="CF566" s="70"/>
      <c r="CG566" s="70"/>
      <c r="CH566" s="70"/>
      <c r="CI566" s="70"/>
      <c r="CJ566" s="70"/>
      <c r="CK566" s="70"/>
      <c r="CL566" s="70"/>
      <c r="CM566" s="70"/>
      <c r="CN566" s="70"/>
      <c r="CO566" s="70"/>
      <c r="CP566" s="70"/>
      <c r="CQ566" s="70"/>
      <c r="CR566" s="70"/>
      <c r="CS566" s="70"/>
      <c r="CT566" s="70"/>
      <c r="CU566" s="70"/>
      <c r="CV566" s="70"/>
      <c r="CW566" s="70"/>
      <c r="CX566" s="70"/>
      <c r="CY566" s="70"/>
      <c r="CZ566" s="70"/>
      <c r="DA566" s="70"/>
      <c r="DB566" s="70"/>
      <c r="DC566" s="70"/>
      <c r="DD566" s="70"/>
      <c r="DE566" s="70"/>
      <c r="DF566" s="70"/>
      <c r="DG566" s="70"/>
      <c r="DH566" s="70"/>
      <c r="DI566" s="70"/>
      <c r="DJ566" s="70"/>
      <c r="DK566" s="70"/>
      <c r="DL566" s="70"/>
      <c r="DM566" s="70"/>
      <c r="DN566" s="70"/>
      <c r="DO566" s="70"/>
      <c r="DP566" s="70"/>
      <c r="DQ566" s="70"/>
      <c r="DR566" s="70"/>
      <c r="DS566" s="70"/>
      <c r="DT566" s="70"/>
      <c r="DU566" s="70"/>
      <c r="DV566" s="70"/>
      <c r="DW566" s="70"/>
      <c r="DX566" s="70"/>
      <c r="DY566" s="70"/>
      <c r="DZ566" s="70"/>
      <c r="EA566" s="70"/>
      <c r="EB566" s="70"/>
      <c r="EC566" s="70"/>
      <c r="ED566" s="70"/>
      <c r="EE566" s="70"/>
      <c r="EF566" s="70"/>
      <c r="EG566" s="70"/>
      <c r="EH566" s="70"/>
      <c r="EI566" s="70"/>
      <c r="EJ566" s="70"/>
      <c r="EK566" s="70"/>
      <c r="EL566" s="70"/>
      <c r="EM566" s="70"/>
      <c r="EN566" s="70"/>
    </row>
    <row r="567" spans="1:144" outlineLevel="1" x14ac:dyDescent="0.2">
      <c r="A567" s="16">
        <v>361</v>
      </c>
      <c r="B567" s="16">
        <v>0</v>
      </c>
      <c r="C567" s="1">
        <v>4.8374943664330938E-6</v>
      </c>
      <c r="D567" s="1">
        <f t="shared" si="49"/>
        <v>-4.8374943664330938E-6</v>
      </c>
      <c r="E567" s="1">
        <f t="shared" si="50"/>
        <v>9.6750121343361313E-6</v>
      </c>
      <c r="F567" s="1">
        <f t="shared" si="51"/>
        <v>-3.1104681535640468E-3</v>
      </c>
      <c r="G567" s="1">
        <f t="shared" si="52"/>
        <v>-2.1994357839905314E-3</v>
      </c>
      <c r="H567" s="1">
        <v>2.70808077516154E-5</v>
      </c>
      <c r="I567" s="1">
        <f t="shared" si="53"/>
        <v>1.3100743645467121E-10</v>
      </c>
      <c r="J567" s="1">
        <f t="shared" si="54"/>
        <v>-2.1994655658442346E-3</v>
      </c>
      <c r="AQ567" s="70"/>
      <c r="AR567" s="70"/>
      <c r="AS567" s="70"/>
      <c r="AT567" s="70"/>
      <c r="AU567" s="70"/>
      <c r="AV567" s="70"/>
      <c r="AW567" s="70"/>
      <c r="AX567" s="83"/>
      <c r="AY567" s="70"/>
      <c r="AZ567" s="70"/>
      <c r="BA567" s="70"/>
      <c r="BB567" s="70">
        <f t="shared" si="55"/>
        <v>1</v>
      </c>
      <c r="BC567" s="70">
        <f t="shared" si="56"/>
        <v>4.8374943664330938E-6</v>
      </c>
      <c r="BD567" s="70" t="e">
        <f t="shared" si="57"/>
        <v>#N/A</v>
      </c>
      <c r="BE567" s="70"/>
      <c r="BF567" s="70"/>
      <c r="BG567" s="70"/>
      <c r="BH567" s="70"/>
      <c r="BI567" s="70"/>
      <c r="BJ567" s="70"/>
      <c r="BK567" s="70"/>
      <c r="BL567" s="70"/>
      <c r="BM567" s="70"/>
      <c r="BN567" s="70"/>
      <c r="BO567" s="70"/>
      <c r="BP567" s="70"/>
      <c r="BQ567" s="70"/>
      <c r="BR567" s="70"/>
      <c r="BS567" s="70"/>
      <c r="BT567" s="70"/>
      <c r="BU567" s="70"/>
      <c r="BV567" s="70"/>
      <c r="BW567" s="70"/>
      <c r="BX567" s="70"/>
      <c r="BY567" s="70"/>
      <c r="BZ567" s="70"/>
      <c r="CA567" s="70"/>
      <c r="CB567" s="70"/>
      <c r="CC567" s="70"/>
      <c r="CD567" s="70"/>
      <c r="CE567" s="70"/>
      <c r="CF567" s="70"/>
      <c r="CG567" s="70"/>
      <c r="CH567" s="70"/>
      <c r="CI567" s="70"/>
      <c r="CJ567" s="70"/>
      <c r="CK567" s="70"/>
      <c r="CL567" s="70"/>
      <c r="CM567" s="70"/>
      <c r="CN567" s="70"/>
      <c r="CO567" s="70"/>
      <c r="CP567" s="70"/>
      <c r="CQ567" s="70"/>
      <c r="CR567" s="70"/>
      <c r="CS567" s="70"/>
      <c r="CT567" s="70"/>
      <c r="CU567" s="70"/>
      <c r="CV567" s="70"/>
      <c r="CW567" s="70"/>
      <c r="CX567" s="70"/>
      <c r="CY567" s="70"/>
      <c r="CZ567" s="70"/>
      <c r="DA567" s="70"/>
      <c r="DB567" s="70"/>
      <c r="DC567" s="70"/>
      <c r="DD567" s="70"/>
      <c r="DE567" s="70"/>
      <c r="DF567" s="70"/>
      <c r="DG567" s="70"/>
      <c r="DH567" s="70"/>
      <c r="DI567" s="70"/>
      <c r="DJ567" s="70"/>
      <c r="DK567" s="70"/>
      <c r="DL567" s="70"/>
      <c r="DM567" s="70"/>
      <c r="DN567" s="70"/>
      <c r="DO567" s="70"/>
      <c r="DP567" s="70"/>
      <c r="DQ567" s="70"/>
      <c r="DR567" s="70"/>
      <c r="DS567" s="70"/>
      <c r="DT567" s="70"/>
      <c r="DU567" s="70"/>
      <c r="DV567" s="70"/>
      <c r="DW567" s="70"/>
      <c r="DX567" s="70"/>
      <c r="DY567" s="70"/>
      <c r="DZ567" s="70"/>
      <c r="EA567" s="70"/>
      <c r="EB567" s="70"/>
      <c r="EC567" s="70"/>
      <c r="ED567" s="70"/>
      <c r="EE567" s="70"/>
      <c r="EF567" s="70"/>
      <c r="EG567" s="70"/>
      <c r="EH567" s="70"/>
      <c r="EI567" s="70"/>
      <c r="EJ567" s="70"/>
      <c r="EK567" s="70"/>
      <c r="EL567" s="70"/>
      <c r="EM567" s="70"/>
      <c r="EN567" s="70"/>
    </row>
    <row r="568" spans="1:144" outlineLevel="1" x14ac:dyDescent="0.2">
      <c r="A568" s="16">
        <v>362</v>
      </c>
      <c r="B568" s="16">
        <v>0</v>
      </c>
      <c r="C568" s="1">
        <v>4.325388374531761E-3</v>
      </c>
      <c r="D568" s="1">
        <f t="shared" si="49"/>
        <v>-4.325388374531761E-3</v>
      </c>
      <c r="E568" s="1">
        <f t="shared" si="50"/>
        <v>8.6695398583579841E-3</v>
      </c>
      <c r="F568" s="1">
        <f t="shared" si="51"/>
        <v>-9.3110363861162004E-2</v>
      </c>
      <c r="G568" s="1">
        <f t="shared" si="52"/>
        <v>-6.5910383357202701E-2</v>
      </c>
      <c r="H568" s="1">
        <v>4.2801902682849764E-3</v>
      </c>
      <c r="I568" s="1">
        <f t="shared" si="53"/>
        <v>1.8673838696856037E-5</v>
      </c>
      <c r="J568" s="1">
        <f t="shared" si="54"/>
        <v>-6.6051892274107321E-2</v>
      </c>
      <c r="AQ568" s="70"/>
      <c r="AR568" s="70"/>
      <c r="AS568" s="70"/>
      <c r="AT568" s="70"/>
      <c r="AU568" s="70"/>
      <c r="AV568" s="70"/>
      <c r="AW568" s="70"/>
      <c r="AX568" s="83"/>
      <c r="AY568" s="70"/>
      <c r="AZ568" s="70"/>
      <c r="BA568" s="70"/>
      <c r="BB568" s="70">
        <f t="shared" si="55"/>
        <v>1</v>
      </c>
      <c r="BC568" s="70">
        <f t="shared" si="56"/>
        <v>4.325388374531761E-3</v>
      </c>
      <c r="BD568" s="70" t="e">
        <f t="shared" si="57"/>
        <v>#N/A</v>
      </c>
      <c r="BE568" s="70"/>
      <c r="BF568" s="70"/>
      <c r="BG568" s="70"/>
      <c r="BH568" s="70"/>
      <c r="BI568" s="70"/>
      <c r="BJ568" s="70"/>
      <c r="BK568" s="70"/>
      <c r="BL568" s="70"/>
      <c r="BM568" s="70"/>
      <c r="BN568" s="70"/>
      <c r="BO568" s="70"/>
      <c r="BP568" s="70"/>
      <c r="BQ568" s="70"/>
      <c r="BR568" s="70"/>
      <c r="BS568" s="70"/>
      <c r="BT568" s="70"/>
      <c r="BU568" s="70"/>
      <c r="BV568" s="70"/>
      <c r="BW568" s="70"/>
      <c r="BX568" s="70"/>
      <c r="BY568" s="70"/>
      <c r="BZ568" s="70"/>
      <c r="CA568" s="70"/>
      <c r="CB568" s="70"/>
      <c r="CC568" s="70"/>
      <c r="CD568" s="70"/>
      <c r="CE568" s="70"/>
      <c r="CF568" s="70"/>
      <c r="CG568" s="70"/>
      <c r="CH568" s="70"/>
      <c r="CI568" s="70"/>
      <c r="CJ568" s="70"/>
      <c r="CK568" s="70"/>
      <c r="CL568" s="70"/>
      <c r="CM568" s="70"/>
      <c r="CN568" s="70"/>
      <c r="CO568" s="70"/>
      <c r="CP568" s="70"/>
      <c r="CQ568" s="70"/>
      <c r="CR568" s="70"/>
      <c r="CS568" s="70"/>
      <c r="CT568" s="70"/>
      <c r="CU568" s="70"/>
      <c r="CV568" s="70"/>
      <c r="CW568" s="70"/>
      <c r="CX568" s="70"/>
      <c r="CY568" s="70"/>
      <c r="CZ568" s="70"/>
      <c r="DA568" s="70"/>
      <c r="DB568" s="70"/>
      <c r="DC568" s="70"/>
      <c r="DD568" s="70"/>
      <c r="DE568" s="70"/>
      <c r="DF568" s="70"/>
      <c r="DG568" s="70"/>
      <c r="DH568" s="70"/>
      <c r="DI568" s="70"/>
      <c r="DJ568" s="70"/>
      <c r="DK568" s="70"/>
      <c r="DL568" s="70"/>
      <c r="DM568" s="70"/>
      <c r="DN568" s="70"/>
      <c r="DO568" s="70"/>
      <c r="DP568" s="70"/>
      <c r="DQ568" s="70"/>
      <c r="DR568" s="70"/>
      <c r="DS568" s="70"/>
      <c r="DT568" s="70"/>
      <c r="DU568" s="70"/>
      <c r="DV568" s="70"/>
      <c r="DW568" s="70"/>
      <c r="DX568" s="70"/>
      <c r="DY568" s="70"/>
      <c r="DZ568" s="70"/>
      <c r="EA568" s="70"/>
      <c r="EB568" s="70"/>
      <c r="EC568" s="70"/>
      <c r="ED568" s="70"/>
      <c r="EE568" s="70"/>
      <c r="EF568" s="70"/>
      <c r="EG568" s="70"/>
      <c r="EH568" s="70"/>
      <c r="EI568" s="70"/>
      <c r="EJ568" s="70"/>
      <c r="EK568" s="70"/>
      <c r="EL568" s="70"/>
      <c r="EM568" s="70"/>
      <c r="EN568" s="70"/>
    </row>
    <row r="569" spans="1:144" outlineLevel="1" x14ac:dyDescent="0.2">
      <c r="A569" s="16">
        <v>363</v>
      </c>
      <c r="B569" s="16">
        <v>0</v>
      </c>
      <c r="C569" s="1">
        <v>4.9411167557405307E-4</v>
      </c>
      <c r="D569" s="1">
        <f t="shared" si="49"/>
        <v>-4.9411167557405307E-4</v>
      </c>
      <c r="E569" s="1">
        <f t="shared" si="50"/>
        <v>9.8846757794949407E-4</v>
      </c>
      <c r="F569" s="1">
        <f t="shared" si="51"/>
        <v>-3.1439904229330823E-2</v>
      </c>
      <c r="G569" s="1">
        <f t="shared" si="52"/>
        <v>-2.2234116636763189E-2</v>
      </c>
      <c r="H569" s="1">
        <v>1.162222620577595E-3</v>
      </c>
      <c r="I569" s="1">
        <f t="shared" si="53"/>
        <v>5.7522019304682938E-7</v>
      </c>
      <c r="J569" s="1">
        <f t="shared" si="54"/>
        <v>-2.2247048406704124E-2</v>
      </c>
      <c r="AQ569" s="70"/>
      <c r="AR569" s="70"/>
      <c r="AS569" s="70"/>
      <c r="AT569" s="70"/>
      <c r="AU569" s="70"/>
      <c r="AV569" s="70"/>
      <c r="AW569" s="70"/>
      <c r="AX569" s="83"/>
      <c r="AY569" s="70"/>
      <c r="AZ569" s="70"/>
      <c r="BA569" s="70"/>
      <c r="BB569" s="70">
        <f t="shared" si="55"/>
        <v>1</v>
      </c>
      <c r="BC569" s="70">
        <f t="shared" si="56"/>
        <v>4.9411167557405307E-4</v>
      </c>
      <c r="BD569" s="70" t="e">
        <f t="shared" si="57"/>
        <v>#N/A</v>
      </c>
      <c r="BE569" s="70"/>
      <c r="BF569" s="70"/>
      <c r="BG569" s="70"/>
      <c r="BH569" s="70"/>
      <c r="BI569" s="70"/>
      <c r="BJ569" s="70"/>
      <c r="BK569" s="70"/>
      <c r="BL569" s="70"/>
      <c r="BM569" s="70"/>
      <c r="BN569" s="70"/>
      <c r="BO569" s="70"/>
      <c r="BP569" s="70"/>
      <c r="BQ569" s="70"/>
      <c r="BR569" s="70"/>
      <c r="BS569" s="70"/>
      <c r="BT569" s="70"/>
      <c r="BU569" s="70"/>
      <c r="BV569" s="70"/>
      <c r="BW569" s="70"/>
      <c r="BX569" s="70"/>
      <c r="BY569" s="70"/>
      <c r="BZ569" s="70"/>
      <c r="CA569" s="70"/>
      <c r="CB569" s="70"/>
      <c r="CC569" s="70"/>
      <c r="CD569" s="70"/>
      <c r="CE569" s="70"/>
      <c r="CF569" s="70"/>
      <c r="CG569" s="70"/>
      <c r="CH569" s="70"/>
      <c r="CI569" s="70"/>
      <c r="CJ569" s="70"/>
      <c r="CK569" s="70"/>
      <c r="CL569" s="70"/>
      <c r="CM569" s="70"/>
      <c r="CN569" s="70"/>
      <c r="CO569" s="70"/>
      <c r="CP569" s="70"/>
      <c r="CQ569" s="70"/>
      <c r="CR569" s="70"/>
      <c r="CS569" s="70"/>
      <c r="CT569" s="70"/>
      <c r="CU569" s="70"/>
      <c r="CV569" s="70"/>
      <c r="CW569" s="70"/>
      <c r="CX569" s="70"/>
      <c r="CY569" s="70"/>
      <c r="CZ569" s="70"/>
      <c r="DA569" s="70"/>
      <c r="DB569" s="70"/>
      <c r="DC569" s="70"/>
      <c r="DD569" s="70"/>
      <c r="DE569" s="70"/>
      <c r="DF569" s="70"/>
      <c r="DG569" s="70"/>
      <c r="DH569" s="70"/>
      <c r="DI569" s="70"/>
      <c r="DJ569" s="70"/>
      <c r="DK569" s="70"/>
      <c r="DL569" s="70"/>
      <c r="DM569" s="70"/>
      <c r="DN569" s="70"/>
      <c r="DO569" s="70"/>
      <c r="DP569" s="70"/>
      <c r="DQ569" s="70"/>
      <c r="DR569" s="70"/>
      <c r="DS569" s="70"/>
      <c r="DT569" s="70"/>
      <c r="DU569" s="70"/>
      <c r="DV569" s="70"/>
      <c r="DW569" s="70"/>
      <c r="DX569" s="70"/>
      <c r="DY569" s="70"/>
      <c r="DZ569" s="70"/>
      <c r="EA569" s="70"/>
      <c r="EB569" s="70"/>
      <c r="EC569" s="70"/>
      <c r="ED569" s="70"/>
      <c r="EE569" s="70"/>
      <c r="EF569" s="70"/>
      <c r="EG569" s="70"/>
      <c r="EH569" s="70"/>
      <c r="EI569" s="70"/>
      <c r="EJ569" s="70"/>
      <c r="EK569" s="70"/>
      <c r="EL569" s="70"/>
      <c r="EM569" s="70"/>
      <c r="EN569" s="70"/>
    </row>
    <row r="570" spans="1:144" outlineLevel="1" x14ac:dyDescent="0.2">
      <c r="A570" s="16">
        <v>364</v>
      </c>
      <c r="B570" s="16">
        <v>0</v>
      </c>
      <c r="C570" s="1">
        <v>5.941845238559119E-7</v>
      </c>
      <c r="D570" s="1">
        <f t="shared" si="49"/>
        <v>-5.941845238559119E-7</v>
      </c>
      <c r="E570" s="1">
        <f t="shared" si="50"/>
        <v>1.1883694006574198E-6</v>
      </c>
      <c r="F570" s="1">
        <f t="shared" si="51"/>
        <v>-1.0901235712786968E-3</v>
      </c>
      <c r="G570" s="1">
        <f t="shared" si="52"/>
        <v>-7.7083388412249371E-4</v>
      </c>
      <c r="H570" s="1">
        <v>4.0047549408611062E-6</v>
      </c>
      <c r="I570" s="1">
        <f t="shared" si="53"/>
        <v>2.3795743512078972E-12</v>
      </c>
      <c r="J570" s="1">
        <f t="shared" si="54"/>
        <v>-7.7083542762753276E-4</v>
      </c>
      <c r="AQ570" s="70"/>
      <c r="AR570" s="70"/>
      <c r="AS570" s="70"/>
      <c r="AT570" s="70"/>
      <c r="AU570" s="70"/>
      <c r="AV570" s="70"/>
      <c r="AW570" s="70"/>
      <c r="AX570" s="83"/>
      <c r="AY570" s="70"/>
      <c r="AZ570" s="70"/>
      <c r="BA570" s="70"/>
      <c r="BB570" s="70">
        <f t="shared" si="55"/>
        <v>1</v>
      </c>
      <c r="BC570" s="70">
        <f t="shared" si="56"/>
        <v>5.941845238559119E-7</v>
      </c>
      <c r="BD570" s="70" t="e">
        <f t="shared" si="57"/>
        <v>#N/A</v>
      </c>
      <c r="BE570" s="70"/>
      <c r="BF570" s="70"/>
      <c r="BG570" s="70"/>
      <c r="BH570" s="70"/>
      <c r="BI570" s="70"/>
      <c r="BJ570" s="70"/>
      <c r="BK570" s="70"/>
      <c r="BL570" s="70"/>
      <c r="BM570" s="70"/>
      <c r="BN570" s="70"/>
      <c r="BO570" s="70"/>
      <c r="BP570" s="70"/>
      <c r="BQ570" s="70"/>
      <c r="BR570" s="70"/>
      <c r="BS570" s="70"/>
      <c r="BT570" s="70"/>
      <c r="BU570" s="70"/>
      <c r="BV570" s="70"/>
      <c r="BW570" s="70"/>
      <c r="BX570" s="70"/>
      <c r="BY570" s="70"/>
      <c r="BZ570" s="70"/>
      <c r="CA570" s="70"/>
      <c r="CB570" s="70"/>
      <c r="CC570" s="70"/>
      <c r="CD570" s="70"/>
      <c r="CE570" s="70"/>
      <c r="CF570" s="70"/>
      <c r="CG570" s="70"/>
      <c r="CH570" s="70"/>
      <c r="CI570" s="70"/>
      <c r="CJ570" s="70"/>
      <c r="CK570" s="70"/>
      <c r="CL570" s="70"/>
      <c r="CM570" s="70"/>
      <c r="CN570" s="70"/>
      <c r="CO570" s="70"/>
      <c r="CP570" s="70"/>
      <c r="CQ570" s="70"/>
      <c r="CR570" s="70"/>
      <c r="CS570" s="70"/>
      <c r="CT570" s="70"/>
      <c r="CU570" s="70"/>
      <c r="CV570" s="70"/>
      <c r="CW570" s="70"/>
      <c r="CX570" s="70"/>
      <c r="CY570" s="70"/>
      <c r="CZ570" s="70"/>
      <c r="DA570" s="70"/>
      <c r="DB570" s="70"/>
      <c r="DC570" s="70"/>
      <c r="DD570" s="70"/>
      <c r="DE570" s="70"/>
      <c r="DF570" s="70"/>
      <c r="DG570" s="70"/>
      <c r="DH570" s="70"/>
      <c r="DI570" s="70"/>
      <c r="DJ570" s="70"/>
      <c r="DK570" s="70"/>
      <c r="DL570" s="70"/>
      <c r="DM570" s="70"/>
      <c r="DN570" s="70"/>
      <c r="DO570" s="70"/>
      <c r="DP570" s="70"/>
      <c r="DQ570" s="70"/>
      <c r="DR570" s="70"/>
      <c r="DS570" s="70"/>
      <c r="DT570" s="70"/>
      <c r="DU570" s="70"/>
      <c r="DV570" s="70"/>
      <c r="DW570" s="70"/>
      <c r="DX570" s="70"/>
      <c r="DY570" s="70"/>
      <c r="DZ570" s="70"/>
      <c r="EA570" s="70"/>
      <c r="EB570" s="70"/>
      <c r="EC570" s="70"/>
      <c r="ED570" s="70"/>
      <c r="EE570" s="70"/>
      <c r="EF570" s="70"/>
      <c r="EG570" s="70"/>
      <c r="EH570" s="70"/>
      <c r="EI570" s="70"/>
      <c r="EJ570" s="70"/>
      <c r="EK570" s="70"/>
      <c r="EL570" s="70"/>
      <c r="EM570" s="70"/>
      <c r="EN570" s="70"/>
    </row>
    <row r="571" spans="1:144" outlineLevel="1" x14ac:dyDescent="0.2">
      <c r="A571" s="16">
        <v>365</v>
      </c>
      <c r="B571" s="16">
        <v>0</v>
      </c>
      <c r="C571" s="1">
        <v>1.7957182604995375E-2</v>
      </c>
      <c r="D571" s="1">
        <f t="shared" si="49"/>
        <v>-1.7957182604995375E-2</v>
      </c>
      <c r="E571" s="1">
        <f t="shared" si="50"/>
        <v>3.6240738685963884E-2</v>
      </c>
      <c r="F571" s="1">
        <f t="shared" si="51"/>
        <v>-0.19037000469077026</v>
      </c>
      <c r="G571" s="1">
        <f t="shared" si="52"/>
        <v>-0.13522403401235839</v>
      </c>
      <c r="H571" s="1">
        <v>1.1889866853632818E-2</v>
      </c>
      <c r="I571" s="1">
        <f t="shared" si="53"/>
        <v>2.2002874094436344E-4</v>
      </c>
      <c r="J571" s="1">
        <f t="shared" si="54"/>
        <v>-0.13603517234715373</v>
      </c>
      <c r="AQ571" s="70"/>
      <c r="AR571" s="70"/>
      <c r="AS571" s="70"/>
      <c r="AT571" s="70"/>
      <c r="AU571" s="70"/>
      <c r="AV571" s="70"/>
      <c r="AW571" s="70"/>
      <c r="AX571" s="83"/>
      <c r="AY571" s="70"/>
      <c r="AZ571" s="70"/>
      <c r="BA571" s="70"/>
      <c r="BB571" s="70">
        <f t="shared" si="55"/>
        <v>1</v>
      </c>
      <c r="BC571" s="70">
        <f t="shared" si="56"/>
        <v>1.7957182604995375E-2</v>
      </c>
      <c r="BD571" s="70" t="e">
        <f t="shared" si="57"/>
        <v>#N/A</v>
      </c>
      <c r="BE571" s="70"/>
      <c r="BF571" s="70"/>
      <c r="BG571" s="70"/>
      <c r="BH571" s="70"/>
      <c r="BI571" s="70"/>
      <c r="BJ571" s="70"/>
      <c r="BK571" s="70"/>
      <c r="BL571" s="70"/>
      <c r="BM571" s="70"/>
      <c r="BN571" s="70"/>
      <c r="BO571" s="70"/>
      <c r="BP571" s="70"/>
      <c r="BQ571" s="70"/>
      <c r="BR571" s="70"/>
      <c r="BS571" s="70"/>
      <c r="BT571" s="70"/>
      <c r="BU571" s="70"/>
      <c r="BV571" s="70"/>
      <c r="BW571" s="70"/>
      <c r="BX571" s="70"/>
      <c r="BY571" s="70"/>
      <c r="BZ571" s="70"/>
      <c r="CA571" s="70"/>
      <c r="CB571" s="70"/>
      <c r="CC571" s="70"/>
      <c r="CD571" s="70"/>
      <c r="CE571" s="70"/>
      <c r="CF571" s="70"/>
      <c r="CG571" s="70"/>
      <c r="CH571" s="70"/>
      <c r="CI571" s="70"/>
      <c r="CJ571" s="70"/>
      <c r="CK571" s="70"/>
      <c r="CL571" s="70"/>
      <c r="CM571" s="70"/>
      <c r="CN571" s="70"/>
      <c r="CO571" s="70"/>
      <c r="CP571" s="70"/>
      <c r="CQ571" s="70"/>
      <c r="CR571" s="70"/>
      <c r="CS571" s="70"/>
      <c r="CT571" s="70"/>
      <c r="CU571" s="70"/>
      <c r="CV571" s="70"/>
      <c r="CW571" s="70"/>
      <c r="CX571" s="70"/>
      <c r="CY571" s="70"/>
      <c r="CZ571" s="70"/>
      <c r="DA571" s="70"/>
      <c r="DB571" s="70"/>
      <c r="DC571" s="70"/>
      <c r="DD571" s="70"/>
      <c r="DE571" s="70"/>
      <c r="DF571" s="70"/>
      <c r="DG571" s="70"/>
      <c r="DH571" s="70"/>
      <c r="DI571" s="70"/>
      <c r="DJ571" s="70"/>
      <c r="DK571" s="70"/>
      <c r="DL571" s="70"/>
      <c r="DM571" s="70"/>
      <c r="DN571" s="70"/>
      <c r="DO571" s="70"/>
      <c r="DP571" s="70"/>
      <c r="DQ571" s="70"/>
      <c r="DR571" s="70"/>
      <c r="DS571" s="70"/>
      <c r="DT571" s="70"/>
      <c r="DU571" s="70"/>
      <c r="DV571" s="70"/>
      <c r="DW571" s="70"/>
      <c r="DX571" s="70"/>
      <c r="DY571" s="70"/>
      <c r="DZ571" s="70"/>
      <c r="EA571" s="70"/>
      <c r="EB571" s="70"/>
      <c r="EC571" s="70"/>
      <c r="ED571" s="70"/>
      <c r="EE571" s="70"/>
      <c r="EF571" s="70"/>
      <c r="EG571" s="70"/>
      <c r="EH571" s="70"/>
      <c r="EI571" s="70"/>
      <c r="EJ571" s="70"/>
      <c r="EK571" s="70"/>
      <c r="EL571" s="70"/>
      <c r="EM571" s="70"/>
      <c r="EN571" s="70"/>
    </row>
    <row r="572" spans="1:144" outlineLevel="1" x14ac:dyDescent="0.2">
      <c r="A572" s="16">
        <v>366</v>
      </c>
      <c r="B572" s="16">
        <v>0</v>
      </c>
      <c r="C572" s="1">
        <v>2.9698768622727224E-4</v>
      </c>
      <c r="D572" s="1">
        <f t="shared" si="49"/>
        <v>-2.9698768622727224E-4</v>
      </c>
      <c r="E572" s="1">
        <f t="shared" si="50"/>
        <v>5.9406359160744102E-4</v>
      </c>
      <c r="F572" s="1">
        <f t="shared" si="51"/>
        <v>-2.437341977662226E-2</v>
      </c>
      <c r="G572" s="1">
        <f t="shared" si="52"/>
        <v>-1.7235890290775217E-2</v>
      </c>
      <c r="H572" s="1">
        <v>7.3473595308531188E-4</v>
      </c>
      <c r="I572" s="1">
        <f t="shared" si="53"/>
        <v>2.1843284536126622E-7</v>
      </c>
      <c r="J572" s="1">
        <f t="shared" si="54"/>
        <v>-1.7242225696266728E-2</v>
      </c>
      <c r="AQ572" s="70"/>
      <c r="AR572" s="70"/>
      <c r="AS572" s="70"/>
      <c r="AT572" s="70"/>
      <c r="AU572" s="70"/>
      <c r="AV572" s="70"/>
      <c r="AW572" s="70"/>
      <c r="AX572" s="83"/>
      <c r="AY572" s="70"/>
      <c r="AZ572" s="70"/>
      <c r="BA572" s="70"/>
      <c r="BB572" s="70">
        <f t="shared" si="55"/>
        <v>1</v>
      </c>
      <c r="BC572" s="70">
        <f t="shared" si="56"/>
        <v>2.9698768622727224E-4</v>
      </c>
      <c r="BD572" s="70" t="e">
        <f t="shared" si="57"/>
        <v>#N/A</v>
      </c>
      <c r="BE572" s="70"/>
      <c r="BF572" s="70"/>
      <c r="BG572" s="70"/>
      <c r="BH572" s="70"/>
      <c r="BI572" s="70"/>
      <c r="BJ572" s="70"/>
      <c r="BK572" s="70"/>
      <c r="BL572" s="70"/>
      <c r="BM572" s="70"/>
      <c r="BN572" s="70"/>
      <c r="BO572" s="70"/>
      <c r="BP572" s="70"/>
      <c r="BQ572" s="70"/>
      <c r="BR572" s="70"/>
      <c r="BS572" s="70"/>
      <c r="BT572" s="70"/>
      <c r="BU572" s="70"/>
      <c r="BV572" s="70"/>
      <c r="BW572" s="70"/>
      <c r="BX572" s="70"/>
      <c r="BY572" s="70"/>
      <c r="BZ572" s="70"/>
      <c r="CA572" s="70"/>
      <c r="CB572" s="70"/>
      <c r="CC572" s="70"/>
      <c r="CD572" s="70"/>
      <c r="CE572" s="70"/>
      <c r="CF572" s="70"/>
      <c r="CG572" s="70"/>
      <c r="CH572" s="70"/>
      <c r="CI572" s="70"/>
      <c r="CJ572" s="70"/>
      <c r="CK572" s="70"/>
      <c r="CL572" s="70"/>
      <c r="CM572" s="70"/>
      <c r="CN572" s="70"/>
      <c r="CO572" s="70"/>
      <c r="CP572" s="70"/>
      <c r="CQ572" s="70"/>
      <c r="CR572" s="70"/>
      <c r="CS572" s="70"/>
      <c r="CT572" s="70"/>
      <c r="CU572" s="70"/>
      <c r="CV572" s="70"/>
      <c r="CW572" s="70"/>
      <c r="CX572" s="70"/>
      <c r="CY572" s="70"/>
      <c r="CZ572" s="70"/>
      <c r="DA572" s="70"/>
      <c r="DB572" s="70"/>
      <c r="DC572" s="70"/>
      <c r="DD572" s="70"/>
      <c r="DE572" s="70"/>
      <c r="DF572" s="70"/>
      <c r="DG572" s="70"/>
      <c r="DH572" s="70"/>
      <c r="DI572" s="70"/>
      <c r="DJ572" s="70"/>
      <c r="DK572" s="70"/>
      <c r="DL572" s="70"/>
      <c r="DM572" s="70"/>
      <c r="DN572" s="70"/>
      <c r="DO572" s="70"/>
      <c r="DP572" s="70"/>
      <c r="DQ572" s="70"/>
      <c r="DR572" s="70"/>
      <c r="DS572" s="70"/>
      <c r="DT572" s="70"/>
      <c r="DU572" s="70"/>
      <c r="DV572" s="70"/>
      <c r="DW572" s="70"/>
      <c r="DX572" s="70"/>
      <c r="DY572" s="70"/>
      <c r="DZ572" s="70"/>
      <c r="EA572" s="70"/>
      <c r="EB572" s="70"/>
      <c r="EC572" s="70"/>
      <c r="ED572" s="70"/>
      <c r="EE572" s="70"/>
      <c r="EF572" s="70"/>
      <c r="EG572" s="70"/>
      <c r="EH572" s="70"/>
      <c r="EI572" s="70"/>
      <c r="EJ572" s="70"/>
      <c r="EK572" s="70"/>
      <c r="EL572" s="70"/>
      <c r="EM572" s="70"/>
      <c r="EN572" s="70"/>
    </row>
    <row r="573" spans="1:144" outlineLevel="1" x14ac:dyDescent="0.2">
      <c r="A573" s="16">
        <v>367</v>
      </c>
      <c r="B573" s="16">
        <v>0</v>
      </c>
      <c r="C573" s="1">
        <v>2.3621515251292172E-6</v>
      </c>
      <c r="D573" s="1">
        <f t="shared" si="49"/>
        <v>-2.3621515251292172E-6</v>
      </c>
      <c r="E573" s="1">
        <f t="shared" si="50"/>
        <v>4.7243086302809651E-6</v>
      </c>
      <c r="F573" s="1">
        <f t="shared" si="51"/>
        <v>-2.1735474759666433E-3</v>
      </c>
      <c r="G573" s="1">
        <f t="shared" si="52"/>
        <v>-1.536931067062614E-3</v>
      </c>
      <c r="H573" s="1">
        <v>1.2609536335029661E-5</v>
      </c>
      <c r="I573" s="1">
        <f t="shared" si="53"/>
        <v>2.9786081431989176E-11</v>
      </c>
      <c r="J573" s="1">
        <f t="shared" si="54"/>
        <v>-1.536940757148322E-3</v>
      </c>
      <c r="AQ573" s="70"/>
      <c r="AR573" s="70"/>
      <c r="AS573" s="70"/>
      <c r="AT573" s="70"/>
      <c r="AU573" s="70"/>
      <c r="AV573" s="70"/>
      <c r="AW573" s="70"/>
      <c r="AX573" s="83"/>
      <c r="AY573" s="70"/>
      <c r="AZ573" s="70"/>
      <c r="BA573" s="70"/>
      <c r="BB573" s="70">
        <f t="shared" si="55"/>
        <v>1</v>
      </c>
      <c r="BC573" s="70">
        <f t="shared" si="56"/>
        <v>2.3621515251292172E-6</v>
      </c>
      <c r="BD573" s="70" t="e">
        <f t="shared" si="57"/>
        <v>#N/A</v>
      </c>
      <c r="BE573" s="70"/>
      <c r="BF573" s="70"/>
      <c r="BG573" s="70"/>
      <c r="BH573" s="70"/>
      <c r="BI573" s="70"/>
      <c r="BJ573" s="70"/>
      <c r="BK573" s="70"/>
      <c r="BL573" s="70"/>
      <c r="BM573" s="70"/>
      <c r="BN573" s="70"/>
      <c r="BO573" s="70"/>
      <c r="BP573" s="70"/>
      <c r="BQ573" s="70"/>
      <c r="BR573" s="70"/>
      <c r="BS573" s="70"/>
      <c r="BT573" s="70"/>
      <c r="BU573" s="70"/>
      <c r="BV573" s="70"/>
      <c r="BW573" s="70"/>
      <c r="BX573" s="70"/>
      <c r="BY573" s="70"/>
      <c r="BZ573" s="70"/>
      <c r="CA573" s="70"/>
      <c r="CB573" s="70"/>
      <c r="CC573" s="70"/>
      <c r="CD573" s="70"/>
      <c r="CE573" s="70"/>
      <c r="CF573" s="70"/>
      <c r="CG573" s="70"/>
      <c r="CH573" s="70"/>
      <c r="CI573" s="70"/>
      <c r="CJ573" s="70"/>
      <c r="CK573" s="70"/>
      <c r="CL573" s="70"/>
      <c r="CM573" s="70"/>
      <c r="CN573" s="70"/>
      <c r="CO573" s="70"/>
      <c r="CP573" s="70"/>
      <c r="CQ573" s="70"/>
      <c r="CR573" s="70"/>
      <c r="CS573" s="70"/>
      <c r="CT573" s="70"/>
      <c r="CU573" s="70"/>
      <c r="CV573" s="70"/>
      <c r="CW573" s="70"/>
      <c r="CX573" s="70"/>
      <c r="CY573" s="70"/>
      <c r="CZ573" s="70"/>
      <c r="DA573" s="70"/>
      <c r="DB573" s="70"/>
      <c r="DC573" s="70"/>
      <c r="DD573" s="70"/>
      <c r="DE573" s="70"/>
      <c r="DF573" s="70"/>
      <c r="DG573" s="70"/>
      <c r="DH573" s="70"/>
      <c r="DI573" s="70"/>
      <c r="DJ573" s="70"/>
      <c r="DK573" s="70"/>
      <c r="DL573" s="70"/>
      <c r="DM573" s="70"/>
      <c r="DN573" s="70"/>
      <c r="DO573" s="70"/>
      <c r="DP573" s="70"/>
      <c r="DQ573" s="70"/>
      <c r="DR573" s="70"/>
      <c r="DS573" s="70"/>
      <c r="DT573" s="70"/>
      <c r="DU573" s="70"/>
      <c r="DV573" s="70"/>
      <c r="DW573" s="70"/>
      <c r="DX573" s="70"/>
      <c r="DY573" s="70"/>
      <c r="DZ573" s="70"/>
      <c r="EA573" s="70"/>
      <c r="EB573" s="70"/>
      <c r="EC573" s="70"/>
      <c r="ED573" s="70"/>
      <c r="EE573" s="70"/>
      <c r="EF573" s="70"/>
      <c r="EG573" s="70"/>
      <c r="EH573" s="70"/>
      <c r="EI573" s="70"/>
      <c r="EJ573" s="70"/>
      <c r="EK573" s="70"/>
      <c r="EL573" s="70"/>
      <c r="EM573" s="70"/>
      <c r="EN573" s="70"/>
    </row>
    <row r="574" spans="1:144" outlineLevel="1" x14ac:dyDescent="0.2">
      <c r="A574" s="16">
        <v>368</v>
      </c>
      <c r="B574" s="16">
        <v>0</v>
      </c>
      <c r="C574" s="1">
        <v>1.2463850584597337E-6</v>
      </c>
      <c r="D574" s="1">
        <f t="shared" si="49"/>
        <v>-1.2463850584597337E-6</v>
      </c>
      <c r="E574" s="1">
        <f t="shared" si="50"/>
        <v>2.4927716703606002E-6</v>
      </c>
      <c r="F574" s="1">
        <f t="shared" si="51"/>
        <v>-1.5788513769068322E-3</v>
      </c>
      <c r="G574" s="1">
        <f t="shared" si="52"/>
        <v>-1.1164168629760945E-3</v>
      </c>
      <c r="H574" s="1">
        <v>7.5255161978759993E-6</v>
      </c>
      <c r="I574" s="1">
        <f t="shared" si="53"/>
        <v>9.3797732245859024E-12</v>
      </c>
      <c r="J574" s="1">
        <f t="shared" si="54"/>
        <v>-1.1164210638063975E-3</v>
      </c>
      <c r="AQ574" s="70"/>
      <c r="AR574" s="70"/>
      <c r="AS574" s="70"/>
      <c r="AT574" s="70"/>
      <c r="AU574" s="70"/>
      <c r="AV574" s="70"/>
      <c r="AW574" s="70"/>
      <c r="AX574" s="83"/>
      <c r="AY574" s="70"/>
      <c r="AZ574" s="70"/>
      <c r="BA574" s="70"/>
      <c r="BB574" s="70">
        <f t="shared" si="55"/>
        <v>1</v>
      </c>
      <c r="BC574" s="70">
        <f t="shared" si="56"/>
        <v>1.2463850584597337E-6</v>
      </c>
      <c r="BD574" s="70" t="e">
        <f t="shared" si="57"/>
        <v>#N/A</v>
      </c>
      <c r="BE574" s="70"/>
      <c r="BF574" s="70"/>
      <c r="BG574" s="70"/>
      <c r="BH574" s="70"/>
      <c r="BI574" s="70"/>
      <c r="BJ574" s="70"/>
      <c r="BK574" s="70"/>
      <c r="BL574" s="70"/>
      <c r="BM574" s="70"/>
      <c r="BN574" s="70"/>
      <c r="BO574" s="70"/>
      <c r="BP574" s="70"/>
      <c r="BQ574" s="70"/>
      <c r="BR574" s="70"/>
      <c r="BS574" s="70"/>
      <c r="BT574" s="70"/>
      <c r="BU574" s="70"/>
      <c r="BV574" s="70"/>
      <c r="BW574" s="70"/>
      <c r="BX574" s="70"/>
      <c r="BY574" s="70"/>
      <c r="BZ574" s="70"/>
      <c r="CA574" s="70"/>
      <c r="CB574" s="70"/>
      <c r="CC574" s="70"/>
      <c r="CD574" s="70"/>
      <c r="CE574" s="70"/>
      <c r="CF574" s="70"/>
      <c r="CG574" s="70"/>
      <c r="CH574" s="70"/>
      <c r="CI574" s="70"/>
      <c r="CJ574" s="70"/>
      <c r="CK574" s="70"/>
      <c r="CL574" s="70"/>
      <c r="CM574" s="70"/>
      <c r="CN574" s="70"/>
      <c r="CO574" s="70"/>
      <c r="CP574" s="70"/>
      <c r="CQ574" s="70"/>
      <c r="CR574" s="70"/>
      <c r="CS574" s="70"/>
      <c r="CT574" s="70"/>
      <c r="CU574" s="70"/>
      <c r="CV574" s="70"/>
      <c r="CW574" s="70"/>
      <c r="CX574" s="70"/>
      <c r="CY574" s="70"/>
      <c r="CZ574" s="70"/>
      <c r="DA574" s="70"/>
      <c r="DB574" s="70"/>
      <c r="DC574" s="70"/>
      <c r="DD574" s="70"/>
      <c r="DE574" s="70"/>
      <c r="DF574" s="70"/>
      <c r="DG574" s="70"/>
      <c r="DH574" s="70"/>
      <c r="DI574" s="70"/>
      <c r="DJ574" s="70"/>
      <c r="DK574" s="70"/>
      <c r="DL574" s="70"/>
      <c r="DM574" s="70"/>
      <c r="DN574" s="70"/>
      <c r="DO574" s="70"/>
      <c r="DP574" s="70"/>
      <c r="DQ574" s="70"/>
      <c r="DR574" s="70"/>
      <c r="DS574" s="70"/>
      <c r="DT574" s="70"/>
      <c r="DU574" s="70"/>
      <c r="DV574" s="70"/>
      <c r="DW574" s="70"/>
      <c r="DX574" s="70"/>
      <c r="DY574" s="70"/>
      <c r="DZ574" s="70"/>
      <c r="EA574" s="70"/>
      <c r="EB574" s="70"/>
      <c r="EC574" s="70"/>
      <c r="ED574" s="70"/>
      <c r="EE574" s="70"/>
      <c r="EF574" s="70"/>
      <c r="EG574" s="70"/>
      <c r="EH574" s="70"/>
      <c r="EI574" s="70"/>
      <c r="EJ574" s="70"/>
      <c r="EK574" s="70"/>
      <c r="EL574" s="70"/>
      <c r="EM574" s="70"/>
      <c r="EN574" s="70"/>
    </row>
    <row r="575" spans="1:144" outlineLevel="1" x14ac:dyDescent="0.2">
      <c r="A575" s="16">
        <v>369</v>
      </c>
      <c r="B575" s="16">
        <v>1</v>
      </c>
      <c r="C575" s="1">
        <v>0.99880435454330441</v>
      </c>
      <c r="D575" s="1">
        <f t="shared" si="49"/>
        <v>1.1956454566955932E-3</v>
      </c>
      <c r="E575" s="1">
        <f t="shared" si="50"/>
        <v>2.3927216219763146E-3</v>
      </c>
      <c r="F575" s="1">
        <f t="shared" si="51"/>
        <v>4.8915453815500012E-2</v>
      </c>
      <c r="G575" s="1">
        <f t="shared" si="52"/>
        <v>3.4598796742898084E-2</v>
      </c>
      <c r="H575" s="1">
        <v>3.0664561604967933E-3</v>
      </c>
      <c r="I575" s="1">
        <f t="shared" si="53"/>
        <v>3.6820742511382749E-6</v>
      </c>
      <c r="J575" s="1">
        <f t="shared" si="54"/>
        <v>3.4651966903878825E-2</v>
      </c>
      <c r="AQ575" s="70"/>
      <c r="AR575" s="70"/>
      <c r="AS575" s="70"/>
      <c r="AT575" s="70"/>
      <c r="AU575" s="70"/>
      <c r="AV575" s="70"/>
      <c r="AW575" s="70"/>
      <c r="AX575" s="83"/>
      <c r="AY575" s="70"/>
      <c r="AZ575" s="70"/>
      <c r="BA575" s="70"/>
      <c r="BB575" s="70">
        <f t="shared" si="55"/>
        <v>0</v>
      </c>
      <c r="BC575" s="70" t="e">
        <f t="shared" si="56"/>
        <v>#N/A</v>
      </c>
      <c r="BD575" s="70">
        <f t="shared" si="57"/>
        <v>0.99880435454330441</v>
      </c>
      <c r="BE575" s="70"/>
      <c r="BF575" s="70"/>
      <c r="BG575" s="70"/>
      <c r="BH575" s="70"/>
      <c r="BI575" s="70"/>
      <c r="BJ575" s="70"/>
      <c r="BK575" s="70"/>
      <c r="BL575" s="70"/>
      <c r="BM575" s="70"/>
      <c r="BN575" s="70"/>
      <c r="BO575" s="70"/>
      <c r="BP575" s="70"/>
      <c r="BQ575" s="70"/>
      <c r="BR575" s="70"/>
      <c r="BS575" s="70"/>
      <c r="BT575" s="70"/>
      <c r="BU575" s="70"/>
      <c r="BV575" s="70"/>
      <c r="BW575" s="70"/>
      <c r="BX575" s="70"/>
      <c r="BY575" s="70"/>
      <c r="BZ575" s="70"/>
      <c r="CA575" s="70"/>
      <c r="CB575" s="70"/>
      <c r="CC575" s="70"/>
      <c r="CD575" s="70"/>
      <c r="CE575" s="70"/>
      <c r="CF575" s="70"/>
      <c r="CG575" s="70"/>
      <c r="CH575" s="70"/>
      <c r="CI575" s="70"/>
      <c r="CJ575" s="70"/>
      <c r="CK575" s="70"/>
      <c r="CL575" s="70"/>
      <c r="CM575" s="70"/>
      <c r="CN575" s="70"/>
      <c r="CO575" s="70"/>
      <c r="CP575" s="70"/>
      <c r="CQ575" s="70"/>
      <c r="CR575" s="70"/>
      <c r="CS575" s="70"/>
      <c r="CT575" s="70"/>
      <c r="CU575" s="70"/>
      <c r="CV575" s="70"/>
      <c r="CW575" s="70"/>
      <c r="CX575" s="70"/>
      <c r="CY575" s="70"/>
      <c r="CZ575" s="70"/>
      <c r="DA575" s="70"/>
      <c r="DB575" s="70"/>
      <c r="DC575" s="70"/>
      <c r="DD575" s="70"/>
      <c r="DE575" s="70"/>
      <c r="DF575" s="70"/>
      <c r="DG575" s="70"/>
      <c r="DH575" s="70"/>
      <c r="DI575" s="70"/>
      <c r="DJ575" s="70"/>
      <c r="DK575" s="70"/>
      <c r="DL575" s="70"/>
      <c r="DM575" s="70"/>
      <c r="DN575" s="70"/>
      <c r="DO575" s="70"/>
      <c r="DP575" s="70"/>
      <c r="DQ575" s="70"/>
      <c r="DR575" s="70"/>
      <c r="DS575" s="70"/>
      <c r="DT575" s="70"/>
      <c r="DU575" s="70"/>
      <c r="DV575" s="70"/>
      <c r="DW575" s="70"/>
      <c r="DX575" s="70"/>
      <c r="DY575" s="70"/>
      <c r="DZ575" s="70"/>
      <c r="EA575" s="70"/>
      <c r="EB575" s="70"/>
      <c r="EC575" s="70"/>
      <c r="ED575" s="70"/>
      <c r="EE575" s="70"/>
      <c r="EF575" s="70"/>
      <c r="EG575" s="70"/>
      <c r="EH575" s="70"/>
      <c r="EI575" s="70"/>
      <c r="EJ575" s="70"/>
      <c r="EK575" s="70"/>
      <c r="EL575" s="70"/>
      <c r="EM575" s="70"/>
      <c r="EN575" s="70"/>
    </row>
    <row r="576" spans="1:144" outlineLevel="1" x14ac:dyDescent="0.2">
      <c r="A576" s="16">
        <v>370</v>
      </c>
      <c r="B576" s="16">
        <v>0</v>
      </c>
      <c r="C576" s="1">
        <v>0.3244060052952637</v>
      </c>
      <c r="D576" s="1">
        <f t="shared" si="49"/>
        <v>-0.3244060052952637</v>
      </c>
      <c r="E576" s="1">
        <f t="shared" si="50"/>
        <v>0.78432596584107495</v>
      </c>
      <c r="F576" s="1">
        <f t="shared" si="51"/>
        <v>-0.88562179616418368</v>
      </c>
      <c r="G576" s="1">
        <f t="shared" si="52"/>
        <v>-0.69294944666251579</v>
      </c>
      <c r="H576" s="1">
        <v>9.1924930045715073E-2</v>
      </c>
      <c r="I576" s="1">
        <f t="shared" si="53"/>
        <v>4.8608773137473561E-2</v>
      </c>
      <c r="J576" s="1">
        <f t="shared" si="54"/>
        <v>-0.72717790723272147</v>
      </c>
      <c r="AQ576" s="70"/>
      <c r="AR576" s="70"/>
      <c r="AS576" s="70"/>
      <c r="AT576" s="70"/>
      <c r="AU576" s="70"/>
      <c r="AV576" s="70"/>
      <c r="AW576" s="70"/>
      <c r="AX576" s="83"/>
      <c r="AY576" s="70"/>
      <c r="AZ576" s="70"/>
      <c r="BA576" s="70"/>
      <c r="BB576" s="70">
        <f t="shared" si="55"/>
        <v>1</v>
      </c>
      <c r="BC576" s="70">
        <f t="shared" si="56"/>
        <v>0.3244060052952637</v>
      </c>
      <c r="BD576" s="70" t="e">
        <f t="shared" si="57"/>
        <v>#N/A</v>
      </c>
      <c r="BE576" s="70"/>
      <c r="BF576" s="70"/>
      <c r="BG576" s="70"/>
      <c r="BH576" s="70"/>
      <c r="BI576" s="70"/>
      <c r="BJ576" s="70"/>
      <c r="BK576" s="70"/>
      <c r="BL576" s="70"/>
      <c r="BM576" s="70"/>
      <c r="BN576" s="70"/>
      <c r="BO576" s="70"/>
      <c r="BP576" s="70"/>
      <c r="BQ576" s="70"/>
      <c r="BR576" s="70"/>
      <c r="BS576" s="70"/>
      <c r="BT576" s="70"/>
      <c r="BU576" s="70"/>
      <c r="BV576" s="70"/>
      <c r="BW576" s="70"/>
      <c r="BX576" s="70"/>
      <c r="BY576" s="70"/>
      <c r="BZ576" s="70"/>
      <c r="CA576" s="70"/>
      <c r="CB576" s="70"/>
      <c r="CC576" s="70"/>
      <c r="CD576" s="70"/>
      <c r="CE576" s="70"/>
      <c r="CF576" s="70"/>
      <c r="CG576" s="70"/>
      <c r="CH576" s="70"/>
      <c r="CI576" s="70"/>
      <c r="CJ576" s="70"/>
      <c r="CK576" s="70"/>
      <c r="CL576" s="70"/>
      <c r="CM576" s="70"/>
      <c r="CN576" s="70"/>
      <c r="CO576" s="70"/>
      <c r="CP576" s="70"/>
      <c r="CQ576" s="70"/>
      <c r="CR576" s="70"/>
      <c r="CS576" s="70"/>
      <c r="CT576" s="70"/>
      <c r="CU576" s="70"/>
      <c r="CV576" s="70"/>
      <c r="CW576" s="70"/>
      <c r="CX576" s="70"/>
      <c r="CY576" s="70"/>
      <c r="CZ576" s="70"/>
      <c r="DA576" s="70"/>
      <c r="DB576" s="70"/>
      <c r="DC576" s="70"/>
      <c r="DD576" s="70"/>
      <c r="DE576" s="70"/>
      <c r="DF576" s="70"/>
      <c r="DG576" s="70"/>
      <c r="DH576" s="70"/>
      <c r="DI576" s="70"/>
      <c r="DJ576" s="70"/>
      <c r="DK576" s="70"/>
      <c r="DL576" s="70"/>
      <c r="DM576" s="70"/>
      <c r="DN576" s="70"/>
      <c r="DO576" s="70"/>
      <c r="DP576" s="70"/>
      <c r="DQ576" s="70"/>
      <c r="DR576" s="70"/>
      <c r="DS576" s="70"/>
      <c r="DT576" s="70"/>
      <c r="DU576" s="70"/>
      <c r="DV576" s="70"/>
      <c r="DW576" s="70"/>
      <c r="DX576" s="70"/>
      <c r="DY576" s="70"/>
      <c r="DZ576" s="70"/>
      <c r="EA576" s="70"/>
      <c r="EB576" s="70"/>
      <c r="EC576" s="70"/>
      <c r="ED576" s="70"/>
      <c r="EE576" s="70"/>
      <c r="EF576" s="70"/>
      <c r="EG576" s="70"/>
      <c r="EH576" s="70"/>
      <c r="EI576" s="70"/>
      <c r="EJ576" s="70"/>
      <c r="EK576" s="70"/>
      <c r="EL576" s="70"/>
      <c r="EM576" s="70"/>
      <c r="EN576" s="70"/>
    </row>
    <row r="577" spans="1:144" outlineLevel="1" x14ac:dyDescent="0.2">
      <c r="A577" s="16">
        <v>371</v>
      </c>
      <c r="B577" s="16">
        <v>0</v>
      </c>
      <c r="C577" s="1">
        <v>7.9293513676828109E-4</v>
      </c>
      <c r="D577" s="1">
        <f t="shared" si="49"/>
        <v>-7.9293513676828109E-4</v>
      </c>
      <c r="E577" s="1">
        <f t="shared" si="50"/>
        <v>1.5864993522354575E-3</v>
      </c>
      <c r="F577" s="1">
        <f t="shared" si="51"/>
        <v>-3.98308844018741E-2</v>
      </c>
      <c r="G577" s="1">
        <f t="shared" si="52"/>
        <v>-2.8170274791878367E-2</v>
      </c>
      <c r="H577" s="1">
        <v>2.6218598567164554E-3</v>
      </c>
      <c r="I577" s="1">
        <f t="shared" si="53"/>
        <v>2.0860840164327833E-6</v>
      </c>
      <c r="J577" s="1">
        <f t="shared" si="54"/>
        <v>-2.8207276824719726E-2</v>
      </c>
      <c r="AQ577" s="70"/>
      <c r="AR577" s="70"/>
      <c r="AS577" s="70"/>
      <c r="AT577" s="70"/>
      <c r="AU577" s="70"/>
      <c r="AV577" s="70"/>
      <c r="AW577" s="70"/>
      <c r="AX577" s="83"/>
      <c r="AY577" s="70"/>
      <c r="AZ577" s="70"/>
      <c r="BA577" s="70"/>
      <c r="BB577" s="70">
        <f t="shared" si="55"/>
        <v>1</v>
      </c>
      <c r="BC577" s="70">
        <f t="shared" si="56"/>
        <v>7.9293513676828109E-4</v>
      </c>
      <c r="BD577" s="70" t="e">
        <f t="shared" si="57"/>
        <v>#N/A</v>
      </c>
      <c r="BE577" s="70"/>
      <c r="BF577" s="70"/>
      <c r="BG577" s="70"/>
      <c r="BH577" s="70"/>
      <c r="BI577" s="70"/>
      <c r="BJ577" s="70"/>
      <c r="BK577" s="70"/>
      <c r="BL577" s="70"/>
      <c r="BM577" s="70"/>
      <c r="BN577" s="70"/>
      <c r="BO577" s="70"/>
      <c r="BP577" s="70"/>
      <c r="BQ577" s="70"/>
      <c r="BR577" s="70"/>
      <c r="BS577" s="70"/>
      <c r="BT577" s="70"/>
      <c r="BU577" s="70"/>
      <c r="BV577" s="70"/>
      <c r="BW577" s="70"/>
      <c r="BX577" s="70"/>
      <c r="BY577" s="70"/>
      <c r="BZ577" s="70"/>
      <c r="CA577" s="70"/>
      <c r="CB577" s="70"/>
      <c r="CC577" s="70"/>
      <c r="CD577" s="70"/>
      <c r="CE577" s="70"/>
      <c r="CF577" s="70"/>
      <c r="CG577" s="70"/>
      <c r="CH577" s="70"/>
      <c r="CI577" s="70"/>
      <c r="CJ577" s="70"/>
      <c r="CK577" s="70"/>
      <c r="CL577" s="70"/>
      <c r="CM577" s="70"/>
      <c r="CN577" s="70"/>
      <c r="CO577" s="70"/>
      <c r="CP577" s="70"/>
      <c r="CQ577" s="70"/>
      <c r="CR577" s="70"/>
      <c r="CS577" s="70"/>
      <c r="CT577" s="70"/>
      <c r="CU577" s="70"/>
      <c r="CV577" s="70"/>
      <c r="CW577" s="70"/>
      <c r="CX577" s="70"/>
      <c r="CY577" s="70"/>
      <c r="CZ577" s="70"/>
      <c r="DA577" s="70"/>
      <c r="DB577" s="70"/>
      <c r="DC577" s="70"/>
      <c r="DD577" s="70"/>
      <c r="DE577" s="70"/>
      <c r="DF577" s="70"/>
      <c r="DG577" s="70"/>
      <c r="DH577" s="70"/>
      <c r="DI577" s="70"/>
      <c r="DJ577" s="70"/>
      <c r="DK577" s="70"/>
      <c r="DL577" s="70"/>
      <c r="DM577" s="70"/>
      <c r="DN577" s="70"/>
      <c r="DO577" s="70"/>
      <c r="DP577" s="70"/>
      <c r="DQ577" s="70"/>
      <c r="DR577" s="70"/>
      <c r="DS577" s="70"/>
      <c r="DT577" s="70"/>
      <c r="DU577" s="70"/>
      <c r="DV577" s="70"/>
      <c r="DW577" s="70"/>
      <c r="DX577" s="70"/>
      <c r="DY577" s="70"/>
      <c r="DZ577" s="70"/>
      <c r="EA577" s="70"/>
      <c r="EB577" s="70"/>
      <c r="EC577" s="70"/>
      <c r="ED577" s="70"/>
      <c r="EE577" s="70"/>
      <c r="EF577" s="70"/>
      <c r="EG577" s="70"/>
      <c r="EH577" s="70"/>
      <c r="EI577" s="70"/>
      <c r="EJ577" s="70"/>
      <c r="EK577" s="70"/>
      <c r="EL577" s="70"/>
      <c r="EM577" s="70"/>
      <c r="EN577" s="70"/>
    </row>
    <row r="578" spans="1:144" outlineLevel="1" x14ac:dyDescent="0.2">
      <c r="A578" s="16">
        <v>372</v>
      </c>
      <c r="B578" s="16">
        <v>0</v>
      </c>
      <c r="C578" s="1">
        <v>4.4015381267588442E-4</v>
      </c>
      <c r="D578" s="1">
        <f t="shared" si="49"/>
        <v>-4.4015381267588442E-4</v>
      </c>
      <c r="E578" s="1">
        <f t="shared" si="50"/>
        <v>8.8050141759833005E-4</v>
      </c>
      <c r="F578" s="1">
        <f t="shared" si="51"/>
        <v>-2.9673244136735877E-2</v>
      </c>
      <c r="G578" s="1">
        <f t="shared" si="52"/>
        <v>-2.0984461712553248E-2</v>
      </c>
      <c r="H578" s="1">
        <v>1.5873520006654451E-3</v>
      </c>
      <c r="I578" s="1">
        <f t="shared" si="53"/>
        <v>7.0009799877020983E-7</v>
      </c>
      <c r="J578" s="1">
        <f t="shared" si="54"/>
        <v>-2.100113643030737E-2</v>
      </c>
      <c r="AQ578" s="70"/>
      <c r="AR578" s="70"/>
      <c r="AS578" s="70"/>
      <c r="AT578" s="70"/>
      <c r="AU578" s="70"/>
      <c r="AV578" s="70"/>
      <c r="AW578" s="70"/>
      <c r="AX578" s="83"/>
      <c r="AY578" s="70"/>
      <c r="AZ578" s="70"/>
      <c r="BA578" s="70"/>
      <c r="BB578" s="70">
        <f t="shared" si="55"/>
        <v>1</v>
      </c>
      <c r="BC578" s="70">
        <f t="shared" si="56"/>
        <v>4.4015381267588442E-4</v>
      </c>
      <c r="BD578" s="70" t="e">
        <f t="shared" si="57"/>
        <v>#N/A</v>
      </c>
      <c r="BE578" s="70"/>
      <c r="BF578" s="70"/>
      <c r="BG578" s="70"/>
      <c r="BH578" s="70"/>
      <c r="BI578" s="70"/>
      <c r="BJ578" s="70"/>
      <c r="BK578" s="70"/>
      <c r="BL578" s="70"/>
      <c r="BM578" s="70"/>
      <c r="BN578" s="70"/>
      <c r="BO578" s="70"/>
      <c r="BP578" s="70"/>
      <c r="BQ578" s="70"/>
      <c r="BR578" s="70"/>
      <c r="BS578" s="70"/>
      <c r="BT578" s="70"/>
      <c r="BU578" s="70"/>
      <c r="BV578" s="70"/>
      <c r="BW578" s="70"/>
      <c r="BX578" s="70"/>
      <c r="BY578" s="70"/>
      <c r="BZ578" s="70"/>
      <c r="CA578" s="70"/>
      <c r="CB578" s="70"/>
      <c r="CC578" s="70"/>
      <c r="CD578" s="70"/>
      <c r="CE578" s="70"/>
      <c r="CF578" s="70"/>
      <c r="CG578" s="70"/>
      <c r="CH578" s="70"/>
      <c r="CI578" s="70"/>
      <c r="CJ578" s="70"/>
      <c r="CK578" s="70"/>
      <c r="CL578" s="70"/>
      <c r="CM578" s="70"/>
      <c r="CN578" s="70"/>
      <c r="CO578" s="70"/>
      <c r="CP578" s="70"/>
      <c r="CQ578" s="70"/>
      <c r="CR578" s="70"/>
      <c r="CS578" s="70"/>
      <c r="CT578" s="70"/>
      <c r="CU578" s="70"/>
      <c r="CV578" s="70"/>
      <c r="CW578" s="70"/>
      <c r="CX578" s="70"/>
      <c r="CY578" s="70"/>
      <c r="CZ578" s="70"/>
      <c r="DA578" s="70"/>
      <c r="DB578" s="70"/>
      <c r="DC578" s="70"/>
      <c r="DD578" s="70"/>
      <c r="DE578" s="70"/>
      <c r="DF578" s="70"/>
      <c r="DG578" s="70"/>
      <c r="DH578" s="70"/>
      <c r="DI578" s="70"/>
      <c r="DJ578" s="70"/>
      <c r="DK578" s="70"/>
      <c r="DL578" s="70"/>
      <c r="DM578" s="70"/>
      <c r="DN578" s="70"/>
      <c r="DO578" s="70"/>
      <c r="DP578" s="70"/>
      <c r="DQ578" s="70"/>
      <c r="DR578" s="70"/>
      <c r="DS578" s="70"/>
      <c r="DT578" s="70"/>
      <c r="DU578" s="70"/>
      <c r="DV578" s="70"/>
      <c r="DW578" s="70"/>
      <c r="DX578" s="70"/>
      <c r="DY578" s="70"/>
      <c r="DZ578" s="70"/>
      <c r="EA578" s="70"/>
      <c r="EB578" s="70"/>
      <c r="EC578" s="70"/>
      <c r="ED578" s="70"/>
      <c r="EE578" s="70"/>
      <c r="EF578" s="70"/>
      <c r="EG578" s="70"/>
      <c r="EH578" s="70"/>
      <c r="EI578" s="70"/>
      <c r="EJ578" s="70"/>
      <c r="EK578" s="70"/>
      <c r="EL578" s="70"/>
      <c r="EM578" s="70"/>
      <c r="EN578" s="70"/>
    </row>
    <row r="579" spans="1:144" outlineLevel="1" x14ac:dyDescent="0.2">
      <c r="A579" s="16">
        <v>373</v>
      </c>
      <c r="B579" s="16">
        <v>0</v>
      </c>
      <c r="C579" s="1">
        <v>4.0901409464279431E-7</v>
      </c>
      <c r="D579" s="1">
        <f t="shared" si="49"/>
        <v>-4.0901409464279431E-7</v>
      </c>
      <c r="E579" s="1">
        <f t="shared" si="50"/>
        <v>8.180283562933023E-7</v>
      </c>
      <c r="F579" s="1">
        <f t="shared" si="51"/>
        <v>-9.0444920050454037E-4</v>
      </c>
      <c r="G579" s="1">
        <f t="shared" si="52"/>
        <v>-6.3954222842232424E-4</v>
      </c>
      <c r="H579" s="1">
        <v>2.8492571728296989E-6</v>
      </c>
      <c r="I579" s="1">
        <f t="shared" si="53"/>
        <v>1.1653901401052779E-12</v>
      </c>
      <c r="J579" s="1">
        <f t="shared" si="54"/>
        <v>-6.3954313953441203E-4</v>
      </c>
      <c r="AQ579" s="70"/>
      <c r="AR579" s="70"/>
      <c r="AS579" s="70"/>
      <c r="AT579" s="70"/>
      <c r="AU579" s="70"/>
      <c r="AV579" s="70"/>
      <c r="AW579" s="70"/>
      <c r="AX579" s="83"/>
      <c r="AY579" s="70"/>
      <c r="AZ579" s="70"/>
      <c r="BA579" s="70"/>
      <c r="BB579" s="70">
        <f t="shared" si="55"/>
        <v>1</v>
      </c>
      <c r="BC579" s="70">
        <f t="shared" si="56"/>
        <v>4.0901409464279431E-7</v>
      </c>
      <c r="BD579" s="70" t="e">
        <f t="shared" si="57"/>
        <v>#N/A</v>
      </c>
      <c r="BE579" s="70"/>
      <c r="BF579" s="70"/>
      <c r="BG579" s="70"/>
      <c r="BH579" s="70"/>
      <c r="BI579" s="70"/>
      <c r="BJ579" s="70"/>
      <c r="BK579" s="70"/>
      <c r="BL579" s="70"/>
      <c r="BM579" s="70"/>
      <c r="BN579" s="70"/>
      <c r="BO579" s="70"/>
      <c r="BP579" s="70"/>
      <c r="BQ579" s="70"/>
      <c r="BR579" s="70"/>
      <c r="BS579" s="70"/>
      <c r="BT579" s="70"/>
      <c r="BU579" s="70"/>
      <c r="BV579" s="70"/>
      <c r="BW579" s="70"/>
      <c r="BX579" s="70"/>
      <c r="BY579" s="70"/>
      <c r="BZ579" s="70"/>
      <c r="CA579" s="70"/>
      <c r="CB579" s="70"/>
      <c r="CC579" s="70"/>
      <c r="CD579" s="70"/>
      <c r="CE579" s="70"/>
      <c r="CF579" s="70"/>
      <c r="CG579" s="70"/>
      <c r="CH579" s="70"/>
      <c r="CI579" s="70"/>
      <c r="CJ579" s="70"/>
      <c r="CK579" s="70"/>
      <c r="CL579" s="70"/>
      <c r="CM579" s="70"/>
      <c r="CN579" s="70"/>
      <c r="CO579" s="70"/>
      <c r="CP579" s="70"/>
      <c r="CQ579" s="70"/>
      <c r="CR579" s="70"/>
      <c r="CS579" s="70"/>
      <c r="CT579" s="70"/>
      <c r="CU579" s="70"/>
      <c r="CV579" s="70"/>
      <c r="CW579" s="70"/>
      <c r="CX579" s="70"/>
      <c r="CY579" s="70"/>
      <c r="CZ579" s="70"/>
      <c r="DA579" s="70"/>
      <c r="DB579" s="70"/>
      <c r="DC579" s="70"/>
      <c r="DD579" s="70"/>
      <c r="DE579" s="70"/>
      <c r="DF579" s="70"/>
      <c r="DG579" s="70"/>
      <c r="DH579" s="70"/>
      <c r="DI579" s="70"/>
      <c r="DJ579" s="70"/>
      <c r="DK579" s="70"/>
      <c r="DL579" s="70"/>
      <c r="DM579" s="70"/>
      <c r="DN579" s="70"/>
      <c r="DO579" s="70"/>
      <c r="DP579" s="70"/>
      <c r="DQ579" s="70"/>
      <c r="DR579" s="70"/>
      <c r="DS579" s="70"/>
      <c r="DT579" s="70"/>
      <c r="DU579" s="70"/>
      <c r="DV579" s="70"/>
      <c r="DW579" s="70"/>
      <c r="DX579" s="70"/>
      <c r="DY579" s="70"/>
      <c r="DZ579" s="70"/>
      <c r="EA579" s="70"/>
      <c r="EB579" s="70"/>
      <c r="EC579" s="70"/>
      <c r="ED579" s="70"/>
      <c r="EE579" s="70"/>
      <c r="EF579" s="70"/>
      <c r="EG579" s="70"/>
      <c r="EH579" s="70"/>
      <c r="EI579" s="70"/>
      <c r="EJ579" s="70"/>
      <c r="EK579" s="70"/>
      <c r="EL579" s="70"/>
      <c r="EM579" s="70"/>
      <c r="EN579" s="70"/>
    </row>
    <row r="580" spans="1:144" outlineLevel="1" x14ac:dyDescent="0.2">
      <c r="A580" s="16">
        <v>374</v>
      </c>
      <c r="B580" s="16">
        <v>0</v>
      </c>
      <c r="C580" s="1">
        <v>8.0671952959239122E-5</v>
      </c>
      <c r="D580" s="1">
        <f t="shared" si="49"/>
        <v>-8.0671952959239122E-5</v>
      </c>
      <c r="E580" s="1">
        <f t="shared" si="50"/>
        <v>1.6135041423235601E-4</v>
      </c>
      <c r="F580" s="1">
        <f t="shared" si="51"/>
        <v>-1.2702378290397276E-2</v>
      </c>
      <c r="G580" s="1">
        <f t="shared" si="52"/>
        <v>-8.9821189843090985E-3</v>
      </c>
      <c r="H580" s="1">
        <v>4.624253179480381E-4</v>
      </c>
      <c r="I580" s="1">
        <f t="shared" si="53"/>
        <v>3.7325023222513235E-8</v>
      </c>
      <c r="J580" s="1">
        <f t="shared" si="54"/>
        <v>-8.984196484466956E-3</v>
      </c>
      <c r="AQ580" s="70"/>
      <c r="AR580" s="70"/>
      <c r="AS580" s="70"/>
      <c r="AT580" s="70"/>
      <c r="AU580" s="70"/>
      <c r="AV580" s="70"/>
      <c r="AW580" s="70"/>
      <c r="AX580" s="83"/>
      <c r="AY580" s="70"/>
      <c r="AZ580" s="70"/>
      <c r="BA580" s="70"/>
      <c r="BB580" s="70">
        <f t="shared" si="55"/>
        <v>1</v>
      </c>
      <c r="BC580" s="70">
        <f t="shared" si="56"/>
        <v>8.0671952959239122E-5</v>
      </c>
      <c r="BD580" s="70" t="e">
        <f t="shared" si="57"/>
        <v>#N/A</v>
      </c>
      <c r="BE580" s="70"/>
      <c r="BF580" s="70"/>
      <c r="BG580" s="70"/>
      <c r="BH580" s="70"/>
      <c r="BI580" s="70"/>
      <c r="BJ580" s="70"/>
      <c r="BK580" s="70"/>
      <c r="BL580" s="70"/>
      <c r="BM580" s="70"/>
      <c r="BN580" s="70"/>
      <c r="BO580" s="70"/>
      <c r="BP580" s="70"/>
      <c r="BQ580" s="70"/>
      <c r="BR580" s="70"/>
      <c r="BS580" s="70"/>
      <c r="BT580" s="70"/>
      <c r="BU580" s="70"/>
      <c r="BV580" s="70"/>
      <c r="BW580" s="70"/>
      <c r="BX580" s="70"/>
      <c r="BY580" s="70"/>
      <c r="BZ580" s="70"/>
      <c r="CA580" s="70"/>
      <c r="CB580" s="70"/>
      <c r="CC580" s="70"/>
      <c r="CD580" s="70"/>
      <c r="CE580" s="70"/>
      <c r="CF580" s="70"/>
      <c r="CG580" s="70"/>
      <c r="CH580" s="70"/>
      <c r="CI580" s="70"/>
      <c r="CJ580" s="70"/>
      <c r="CK580" s="70"/>
      <c r="CL580" s="70"/>
      <c r="CM580" s="70"/>
      <c r="CN580" s="70"/>
      <c r="CO580" s="70"/>
      <c r="CP580" s="70"/>
      <c r="CQ580" s="70"/>
      <c r="CR580" s="70"/>
      <c r="CS580" s="70"/>
      <c r="CT580" s="70"/>
      <c r="CU580" s="70"/>
      <c r="CV580" s="70"/>
      <c r="CW580" s="70"/>
      <c r="CX580" s="70"/>
      <c r="CY580" s="70"/>
      <c r="CZ580" s="70"/>
      <c r="DA580" s="70"/>
      <c r="DB580" s="70"/>
      <c r="DC580" s="70"/>
      <c r="DD580" s="70"/>
      <c r="DE580" s="70"/>
      <c r="DF580" s="70"/>
      <c r="DG580" s="70"/>
      <c r="DH580" s="70"/>
      <c r="DI580" s="70"/>
      <c r="DJ580" s="70"/>
      <c r="DK580" s="70"/>
      <c r="DL580" s="70"/>
      <c r="DM580" s="70"/>
      <c r="DN580" s="70"/>
      <c r="DO580" s="70"/>
      <c r="DP580" s="70"/>
      <c r="DQ580" s="70"/>
      <c r="DR580" s="70"/>
      <c r="DS580" s="70"/>
      <c r="DT580" s="70"/>
      <c r="DU580" s="70"/>
      <c r="DV580" s="70"/>
      <c r="DW580" s="70"/>
      <c r="DX580" s="70"/>
      <c r="DY580" s="70"/>
      <c r="DZ580" s="70"/>
      <c r="EA580" s="70"/>
      <c r="EB580" s="70"/>
      <c r="EC580" s="70"/>
      <c r="ED580" s="70"/>
      <c r="EE580" s="70"/>
      <c r="EF580" s="70"/>
      <c r="EG580" s="70"/>
      <c r="EH580" s="70"/>
      <c r="EI580" s="70"/>
      <c r="EJ580" s="70"/>
      <c r="EK580" s="70"/>
      <c r="EL580" s="70"/>
      <c r="EM580" s="70"/>
      <c r="EN580" s="70"/>
    </row>
    <row r="581" spans="1:144" outlineLevel="1" x14ac:dyDescent="0.2">
      <c r="A581" s="16">
        <v>375</v>
      </c>
      <c r="B581" s="16">
        <v>0</v>
      </c>
      <c r="C581" s="1">
        <v>4.6454636786867239E-3</v>
      </c>
      <c r="D581" s="1">
        <f t="shared" si="49"/>
        <v>-4.6454636786867239E-3</v>
      </c>
      <c r="E581" s="1">
        <f t="shared" si="50"/>
        <v>9.3125747576554441E-3</v>
      </c>
      <c r="F581" s="1">
        <f t="shared" si="51"/>
        <v>-9.6501682667482255E-2</v>
      </c>
      <c r="G581" s="1">
        <f t="shared" si="52"/>
        <v>-6.8316504082199442E-2</v>
      </c>
      <c r="H581" s="1">
        <v>7.5546589006132E-3</v>
      </c>
      <c r="I581" s="1">
        <f t="shared" si="53"/>
        <v>3.5527081457187357E-5</v>
      </c>
      <c r="J581" s="1">
        <f t="shared" si="54"/>
        <v>-6.8576029423336848E-2</v>
      </c>
      <c r="AQ581" s="70"/>
      <c r="AR581" s="70"/>
      <c r="AS581" s="70"/>
      <c r="AT581" s="70"/>
      <c r="AU581" s="70"/>
      <c r="AV581" s="70"/>
      <c r="AW581" s="70"/>
      <c r="AX581" s="83"/>
      <c r="AY581" s="70"/>
      <c r="AZ581" s="70"/>
      <c r="BA581" s="70"/>
      <c r="BB581" s="70">
        <f t="shared" si="55"/>
        <v>1</v>
      </c>
      <c r="BC581" s="70">
        <f t="shared" si="56"/>
        <v>4.6454636786867239E-3</v>
      </c>
      <c r="BD581" s="70" t="e">
        <f t="shared" si="57"/>
        <v>#N/A</v>
      </c>
      <c r="BE581" s="70"/>
      <c r="BF581" s="70"/>
      <c r="BG581" s="70"/>
      <c r="BH581" s="70"/>
      <c r="BI581" s="70"/>
      <c r="BJ581" s="70"/>
      <c r="BK581" s="70"/>
      <c r="BL581" s="70"/>
      <c r="BM581" s="70"/>
      <c r="BN581" s="70"/>
      <c r="BO581" s="70"/>
      <c r="BP581" s="70"/>
      <c r="BQ581" s="70"/>
      <c r="BR581" s="70"/>
      <c r="BS581" s="70"/>
      <c r="BT581" s="70"/>
      <c r="BU581" s="70"/>
      <c r="BV581" s="70"/>
      <c r="BW581" s="70"/>
      <c r="BX581" s="70"/>
      <c r="BY581" s="70"/>
      <c r="BZ581" s="70"/>
      <c r="CA581" s="70"/>
      <c r="CB581" s="70"/>
      <c r="CC581" s="70"/>
      <c r="CD581" s="70"/>
      <c r="CE581" s="70"/>
      <c r="CF581" s="70"/>
      <c r="CG581" s="70"/>
      <c r="CH581" s="70"/>
      <c r="CI581" s="70"/>
      <c r="CJ581" s="70"/>
      <c r="CK581" s="70"/>
      <c r="CL581" s="70"/>
      <c r="CM581" s="70"/>
      <c r="CN581" s="70"/>
      <c r="CO581" s="70"/>
      <c r="CP581" s="70"/>
      <c r="CQ581" s="70"/>
      <c r="CR581" s="70"/>
      <c r="CS581" s="70"/>
      <c r="CT581" s="70"/>
      <c r="CU581" s="70"/>
      <c r="CV581" s="70"/>
      <c r="CW581" s="70"/>
      <c r="CX581" s="70"/>
      <c r="CY581" s="70"/>
      <c r="CZ581" s="70"/>
      <c r="DA581" s="70"/>
      <c r="DB581" s="70"/>
      <c r="DC581" s="70"/>
      <c r="DD581" s="70"/>
      <c r="DE581" s="70"/>
      <c r="DF581" s="70"/>
      <c r="DG581" s="70"/>
      <c r="DH581" s="70"/>
      <c r="DI581" s="70"/>
      <c r="DJ581" s="70"/>
      <c r="DK581" s="70"/>
      <c r="DL581" s="70"/>
      <c r="DM581" s="70"/>
      <c r="DN581" s="70"/>
      <c r="DO581" s="70"/>
      <c r="DP581" s="70"/>
      <c r="DQ581" s="70"/>
      <c r="DR581" s="70"/>
      <c r="DS581" s="70"/>
      <c r="DT581" s="70"/>
      <c r="DU581" s="70"/>
      <c r="DV581" s="70"/>
      <c r="DW581" s="70"/>
      <c r="DX581" s="70"/>
      <c r="DY581" s="70"/>
      <c r="DZ581" s="70"/>
      <c r="EA581" s="70"/>
      <c r="EB581" s="70"/>
      <c r="EC581" s="70"/>
      <c r="ED581" s="70"/>
      <c r="EE581" s="70"/>
      <c r="EF581" s="70"/>
      <c r="EG581" s="70"/>
      <c r="EH581" s="70"/>
      <c r="EI581" s="70"/>
      <c r="EJ581" s="70"/>
      <c r="EK581" s="70"/>
      <c r="EL581" s="70"/>
      <c r="EM581" s="70"/>
      <c r="EN581" s="70"/>
    </row>
    <row r="582" spans="1:144" outlineLevel="1" x14ac:dyDescent="0.2">
      <c r="A582" s="16">
        <v>376</v>
      </c>
      <c r="B582" s="16">
        <v>0</v>
      </c>
      <c r="C582" s="1">
        <v>1.2007714330306836E-3</v>
      </c>
      <c r="D582" s="1">
        <f t="shared" si="49"/>
        <v>-1.2007714330306836E-3</v>
      </c>
      <c r="E582" s="1">
        <f t="shared" si="50"/>
        <v>2.4029858733592363E-3</v>
      </c>
      <c r="F582" s="1">
        <f t="shared" si="51"/>
        <v>-4.9020259825497015E-2</v>
      </c>
      <c r="G582" s="1">
        <f t="shared" si="52"/>
        <v>-3.4672972449463227E-2</v>
      </c>
      <c r="H582" s="1">
        <v>2.6773287652449031E-3</v>
      </c>
      <c r="I582" s="1">
        <f t="shared" si="53"/>
        <v>3.2273655696648706E-6</v>
      </c>
      <c r="J582" s="1">
        <f t="shared" si="54"/>
        <v>-3.4719481333264482E-2</v>
      </c>
      <c r="AQ582" s="70"/>
      <c r="AR582" s="70"/>
      <c r="AS582" s="70"/>
      <c r="AT582" s="70"/>
      <c r="AU582" s="70"/>
      <c r="AV582" s="70"/>
      <c r="AW582" s="70"/>
      <c r="AX582" s="83"/>
      <c r="AY582" s="70"/>
      <c r="AZ582" s="70"/>
      <c r="BA582" s="70"/>
      <c r="BB582" s="70">
        <f t="shared" si="55"/>
        <v>1</v>
      </c>
      <c r="BC582" s="70">
        <f t="shared" si="56"/>
        <v>1.2007714330306836E-3</v>
      </c>
      <c r="BD582" s="70" t="e">
        <f t="shared" si="57"/>
        <v>#N/A</v>
      </c>
      <c r="BE582" s="70"/>
      <c r="BF582" s="70"/>
      <c r="BG582" s="70"/>
      <c r="BH582" s="70"/>
      <c r="BI582" s="70"/>
      <c r="BJ582" s="70"/>
      <c r="BK582" s="70"/>
      <c r="BL582" s="70"/>
      <c r="BM582" s="70"/>
      <c r="BN582" s="70"/>
      <c r="BO582" s="70"/>
      <c r="BP582" s="70"/>
      <c r="BQ582" s="70"/>
      <c r="BR582" s="70"/>
      <c r="BS582" s="70"/>
      <c r="BT582" s="70"/>
      <c r="BU582" s="70"/>
      <c r="BV582" s="70"/>
      <c r="BW582" s="70"/>
      <c r="BX582" s="70"/>
      <c r="BY582" s="70"/>
      <c r="BZ582" s="70"/>
      <c r="CA582" s="70"/>
      <c r="CB582" s="70"/>
      <c r="CC582" s="70"/>
      <c r="CD582" s="70"/>
      <c r="CE582" s="70"/>
      <c r="CF582" s="70"/>
      <c r="CG582" s="70"/>
      <c r="CH582" s="70"/>
      <c r="CI582" s="70"/>
      <c r="CJ582" s="70"/>
      <c r="CK582" s="70"/>
      <c r="CL582" s="70"/>
      <c r="CM582" s="70"/>
      <c r="CN582" s="70"/>
      <c r="CO582" s="70"/>
      <c r="CP582" s="70"/>
      <c r="CQ582" s="70"/>
      <c r="CR582" s="70"/>
      <c r="CS582" s="70"/>
      <c r="CT582" s="70"/>
      <c r="CU582" s="70"/>
      <c r="CV582" s="70"/>
      <c r="CW582" s="70"/>
      <c r="CX582" s="70"/>
      <c r="CY582" s="70"/>
      <c r="CZ582" s="70"/>
      <c r="DA582" s="70"/>
      <c r="DB582" s="70"/>
      <c r="DC582" s="70"/>
      <c r="DD582" s="70"/>
      <c r="DE582" s="70"/>
      <c r="DF582" s="70"/>
      <c r="DG582" s="70"/>
      <c r="DH582" s="70"/>
      <c r="DI582" s="70"/>
      <c r="DJ582" s="70"/>
      <c r="DK582" s="70"/>
      <c r="DL582" s="70"/>
      <c r="DM582" s="70"/>
      <c r="DN582" s="70"/>
      <c r="DO582" s="70"/>
      <c r="DP582" s="70"/>
      <c r="DQ582" s="70"/>
      <c r="DR582" s="70"/>
      <c r="DS582" s="70"/>
      <c r="DT582" s="70"/>
      <c r="DU582" s="70"/>
      <c r="DV582" s="70"/>
      <c r="DW582" s="70"/>
      <c r="DX582" s="70"/>
      <c r="DY582" s="70"/>
      <c r="DZ582" s="70"/>
      <c r="EA582" s="70"/>
      <c r="EB582" s="70"/>
      <c r="EC582" s="70"/>
      <c r="ED582" s="70"/>
      <c r="EE582" s="70"/>
      <c r="EF582" s="70"/>
      <c r="EG582" s="70"/>
      <c r="EH582" s="70"/>
      <c r="EI582" s="70"/>
      <c r="EJ582" s="70"/>
      <c r="EK582" s="70"/>
      <c r="EL582" s="70"/>
      <c r="EM582" s="70"/>
      <c r="EN582" s="70"/>
    </row>
    <row r="583" spans="1:144" outlineLevel="1" x14ac:dyDescent="0.2">
      <c r="A583" s="16">
        <v>377</v>
      </c>
      <c r="B583" s="16">
        <v>0</v>
      </c>
      <c r="C583" s="1">
        <v>2.1533601423433206E-4</v>
      </c>
      <c r="D583" s="1">
        <f t="shared" si="49"/>
        <v>-2.1533601423433206E-4</v>
      </c>
      <c r="E583" s="1">
        <f t="shared" si="50"/>
        <v>4.3071840472527978E-4</v>
      </c>
      <c r="F583" s="1">
        <f t="shared" si="51"/>
        <v>-2.0753756400355088E-2</v>
      </c>
      <c r="G583" s="1">
        <f t="shared" si="52"/>
        <v>-1.4675912026874295E-2</v>
      </c>
      <c r="H583" s="1">
        <v>7.2666177936590913E-4</v>
      </c>
      <c r="I583" s="1">
        <f t="shared" si="53"/>
        <v>1.5662396618769374E-7</v>
      </c>
      <c r="J583" s="1">
        <f t="shared" si="54"/>
        <v>-1.4681247146844892E-2</v>
      </c>
      <c r="AQ583" s="70"/>
      <c r="AR583" s="70"/>
      <c r="AS583" s="70"/>
      <c r="AT583" s="70"/>
      <c r="AU583" s="70"/>
      <c r="AV583" s="70"/>
      <c r="AW583" s="70"/>
      <c r="AX583" s="83"/>
      <c r="AY583" s="70"/>
      <c r="AZ583" s="70"/>
      <c r="BA583" s="70"/>
      <c r="BB583" s="70">
        <f t="shared" si="55"/>
        <v>1</v>
      </c>
      <c r="BC583" s="70">
        <f t="shared" si="56"/>
        <v>2.1533601423433206E-4</v>
      </c>
      <c r="BD583" s="70" t="e">
        <f t="shared" si="57"/>
        <v>#N/A</v>
      </c>
      <c r="BE583" s="70"/>
      <c r="BF583" s="70"/>
      <c r="BG583" s="70"/>
      <c r="BH583" s="70"/>
      <c r="BI583" s="70"/>
      <c r="BJ583" s="70"/>
      <c r="BK583" s="70"/>
      <c r="BL583" s="70"/>
      <c r="BM583" s="70"/>
      <c r="BN583" s="70"/>
      <c r="BO583" s="70"/>
      <c r="BP583" s="70"/>
      <c r="BQ583" s="70"/>
      <c r="BR583" s="70"/>
      <c r="BS583" s="70"/>
      <c r="BT583" s="70"/>
      <c r="BU583" s="70"/>
      <c r="BV583" s="70"/>
      <c r="BW583" s="70"/>
      <c r="BX583" s="70"/>
      <c r="BY583" s="70"/>
      <c r="BZ583" s="70"/>
      <c r="CA583" s="70"/>
      <c r="CB583" s="70"/>
      <c r="CC583" s="70"/>
      <c r="CD583" s="70"/>
      <c r="CE583" s="70"/>
      <c r="CF583" s="70"/>
      <c r="CG583" s="70"/>
      <c r="CH583" s="70"/>
      <c r="CI583" s="70"/>
      <c r="CJ583" s="70"/>
      <c r="CK583" s="70"/>
      <c r="CL583" s="70"/>
      <c r="CM583" s="70"/>
      <c r="CN583" s="70"/>
      <c r="CO583" s="70"/>
      <c r="CP583" s="70"/>
      <c r="CQ583" s="70"/>
      <c r="CR583" s="70"/>
      <c r="CS583" s="70"/>
      <c r="CT583" s="70"/>
      <c r="CU583" s="70"/>
      <c r="CV583" s="70"/>
      <c r="CW583" s="70"/>
      <c r="CX583" s="70"/>
      <c r="CY583" s="70"/>
      <c r="CZ583" s="70"/>
      <c r="DA583" s="70"/>
      <c r="DB583" s="70"/>
      <c r="DC583" s="70"/>
      <c r="DD583" s="70"/>
      <c r="DE583" s="70"/>
      <c r="DF583" s="70"/>
      <c r="DG583" s="70"/>
      <c r="DH583" s="70"/>
      <c r="DI583" s="70"/>
      <c r="DJ583" s="70"/>
      <c r="DK583" s="70"/>
      <c r="DL583" s="70"/>
      <c r="DM583" s="70"/>
      <c r="DN583" s="70"/>
      <c r="DO583" s="70"/>
      <c r="DP583" s="70"/>
      <c r="DQ583" s="70"/>
      <c r="DR583" s="70"/>
      <c r="DS583" s="70"/>
      <c r="DT583" s="70"/>
      <c r="DU583" s="70"/>
      <c r="DV583" s="70"/>
      <c r="DW583" s="70"/>
      <c r="DX583" s="70"/>
      <c r="DY583" s="70"/>
      <c r="DZ583" s="70"/>
      <c r="EA583" s="70"/>
      <c r="EB583" s="70"/>
      <c r="EC583" s="70"/>
      <c r="ED583" s="70"/>
      <c r="EE583" s="70"/>
      <c r="EF583" s="70"/>
      <c r="EG583" s="70"/>
      <c r="EH583" s="70"/>
      <c r="EI583" s="70"/>
      <c r="EJ583" s="70"/>
      <c r="EK583" s="70"/>
      <c r="EL583" s="70"/>
      <c r="EM583" s="70"/>
      <c r="EN583" s="70"/>
    </row>
    <row r="584" spans="1:144" outlineLevel="1" x14ac:dyDescent="0.2">
      <c r="A584" s="16">
        <v>378</v>
      </c>
      <c r="B584" s="16">
        <v>0</v>
      </c>
      <c r="C584" s="1">
        <v>3.1183529372153557E-3</v>
      </c>
      <c r="D584" s="1">
        <f t="shared" si="49"/>
        <v>-3.1183529372153557E-3</v>
      </c>
      <c r="E584" s="1">
        <f t="shared" si="50"/>
        <v>6.246450262371802E-3</v>
      </c>
      <c r="F584" s="1">
        <f t="shared" si="51"/>
        <v>-7.9034487803564604E-2</v>
      </c>
      <c r="G584" s="1">
        <f t="shared" si="52"/>
        <v>-5.5929486680682816E-2</v>
      </c>
      <c r="H584" s="1">
        <v>5.8080781096398817E-3</v>
      </c>
      <c r="I584" s="1">
        <f t="shared" si="53"/>
        <v>1.8274431909245034E-5</v>
      </c>
      <c r="J584" s="1">
        <f t="shared" si="54"/>
        <v>-5.6092619053436273E-2</v>
      </c>
      <c r="AQ584" s="70"/>
      <c r="AR584" s="70"/>
      <c r="AS584" s="70"/>
      <c r="AT584" s="70"/>
      <c r="AU584" s="70"/>
      <c r="AV584" s="70"/>
      <c r="AW584" s="70"/>
      <c r="AX584" s="83"/>
      <c r="AY584" s="70"/>
      <c r="AZ584" s="70"/>
      <c r="BA584" s="70"/>
      <c r="BB584" s="70">
        <f t="shared" si="55"/>
        <v>1</v>
      </c>
      <c r="BC584" s="70">
        <f t="shared" si="56"/>
        <v>3.1183529372153557E-3</v>
      </c>
      <c r="BD584" s="70" t="e">
        <f t="shared" si="57"/>
        <v>#N/A</v>
      </c>
      <c r="BE584" s="70"/>
      <c r="BF584" s="70"/>
      <c r="BG584" s="70"/>
      <c r="BH584" s="70"/>
      <c r="BI584" s="70"/>
      <c r="BJ584" s="70"/>
      <c r="BK584" s="70"/>
      <c r="BL584" s="70"/>
      <c r="BM584" s="70"/>
      <c r="BN584" s="70"/>
      <c r="BO584" s="70"/>
      <c r="BP584" s="70"/>
      <c r="BQ584" s="70"/>
      <c r="BR584" s="70"/>
      <c r="BS584" s="70"/>
      <c r="BT584" s="70"/>
      <c r="BU584" s="70"/>
      <c r="BV584" s="70"/>
      <c r="BW584" s="70"/>
      <c r="BX584" s="70"/>
      <c r="BY584" s="70"/>
      <c r="BZ584" s="70"/>
      <c r="CA584" s="70"/>
      <c r="CB584" s="70"/>
      <c r="CC584" s="70"/>
      <c r="CD584" s="70"/>
      <c r="CE584" s="70"/>
      <c r="CF584" s="70"/>
      <c r="CG584" s="70"/>
      <c r="CH584" s="70"/>
      <c r="CI584" s="70"/>
      <c r="CJ584" s="70"/>
      <c r="CK584" s="70"/>
      <c r="CL584" s="70"/>
      <c r="CM584" s="70"/>
      <c r="CN584" s="70"/>
      <c r="CO584" s="70"/>
      <c r="CP584" s="70"/>
      <c r="CQ584" s="70"/>
      <c r="CR584" s="70"/>
      <c r="CS584" s="70"/>
      <c r="CT584" s="70"/>
      <c r="CU584" s="70"/>
      <c r="CV584" s="70"/>
      <c r="CW584" s="70"/>
      <c r="CX584" s="70"/>
      <c r="CY584" s="70"/>
      <c r="CZ584" s="70"/>
      <c r="DA584" s="70"/>
      <c r="DB584" s="70"/>
      <c r="DC584" s="70"/>
      <c r="DD584" s="70"/>
      <c r="DE584" s="70"/>
      <c r="DF584" s="70"/>
      <c r="DG584" s="70"/>
      <c r="DH584" s="70"/>
      <c r="DI584" s="70"/>
      <c r="DJ584" s="70"/>
      <c r="DK584" s="70"/>
      <c r="DL584" s="70"/>
      <c r="DM584" s="70"/>
      <c r="DN584" s="70"/>
      <c r="DO584" s="70"/>
      <c r="DP584" s="70"/>
      <c r="DQ584" s="70"/>
      <c r="DR584" s="70"/>
      <c r="DS584" s="70"/>
      <c r="DT584" s="70"/>
      <c r="DU584" s="70"/>
      <c r="DV584" s="70"/>
      <c r="DW584" s="70"/>
      <c r="DX584" s="70"/>
      <c r="DY584" s="70"/>
      <c r="DZ584" s="70"/>
      <c r="EA584" s="70"/>
      <c r="EB584" s="70"/>
      <c r="EC584" s="70"/>
      <c r="ED584" s="70"/>
      <c r="EE584" s="70"/>
      <c r="EF584" s="70"/>
      <c r="EG584" s="70"/>
      <c r="EH584" s="70"/>
      <c r="EI584" s="70"/>
      <c r="EJ584" s="70"/>
      <c r="EK584" s="70"/>
      <c r="EL584" s="70"/>
      <c r="EM584" s="70"/>
      <c r="EN584" s="70"/>
    </row>
    <row r="585" spans="1:144" outlineLevel="1" x14ac:dyDescent="0.2">
      <c r="A585" s="16">
        <v>379</v>
      </c>
      <c r="B585" s="16">
        <v>1</v>
      </c>
      <c r="C585" s="1">
        <v>5.3901382062566255E-2</v>
      </c>
      <c r="D585" s="1">
        <f t="shared" si="49"/>
        <v>0.94609861793743377</v>
      </c>
      <c r="E585" s="1">
        <f t="shared" si="50"/>
        <v>5.8411983203218414</v>
      </c>
      <c r="F585" s="1">
        <f t="shared" si="51"/>
        <v>2.4168571162403958</v>
      </c>
      <c r="G585" s="1">
        <f t="shared" si="52"/>
        <v>4.1895584480091674</v>
      </c>
      <c r="H585" s="1">
        <v>3.8047415056040729E-2</v>
      </c>
      <c r="I585" s="1">
        <f t="shared" si="53"/>
        <v>0.69423738557849612</v>
      </c>
      <c r="J585" s="1">
        <f t="shared" si="54"/>
        <v>4.2716082890245772</v>
      </c>
      <c r="AQ585" s="70"/>
      <c r="AR585" s="70"/>
      <c r="AS585" s="70"/>
      <c r="AT585" s="70"/>
      <c r="AU585" s="70"/>
      <c r="AV585" s="70"/>
      <c r="AW585" s="70"/>
      <c r="AX585" s="83"/>
      <c r="AY585" s="70"/>
      <c r="AZ585" s="70"/>
      <c r="BA585" s="70"/>
      <c r="BB585" s="70">
        <f t="shared" si="55"/>
        <v>0</v>
      </c>
      <c r="BC585" s="70" t="e">
        <f t="shared" si="56"/>
        <v>#N/A</v>
      </c>
      <c r="BD585" s="70">
        <f t="shared" si="57"/>
        <v>5.3901382062566255E-2</v>
      </c>
      <c r="BE585" s="70"/>
      <c r="BF585" s="70"/>
      <c r="BG585" s="70"/>
      <c r="BH585" s="70"/>
      <c r="BI585" s="70"/>
      <c r="BJ585" s="70"/>
      <c r="BK585" s="70"/>
      <c r="BL585" s="70"/>
      <c r="BM585" s="70"/>
      <c r="BN585" s="70"/>
      <c r="BO585" s="70"/>
      <c r="BP585" s="70"/>
      <c r="BQ585" s="70"/>
      <c r="BR585" s="70"/>
      <c r="BS585" s="70"/>
      <c r="BT585" s="70"/>
      <c r="BU585" s="70"/>
      <c r="BV585" s="70"/>
      <c r="BW585" s="70"/>
      <c r="BX585" s="70"/>
      <c r="BY585" s="70"/>
      <c r="BZ585" s="70"/>
      <c r="CA585" s="70"/>
      <c r="CB585" s="70"/>
      <c r="CC585" s="70"/>
      <c r="CD585" s="70"/>
      <c r="CE585" s="70"/>
      <c r="CF585" s="70"/>
      <c r="CG585" s="70"/>
      <c r="CH585" s="70"/>
      <c r="CI585" s="70"/>
      <c r="CJ585" s="70"/>
      <c r="CK585" s="70"/>
      <c r="CL585" s="70"/>
      <c r="CM585" s="70"/>
      <c r="CN585" s="70"/>
      <c r="CO585" s="70"/>
      <c r="CP585" s="70"/>
      <c r="CQ585" s="70"/>
      <c r="CR585" s="70"/>
      <c r="CS585" s="70"/>
      <c r="CT585" s="70"/>
      <c r="CU585" s="70"/>
      <c r="CV585" s="70"/>
      <c r="CW585" s="70"/>
      <c r="CX585" s="70"/>
      <c r="CY585" s="70"/>
      <c r="CZ585" s="70"/>
      <c r="DA585" s="70"/>
      <c r="DB585" s="70"/>
      <c r="DC585" s="70"/>
      <c r="DD585" s="70"/>
      <c r="DE585" s="70"/>
      <c r="DF585" s="70"/>
      <c r="DG585" s="70"/>
      <c r="DH585" s="70"/>
      <c r="DI585" s="70"/>
      <c r="DJ585" s="70"/>
      <c r="DK585" s="70"/>
      <c r="DL585" s="70"/>
      <c r="DM585" s="70"/>
      <c r="DN585" s="70"/>
      <c r="DO585" s="70"/>
      <c r="DP585" s="70"/>
      <c r="DQ585" s="70"/>
      <c r="DR585" s="70"/>
      <c r="DS585" s="70"/>
      <c r="DT585" s="70"/>
      <c r="DU585" s="70"/>
      <c r="DV585" s="70"/>
      <c r="DW585" s="70"/>
      <c r="DX585" s="70"/>
      <c r="DY585" s="70"/>
      <c r="DZ585" s="70"/>
      <c r="EA585" s="70"/>
      <c r="EB585" s="70"/>
      <c r="EC585" s="70"/>
      <c r="ED585" s="70"/>
      <c r="EE585" s="70"/>
      <c r="EF585" s="70"/>
      <c r="EG585" s="70"/>
      <c r="EH585" s="70"/>
      <c r="EI585" s="70"/>
      <c r="EJ585" s="70"/>
      <c r="EK585" s="70"/>
      <c r="EL585" s="70"/>
      <c r="EM585" s="70"/>
      <c r="EN585" s="70"/>
    </row>
    <row r="586" spans="1:144" outlineLevel="1" x14ac:dyDescent="0.2">
      <c r="A586" s="16">
        <v>380</v>
      </c>
      <c r="B586" s="16">
        <v>0</v>
      </c>
      <c r="C586" s="1">
        <v>3.2565118175019687E-5</v>
      </c>
      <c r="D586" s="1">
        <f t="shared" si="49"/>
        <v>-3.2565118175019687E-5</v>
      </c>
      <c r="E586" s="1">
        <f t="shared" si="50"/>
        <v>6.5131296860279452E-5</v>
      </c>
      <c r="F586" s="1">
        <f t="shared" si="51"/>
        <v>-8.0703963260969694E-3</v>
      </c>
      <c r="G586" s="1">
        <f t="shared" si="52"/>
        <v>-5.7066784293910797E-3</v>
      </c>
      <c r="H586" s="1">
        <v>1.3115108274061639E-4</v>
      </c>
      <c r="I586" s="1">
        <f t="shared" si="53"/>
        <v>4.2716498282674773E-9</v>
      </c>
      <c r="J586" s="1">
        <f t="shared" si="54"/>
        <v>-5.7070526847319107E-3</v>
      </c>
      <c r="AQ586" s="70"/>
      <c r="AR586" s="70"/>
      <c r="AS586" s="70"/>
      <c r="AT586" s="70"/>
      <c r="AU586" s="70"/>
      <c r="AV586" s="70"/>
      <c r="AW586" s="70"/>
      <c r="AX586" s="83"/>
      <c r="AY586" s="70"/>
      <c r="AZ586" s="70"/>
      <c r="BA586" s="70"/>
      <c r="BB586" s="70">
        <f t="shared" si="55"/>
        <v>1</v>
      </c>
      <c r="BC586" s="70">
        <f t="shared" si="56"/>
        <v>3.2565118175019687E-5</v>
      </c>
      <c r="BD586" s="70" t="e">
        <f t="shared" si="57"/>
        <v>#N/A</v>
      </c>
      <c r="BE586" s="70"/>
      <c r="BF586" s="70"/>
      <c r="BG586" s="70"/>
      <c r="BH586" s="70"/>
      <c r="BI586" s="70"/>
      <c r="BJ586" s="70"/>
      <c r="BK586" s="70"/>
      <c r="BL586" s="70"/>
      <c r="BM586" s="70"/>
      <c r="BN586" s="70"/>
      <c r="BO586" s="70"/>
      <c r="BP586" s="70"/>
      <c r="BQ586" s="70"/>
      <c r="BR586" s="70"/>
      <c r="BS586" s="70"/>
      <c r="BT586" s="70"/>
      <c r="BU586" s="70"/>
      <c r="BV586" s="70"/>
      <c r="BW586" s="70"/>
      <c r="BX586" s="70"/>
      <c r="BY586" s="70"/>
      <c r="BZ586" s="70"/>
      <c r="CA586" s="70"/>
      <c r="CB586" s="70"/>
      <c r="CC586" s="70"/>
      <c r="CD586" s="70"/>
      <c r="CE586" s="70"/>
      <c r="CF586" s="70"/>
      <c r="CG586" s="70"/>
      <c r="CH586" s="70"/>
      <c r="CI586" s="70"/>
      <c r="CJ586" s="70"/>
      <c r="CK586" s="70"/>
      <c r="CL586" s="70"/>
      <c r="CM586" s="70"/>
      <c r="CN586" s="70"/>
      <c r="CO586" s="70"/>
      <c r="CP586" s="70"/>
      <c r="CQ586" s="70"/>
      <c r="CR586" s="70"/>
      <c r="CS586" s="70"/>
      <c r="CT586" s="70"/>
      <c r="CU586" s="70"/>
      <c r="CV586" s="70"/>
      <c r="CW586" s="70"/>
      <c r="CX586" s="70"/>
      <c r="CY586" s="70"/>
      <c r="CZ586" s="70"/>
      <c r="DA586" s="70"/>
      <c r="DB586" s="70"/>
      <c r="DC586" s="70"/>
      <c r="DD586" s="70"/>
      <c r="DE586" s="70"/>
      <c r="DF586" s="70"/>
      <c r="DG586" s="70"/>
      <c r="DH586" s="70"/>
      <c r="DI586" s="70"/>
      <c r="DJ586" s="70"/>
      <c r="DK586" s="70"/>
      <c r="DL586" s="70"/>
      <c r="DM586" s="70"/>
      <c r="DN586" s="70"/>
      <c r="DO586" s="70"/>
      <c r="DP586" s="70"/>
      <c r="DQ586" s="70"/>
      <c r="DR586" s="70"/>
      <c r="DS586" s="70"/>
      <c r="DT586" s="70"/>
      <c r="DU586" s="70"/>
      <c r="DV586" s="70"/>
      <c r="DW586" s="70"/>
      <c r="DX586" s="70"/>
      <c r="DY586" s="70"/>
      <c r="DZ586" s="70"/>
      <c r="EA586" s="70"/>
      <c r="EB586" s="70"/>
      <c r="EC586" s="70"/>
      <c r="ED586" s="70"/>
      <c r="EE586" s="70"/>
      <c r="EF586" s="70"/>
      <c r="EG586" s="70"/>
      <c r="EH586" s="70"/>
      <c r="EI586" s="70"/>
      <c r="EJ586" s="70"/>
      <c r="EK586" s="70"/>
      <c r="EL586" s="70"/>
      <c r="EM586" s="70"/>
      <c r="EN586" s="70"/>
    </row>
    <row r="587" spans="1:144" outlineLevel="1" x14ac:dyDescent="0.2">
      <c r="A587" s="16">
        <v>381</v>
      </c>
      <c r="B587" s="16">
        <v>0</v>
      </c>
      <c r="C587" s="1">
        <v>9.4130271106282858E-5</v>
      </c>
      <c r="D587" s="1">
        <f t="shared" si="49"/>
        <v>-9.4130271106282858E-5</v>
      </c>
      <c r="E587" s="1">
        <f t="shared" si="50"/>
        <v>1.8826940327642299E-4</v>
      </c>
      <c r="F587" s="1">
        <f t="shared" si="51"/>
        <v>-1.3721129810493849E-2</v>
      </c>
      <c r="G587" s="1">
        <f t="shared" si="52"/>
        <v>-9.7025322698943862E-3</v>
      </c>
      <c r="H587" s="1">
        <v>2.9027957491659957E-4</v>
      </c>
      <c r="I587" s="1">
        <f t="shared" si="53"/>
        <v>2.7334602026779005E-8</v>
      </c>
      <c r="J587" s="1">
        <f t="shared" si="54"/>
        <v>-9.7039408000239094E-3</v>
      </c>
      <c r="AQ587" s="70"/>
      <c r="AR587" s="70"/>
      <c r="AS587" s="70"/>
      <c r="AT587" s="70"/>
      <c r="AU587" s="70"/>
      <c r="AV587" s="70"/>
      <c r="AW587" s="70"/>
      <c r="AX587" s="83"/>
      <c r="AY587" s="70"/>
      <c r="AZ587" s="70"/>
      <c r="BA587" s="70"/>
      <c r="BB587" s="70">
        <f t="shared" si="55"/>
        <v>1</v>
      </c>
      <c r="BC587" s="70">
        <f t="shared" si="56"/>
        <v>9.4130271106282858E-5</v>
      </c>
      <c r="BD587" s="70" t="e">
        <f t="shared" si="57"/>
        <v>#N/A</v>
      </c>
      <c r="BE587" s="70"/>
      <c r="BF587" s="70"/>
      <c r="BG587" s="70"/>
      <c r="BH587" s="70"/>
      <c r="BI587" s="70"/>
      <c r="BJ587" s="70"/>
      <c r="BK587" s="70"/>
      <c r="BL587" s="70"/>
      <c r="BM587" s="70"/>
      <c r="BN587" s="70"/>
      <c r="BO587" s="70"/>
      <c r="BP587" s="70"/>
      <c r="BQ587" s="70"/>
      <c r="BR587" s="70"/>
      <c r="BS587" s="70"/>
      <c r="BT587" s="70"/>
      <c r="BU587" s="70"/>
      <c r="BV587" s="70"/>
      <c r="BW587" s="70"/>
      <c r="BX587" s="70"/>
      <c r="BY587" s="70"/>
      <c r="BZ587" s="70"/>
      <c r="CA587" s="70"/>
      <c r="CB587" s="70"/>
      <c r="CC587" s="70"/>
      <c r="CD587" s="70"/>
      <c r="CE587" s="70"/>
      <c r="CF587" s="70"/>
      <c r="CG587" s="70"/>
      <c r="CH587" s="70"/>
      <c r="CI587" s="70"/>
      <c r="CJ587" s="70"/>
      <c r="CK587" s="70"/>
      <c r="CL587" s="70"/>
      <c r="CM587" s="70"/>
      <c r="CN587" s="70"/>
      <c r="CO587" s="70"/>
      <c r="CP587" s="70"/>
      <c r="CQ587" s="70"/>
      <c r="CR587" s="70"/>
      <c r="CS587" s="70"/>
      <c r="CT587" s="70"/>
      <c r="CU587" s="70"/>
      <c r="CV587" s="70"/>
      <c r="CW587" s="70"/>
      <c r="CX587" s="70"/>
      <c r="CY587" s="70"/>
      <c r="CZ587" s="70"/>
      <c r="DA587" s="70"/>
      <c r="DB587" s="70"/>
      <c r="DC587" s="70"/>
      <c r="DD587" s="70"/>
      <c r="DE587" s="70"/>
      <c r="DF587" s="70"/>
      <c r="DG587" s="70"/>
      <c r="DH587" s="70"/>
      <c r="DI587" s="70"/>
      <c r="DJ587" s="70"/>
      <c r="DK587" s="70"/>
      <c r="DL587" s="70"/>
      <c r="DM587" s="70"/>
      <c r="DN587" s="70"/>
      <c r="DO587" s="70"/>
      <c r="DP587" s="70"/>
      <c r="DQ587" s="70"/>
      <c r="DR587" s="70"/>
      <c r="DS587" s="70"/>
      <c r="DT587" s="70"/>
      <c r="DU587" s="70"/>
      <c r="DV587" s="70"/>
      <c r="DW587" s="70"/>
      <c r="DX587" s="70"/>
      <c r="DY587" s="70"/>
      <c r="DZ587" s="70"/>
      <c r="EA587" s="70"/>
      <c r="EB587" s="70"/>
      <c r="EC587" s="70"/>
      <c r="ED587" s="70"/>
      <c r="EE587" s="70"/>
      <c r="EF587" s="70"/>
      <c r="EG587" s="70"/>
      <c r="EH587" s="70"/>
      <c r="EI587" s="70"/>
      <c r="EJ587" s="70"/>
      <c r="EK587" s="70"/>
      <c r="EL587" s="70"/>
      <c r="EM587" s="70"/>
      <c r="EN587" s="70"/>
    </row>
    <row r="588" spans="1:144" outlineLevel="1" x14ac:dyDescent="0.2">
      <c r="A588" s="16">
        <v>382</v>
      </c>
      <c r="B588" s="16">
        <v>0</v>
      </c>
      <c r="C588" s="1">
        <v>7.7873634137006029E-4</v>
      </c>
      <c r="D588" s="1">
        <f t="shared" si="49"/>
        <v>-7.7873634137006029E-4</v>
      </c>
      <c r="E588" s="1">
        <f t="shared" si="50"/>
        <v>1.5580794280465233E-3</v>
      </c>
      <c r="F588" s="1">
        <f t="shared" si="51"/>
        <v>-3.947251484319847E-2</v>
      </c>
      <c r="G588" s="1">
        <f t="shared" si="52"/>
        <v>-2.7916719797941518E-2</v>
      </c>
      <c r="H588" s="1">
        <v>1.329617982438432E-3</v>
      </c>
      <c r="I588" s="1">
        <f t="shared" si="53"/>
        <v>1.0376084148894808E-6</v>
      </c>
      <c r="J588" s="1">
        <f t="shared" si="54"/>
        <v>-2.7935297612369719E-2</v>
      </c>
      <c r="AQ588" s="70"/>
      <c r="AR588" s="70"/>
      <c r="AS588" s="70"/>
      <c r="AT588" s="70"/>
      <c r="AU588" s="70"/>
      <c r="AV588" s="70"/>
      <c r="AW588" s="70"/>
      <c r="AX588" s="83"/>
      <c r="AY588" s="70"/>
      <c r="AZ588" s="70"/>
      <c r="BA588" s="70"/>
      <c r="BB588" s="70">
        <f t="shared" si="55"/>
        <v>1</v>
      </c>
      <c r="BC588" s="70">
        <f t="shared" si="56"/>
        <v>7.7873634137006029E-4</v>
      </c>
      <c r="BD588" s="70" t="e">
        <f t="shared" si="57"/>
        <v>#N/A</v>
      </c>
      <c r="BE588" s="70"/>
      <c r="BF588" s="70"/>
      <c r="BG588" s="70"/>
      <c r="BH588" s="70"/>
      <c r="BI588" s="70"/>
      <c r="BJ588" s="70"/>
      <c r="BK588" s="70"/>
      <c r="BL588" s="70"/>
      <c r="BM588" s="70"/>
      <c r="BN588" s="70"/>
      <c r="BO588" s="70"/>
      <c r="BP588" s="70"/>
      <c r="BQ588" s="70"/>
      <c r="BR588" s="70"/>
      <c r="BS588" s="70"/>
      <c r="BT588" s="70"/>
      <c r="BU588" s="70"/>
      <c r="BV588" s="70"/>
      <c r="BW588" s="70"/>
      <c r="BX588" s="70"/>
      <c r="BY588" s="70"/>
      <c r="BZ588" s="70"/>
      <c r="CA588" s="70"/>
      <c r="CB588" s="70"/>
      <c r="CC588" s="70"/>
      <c r="CD588" s="70"/>
      <c r="CE588" s="70"/>
      <c r="CF588" s="70"/>
      <c r="CG588" s="70"/>
      <c r="CH588" s="70"/>
      <c r="CI588" s="70"/>
      <c r="CJ588" s="70"/>
      <c r="CK588" s="70"/>
      <c r="CL588" s="70"/>
      <c r="CM588" s="70"/>
      <c r="CN588" s="70"/>
      <c r="CO588" s="70"/>
      <c r="CP588" s="70"/>
      <c r="CQ588" s="70"/>
      <c r="CR588" s="70"/>
      <c r="CS588" s="70"/>
      <c r="CT588" s="70"/>
      <c r="CU588" s="70"/>
      <c r="CV588" s="70"/>
      <c r="CW588" s="70"/>
      <c r="CX588" s="70"/>
      <c r="CY588" s="70"/>
      <c r="CZ588" s="70"/>
      <c r="DA588" s="70"/>
      <c r="DB588" s="70"/>
      <c r="DC588" s="70"/>
      <c r="DD588" s="70"/>
      <c r="DE588" s="70"/>
      <c r="DF588" s="70"/>
      <c r="DG588" s="70"/>
      <c r="DH588" s="70"/>
      <c r="DI588" s="70"/>
      <c r="DJ588" s="70"/>
      <c r="DK588" s="70"/>
      <c r="DL588" s="70"/>
      <c r="DM588" s="70"/>
      <c r="DN588" s="70"/>
      <c r="DO588" s="70"/>
      <c r="DP588" s="70"/>
      <c r="DQ588" s="70"/>
      <c r="DR588" s="70"/>
      <c r="DS588" s="70"/>
      <c r="DT588" s="70"/>
      <c r="DU588" s="70"/>
      <c r="DV588" s="70"/>
      <c r="DW588" s="70"/>
      <c r="DX588" s="70"/>
      <c r="DY588" s="70"/>
      <c r="DZ588" s="70"/>
      <c r="EA588" s="70"/>
      <c r="EB588" s="70"/>
      <c r="EC588" s="70"/>
      <c r="ED588" s="70"/>
      <c r="EE588" s="70"/>
      <c r="EF588" s="70"/>
      <c r="EG588" s="70"/>
      <c r="EH588" s="70"/>
      <c r="EI588" s="70"/>
      <c r="EJ588" s="70"/>
      <c r="EK588" s="70"/>
      <c r="EL588" s="70"/>
      <c r="EM588" s="70"/>
      <c r="EN588" s="70"/>
    </row>
    <row r="589" spans="1:144" outlineLevel="1" x14ac:dyDescent="0.2">
      <c r="A589" s="16">
        <v>383</v>
      </c>
      <c r="B589" s="16">
        <v>0</v>
      </c>
      <c r="C589" s="1">
        <v>6.8131296996098697E-2</v>
      </c>
      <c r="D589" s="1">
        <f t="shared" si="49"/>
        <v>-6.8131296996098697E-2</v>
      </c>
      <c r="E589" s="1">
        <f t="shared" si="50"/>
        <v>0.14112670165168587</v>
      </c>
      <c r="F589" s="1">
        <f t="shared" si="51"/>
        <v>-0.37566833996450361</v>
      </c>
      <c r="G589" s="1">
        <f t="shared" si="52"/>
        <v>-0.2703933243326056</v>
      </c>
      <c r="H589" s="1">
        <v>3.4325848903685049E-2</v>
      </c>
      <c r="I589" s="1">
        <f t="shared" si="53"/>
        <v>2.5988583582222642E-3</v>
      </c>
      <c r="J589" s="1">
        <f t="shared" si="54"/>
        <v>-0.27515706097038456</v>
      </c>
      <c r="AQ589" s="70"/>
      <c r="AR589" s="70"/>
      <c r="AS589" s="70"/>
      <c r="AT589" s="70"/>
      <c r="AU589" s="70"/>
      <c r="AV589" s="70"/>
      <c r="AW589" s="70"/>
      <c r="AX589" s="83"/>
      <c r="AY589" s="70"/>
      <c r="AZ589" s="70"/>
      <c r="BA589" s="70"/>
      <c r="BB589" s="70">
        <f t="shared" si="55"/>
        <v>1</v>
      </c>
      <c r="BC589" s="70">
        <f t="shared" si="56"/>
        <v>6.8131296996098697E-2</v>
      </c>
      <c r="BD589" s="70" t="e">
        <f t="shared" si="57"/>
        <v>#N/A</v>
      </c>
      <c r="BE589" s="70"/>
      <c r="BF589" s="70"/>
      <c r="BG589" s="70"/>
      <c r="BH589" s="70"/>
      <c r="BI589" s="70"/>
      <c r="BJ589" s="70"/>
      <c r="BK589" s="70"/>
      <c r="BL589" s="70"/>
      <c r="BM589" s="70"/>
      <c r="BN589" s="70"/>
      <c r="BO589" s="70"/>
      <c r="BP589" s="70"/>
      <c r="BQ589" s="70"/>
      <c r="BR589" s="70"/>
      <c r="BS589" s="70"/>
      <c r="BT589" s="70"/>
      <c r="BU589" s="70"/>
      <c r="BV589" s="70"/>
      <c r="BW589" s="70"/>
      <c r="BX589" s="70"/>
      <c r="BY589" s="70"/>
      <c r="BZ589" s="70"/>
      <c r="CA589" s="70"/>
      <c r="CB589" s="70"/>
      <c r="CC589" s="70"/>
      <c r="CD589" s="70"/>
      <c r="CE589" s="70"/>
      <c r="CF589" s="70"/>
      <c r="CG589" s="70"/>
      <c r="CH589" s="70"/>
      <c r="CI589" s="70"/>
      <c r="CJ589" s="70"/>
      <c r="CK589" s="70"/>
      <c r="CL589" s="70"/>
      <c r="CM589" s="70"/>
      <c r="CN589" s="70"/>
      <c r="CO589" s="70"/>
      <c r="CP589" s="70"/>
      <c r="CQ589" s="70"/>
      <c r="CR589" s="70"/>
      <c r="CS589" s="70"/>
      <c r="CT589" s="70"/>
      <c r="CU589" s="70"/>
      <c r="CV589" s="70"/>
      <c r="CW589" s="70"/>
      <c r="CX589" s="70"/>
      <c r="CY589" s="70"/>
      <c r="CZ589" s="70"/>
      <c r="DA589" s="70"/>
      <c r="DB589" s="70"/>
      <c r="DC589" s="70"/>
      <c r="DD589" s="70"/>
      <c r="DE589" s="70"/>
      <c r="DF589" s="70"/>
      <c r="DG589" s="70"/>
      <c r="DH589" s="70"/>
      <c r="DI589" s="70"/>
      <c r="DJ589" s="70"/>
      <c r="DK589" s="70"/>
      <c r="DL589" s="70"/>
      <c r="DM589" s="70"/>
      <c r="DN589" s="70"/>
      <c r="DO589" s="70"/>
      <c r="DP589" s="70"/>
      <c r="DQ589" s="70"/>
      <c r="DR589" s="70"/>
      <c r="DS589" s="70"/>
      <c r="DT589" s="70"/>
      <c r="DU589" s="70"/>
      <c r="DV589" s="70"/>
      <c r="DW589" s="70"/>
      <c r="DX589" s="70"/>
      <c r="DY589" s="70"/>
      <c r="DZ589" s="70"/>
      <c r="EA589" s="70"/>
      <c r="EB589" s="70"/>
      <c r="EC589" s="70"/>
      <c r="ED589" s="70"/>
      <c r="EE589" s="70"/>
      <c r="EF589" s="70"/>
      <c r="EG589" s="70"/>
      <c r="EH589" s="70"/>
      <c r="EI589" s="70"/>
      <c r="EJ589" s="70"/>
      <c r="EK589" s="70"/>
      <c r="EL589" s="70"/>
      <c r="EM589" s="70"/>
      <c r="EN589" s="70"/>
    </row>
    <row r="590" spans="1:144" outlineLevel="1" x14ac:dyDescent="0.2">
      <c r="A590" s="16">
        <v>384</v>
      </c>
      <c r="B590" s="16">
        <v>0</v>
      </c>
      <c r="C590" s="1">
        <v>6.893116029499102E-6</v>
      </c>
      <c r="D590" s="1">
        <f t="shared" si="49"/>
        <v>-6.893116029499102E-6</v>
      </c>
      <c r="E590" s="1">
        <f t="shared" si="50"/>
        <v>1.3786279574218985E-5</v>
      </c>
      <c r="F590" s="1">
        <f t="shared" si="51"/>
        <v>-3.7129879577260934E-3</v>
      </c>
      <c r="G590" s="1">
        <f t="shared" si="52"/>
        <v>-2.62548348783138E-3</v>
      </c>
      <c r="H590" s="1">
        <v>3.46769015167416E-5</v>
      </c>
      <c r="I590" s="1">
        <f t="shared" si="53"/>
        <v>2.3904184261486641E-10</v>
      </c>
      <c r="J590" s="1">
        <f t="shared" si="54"/>
        <v>-2.6255290108315016E-3</v>
      </c>
      <c r="AQ590" s="70"/>
      <c r="AR590" s="70"/>
      <c r="AS590" s="70"/>
      <c r="AT590" s="70"/>
      <c r="AU590" s="70"/>
      <c r="AV590" s="70"/>
      <c r="AW590" s="70"/>
      <c r="AX590" s="83"/>
      <c r="AY590" s="70"/>
      <c r="AZ590" s="70"/>
      <c r="BA590" s="70"/>
      <c r="BB590" s="70">
        <f t="shared" si="55"/>
        <v>1</v>
      </c>
      <c r="BC590" s="70">
        <f t="shared" si="56"/>
        <v>6.893116029499102E-6</v>
      </c>
      <c r="BD590" s="70" t="e">
        <f t="shared" si="57"/>
        <v>#N/A</v>
      </c>
      <c r="BE590" s="70"/>
      <c r="BF590" s="70"/>
      <c r="BG590" s="70"/>
      <c r="BH590" s="70"/>
      <c r="BI590" s="70"/>
      <c r="BJ590" s="70"/>
      <c r="BK590" s="70"/>
      <c r="BL590" s="70"/>
      <c r="BM590" s="70"/>
      <c r="BN590" s="70"/>
      <c r="BO590" s="70"/>
      <c r="BP590" s="70"/>
      <c r="BQ590" s="70"/>
      <c r="BR590" s="70"/>
      <c r="BS590" s="70"/>
      <c r="BT590" s="70"/>
      <c r="BU590" s="70"/>
      <c r="BV590" s="70"/>
      <c r="BW590" s="70"/>
      <c r="BX590" s="70"/>
      <c r="BY590" s="70"/>
      <c r="BZ590" s="70"/>
      <c r="CA590" s="70"/>
      <c r="CB590" s="70"/>
      <c r="CC590" s="70"/>
      <c r="CD590" s="70"/>
      <c r="CE590" s="70"/>
      <c r="CF590" s="70"/>
      <c r="CG590" s="70"/>
      <c r="CH590" s="70"/>
      <c r="CI590" s="70"/>
      <c r="CJ590" s="70"/>
      <c r="CK590" s="70"/>
      <c r="CL590" s="70"/>
      <c r="CM590" s="70"/>
      <c r="CN590" s="70"/>
      <c r="CO590" s="70"/>
      <c r="CP590" s="70"/>
      <c r="CQ590" s="70"/>
      <c r="CR590" s="70"/>
      <c r="CS590" s="70"/>
      <c r="CT590" s="70"/>
      <c r="CU590" s="70"/>
      <c r="CV590" s="70"/>
      <c r="CW590" s="70"/>
      <c r="CX590" s="70"/>
      <c r="CY590" s="70"/>
      <c r="CZ590" s="70"/>
      <c r="DA590" s="70"/>
      <c r="DB590" s="70"/>
      <c r="DC590" s="70"/>
      <c r="DD590" s="70"/>
      <c r="DE590" s="70"/>
      <c r="DF590" s="70"/>
      <c r="DG590" s="70"/>
      <c r="DH590" s="70"/>
      <c r="DI590" s="70"/>
      <c r="DJ590" s="70"/>
      <c r="DK590" s="70"/>
      <c r="DL590" s="70"/>
      <c r="DM590" s="70"/>
      <c r="DN590" s="70"/>
      <c r="DO590" s="70"/>
      <c r="DP590" s="70"/>
      <c r="DQ590" s="70"/>
      <c r="DR590" s="70"/>
      <c r="DS590" s="70"/>
      <c r="DT590" s="70"/>
      <c r="DU590" s="70"/>
      <c r="DV590" s="70"/>
      <c r="DW590" s="70"/>
      <c r="DX590" s="70"/>
      <c r="DY590" s="70"/>
      <c r="DZ590" s="70"/>
      <c r="EA590" s="70"/>
      <c r="EB590" s="70"/>
      <c r="EC590" s="70"/>
      <c r="ED590" s="70"/>
      <c r="EE590" s="70"/>
      <c r="EF590" s="70"/>
      <c r="EG590" s="70"/>
      <c r="EH590" s="70"/>
      <c r="EI590" s="70"/>
      <c r="EJ590" s="70"/>
      <c r="EK590" s="70"/>
      <c r="EL590" s="70"/>
      <c r="EM590" s="70"/>
      <c r="EN590" s="70"/>
    </row>
    <row r="591" spans="1:144" outlineLevel="1" x14ac:dyDescent="0.2">
      <c r="A591" s="16">
        <v>385</v>
      </c>
      <c r="B591" s="16">
        <v>0</v>
      </c>
      <c r="C591" s="1">
        <v>4.6916686317932205E-4</v>
      </c>
      <c r="D591" s="1">
        <f t="shared" si="49"/>
        <v>-4.6916686317932205E-4</v>
      </c>
      <c r="E591" s="1">
        <f t="shared" si="50"/>
        <v>9.3855391277615345E-4</v>
      </c>
      <c r="F591" s="1">
        <f t="shared" si="51"/>
        <v>-3.0635827274225081E-2</v>
      </c>
      <c r="G591" s="1">
        <f t="shared" si="52"/>
        <v>-2.16653429247072E-2</v>
      </c>
      <c r="H591" s="1">
        <v>1.0710405596072948E-3</v>
      </c>
      <c r="I591" s="1">
        <f t="shared" si="53"/>
        <v>5.0327162949585458E-7</v>
      </c>
      <c r="J591" s="1">
        <f t="shared" si="54"/>
        <v>-2.167695448338295E-2</v>
      </c>
      <c r="AQ591" s="70"/>
      <c r="AR591" s="70"/>
      <c r="AS591" s="70"/>
      <c r="AT591" s="70"/>
      <c r="AU591" s="70"/>
      <c r="AV591" s="70"/>
      <c r="AW591" s="70"/>
      <c r="AX591" s="83"/>
      <c r="AY591" s="70"/>
      <c r="AZ591" s="70"/>
      <c r="BA591" s="70"/>
      <c r="BB591" s="70">
        <f t="shared" si="55"/>
        <v>1</v>
      </c>
      <c r="BC591" s="70">
        <f t="shared" si="56"/>
        <v>4.6916686317932205E-4</v>
      </c>
      <c r="BD591" s="70" t="e">
        <f t="shared" si="57"/>
        <v>#N/A</v>
      </c>
      <c r="BE591" s="70"/>
      <c r="BF591" s="70"/>
      <c r="BG591" s="70"/>
      <c r="BH591" s="70"/>
      <c r="BI591" s="70"/>
      <c r="BJ591" s="70"/>
      <c r="BK591" s="70"/>
      <c r="BL591" s="70"/>
      <c r="BM591" s="70"/>
      <c r="BN591" s="70"/>
      <c r="BO591" s="70"/>
      <c r="BP591" s="70"/>
      <c r="BQ591" s="70"/>
      <c r="BR591" s="70"/>
      <c r="BS591" s="70"/>
      <c r="BT591" s="70"/>
      <c r="BU591" s="70"/>
      <c r="BV591" s="70"/>
      <c r="BW591" s="70"/>
      <c r="BX591" s="70"/>
      <c r="BY591" s="70"/>
      <c r="BZ591" s="70"/>
      <c r="CA591" s="70"/>
      <c r="CB591" s="70"/>
      <c r="CC591" s="70"/>
      <c r="CD591" s="70"/>
      <c r="CE591" s="70"/>
      <c r="CF591" s="70"/>
      <c r="CG591" s="70"/>
      <c r="CH591" s="70"/>
      <c r="CI591" s="70"/>
      <c r="CJ591" s="70"/>
      <c r="CK591" s="70"/>
      <c r="CL591" s="70"/>
      <c r="CM591" s="70"/>
      <c r="CN591" s="70"/>
      <c r="CO591" s="70"/>
      <c r="CP591" s="70"/>
      <c r="CQ591" s="70"/>
      <c r="CR591" s="70"/>
      <c r="CS591" s="70"/>
      <c r="CT591" s="70"/>
      <c r="CU591" s="70"/>
      <c r="CV591" s="70"/>
      <c r="CW591" s="70"/>
      <c r="CX591" s="70"/>
      <c r="CY591" s="70"/>
      <c r="CZ591" s="70"/>
      <c r="DA591" s="70"/>
      <c r="DB591" s="70"/>
      <c r="DC591" s="70"/>
      <c r="DD591" s="70"/>
      <c r="DE591" s="70"/>
      <c r="DF591" s="70"/>
      <c r="DG591" s="70"/>
      <c r="DH591" s="70"/>
      <c r="DI591" s="70"/>
      <c r="DJ591" s="70"/>
      <c r="DK591" s="70"/>
      <c r="DL591" s="70"/>
      <c r="DM591" s="70"/>
      <c r="DN591" s="70"/>
      <c r="DO591" s="70"/>
      <c r="DP591" s="70"/>
      <c r="DQ591" s="70"/>
      <c r="DR591" s="70"/>
      <c r="DS591" s="70"/>
      <c r="DT591" s="70"/>
      <c r="DU591" s="70"/>
      <c r="DV591" s="70"/>
      <c r="DW591" s="70"/>
      <c r="DX591" s="70"/>
      <c r="DY591" s="70"/>
      <c r="DZ591" s="70"/>
      <c r="EA591" s="70"/>
      <c r="EB591" s="70"/>
      <c r="EC591" s="70"/>
      <c r="ED591" s="70"/>
      <c r="EE591" s="70"/>
      <c r="EF591" s="70"/>
      <c r="EG591" s="70"/>
      <c r="EH591" s="70"/>
      <c r="EI591" s="70"/>
      <c r="EJ591" s="70"/>
      <c r="EK591" s="70"/>
      <c r="EL591" s="70"/>
      <c r="EM591" s="70"/>
      <c r="EN591" s="70"/>
    </row>
    <row r="592" spans="1:144" outlineLevel="1" x14ac:dyDescent="0.2">
      <c r="A592" s="16">
        <v>386</v>
      </c>
      <c r="B592" s="16">
        <v>0</v>
      </c>
      <c r="C592" s="1">
        <v>2.7809377948420985E-7</v>
      </c>
      <c r="D592" s="1">
        <f t="shared" ref="D592:D652" si="58">B592 - C592</f>
        <v>-2.7809377948420985E-7</v>
      </c>
      <c r="E592" s="1">
        <f t="shared" ref="E592:E652" si="59">2*IF(B592=1,LN(1/C592),LN(1/(1-C592)))</f>
        <v>5.5618763632665795E-7</v>
      </c>
      <c r="F592" s="1">
        <f t="shared" ref="F592:F652" si="60">SQRT(E592)*SIGN(D592)</f>
        <v>-7.4577988463531109E-4</v>
      </c>
      <c r="G592" s="1">
        <f t="shared" ref="G592:G652" si="61">D592/(SQRT(C592*(1-C592)))</f>
        <v>-5.2734605035060383E-4</v>
      </c>
      <c r="H592" s="1">
        <v>2.0662286210784261E-6</v>
      </c>
      <c r="I592" s="1">
        <f t="shared" ref="I592:I652" si="62">G592^2*H592/(1-H592)</f>
        <v>5.7460667357711314E-13</v>
      </c>
      <c r="J592" s="1">
        <f t="shared" ref="J592:J652" si="63">G592/SQRT(1-H592)</f>
        <v>-5.2734659516019938E-4</v>
      </c>
      <c r="AQ592" s="70"/>
      <c r="AR592" s="70"/>
      <c r="AS592" s="70"/>
      <c r="AT592" s="70"/>
      <c r="AU592" s="70"/>
      <c r="AV592" s="70"/>
      <c r="AW592" s="70"/>
      <c r="AX592" s="83"/>
      <c r="AY592" s="70"/>
      <c r="AZ592" s="70"/>
      <c r="BA592" s="70"/>
      <c r="BB592" s="70">
        <f t="shared" ref="BB592:BB652" si="64">1-B592</f>
        <v>1</v>
      </c>
      <c r="BC592" s="70">
        <f t="shared" ref="BC592:BC652" si="65">IF(B592=0,C592,NA())</f>
        <v>2.7809377948420985E-7</v>
      </c>
      <c r="BD592" s="70" t="e">
        <f t="shared" ref="BD592:BD652" si="66">IF(B592=1,C592,NA())</f>
        <v>#N/A</v>
      </c>
      <c r="BE592" s="70"/>
      <c r="BF592" s="70"/>
      <c r="BG592" s="70"/>
      <c r="BH592" s="70"/>
      <c r="BI592" s="70"/>
      <c r="BJ592" s="70"/>
      <c r="BK592" s="70"/>
      <c r="BL592" s="70"/>
      <c r="BM592" s="70"/>
      <c r="BN592" s="70"/>
      <c r="BO592" s="70"/>
      <c r="BP592" s="70"/>
      <c r="BQ592" s="70"/>
      <c r="BR592" s="70"/>
      <c r="BS592" s="70"/>
      <c r="BT592" s="70"/>
      <c r="BU592" s="70"/>
      <c r="BV592" s="70"/>
      <c r="BW592" s="70"/>
      <c r="BX592" s="70"/>
      <c r="BY592" s="70"/>
      <c r="BZ592" s="70"/>
      <c r="CA592" s="70"/>
      <c r="CB592" s="70"/>
      <c r="CC592" s="70"/>
      <c r="CD592" s="70"/>
      <c r="CE592" s="70"/>
      <c r="CF592" s="70"/>
      <c r="CG592" s="70"/>
      <c r="CH592" s="70"/>
      <c r="CI592" s="70"/>
      <c r="CJ592" s="70"/>
      <c r="CK592" s="70"/>
      <c r="CL592" s="70"/>
      <c r="CM592" s="70"/>
      <c r="CN592" s="70"/>
      <c r="CO592" s="70"/>
      <c r="CP592" s="70"/>
      <c r="CQ592" s="70"/>
      <c r="CR592" s="70"/>
      <c r="CS592" s="70"/>
      <c r="CT592" s="70"/>
      <c r="CU592" s="70"/>
      <c r="CV592" s="70"/>
      <c r="CW592" s="70"/>
      <c r="CX592" s="70"/>
      <c r="CY592" s="70"/>
      <c r="CZ592" s="70"/>
      <c r="DA592" s="70"/>
      <c r="DB592" s="70"/>
      <c r="DC592" s="70"/>
      <c r="DD592" s="70"/>
      <c r="DE592" s="70"/>
      <c r="DF592" s="70"/>
      <c r="DG592" s="70"/>
      <c r="DH592" s="70"/>
      <c r="DI592" s="70"/>
      <c r="DJ592" s="70"/>
      <c r="DK592" s="70"/>
      <c r="DL592" s="70"/>
      <c r="DM592" s="70"/>
      <c r="DN592" s="70"/>
      <c r="DO592" s="70"/>
      <c r="DP592" s="70"/>
      <c r="DQ592" s="70"/>
      <c r="DR592" s="70"/>
      <c r="DS592" s="70"/>
      <c r="DT592" s="70"/>
      <c r="DU592" s="70"/>
      <c r="DV592" s="70"/>
      <c r="DW592" s="70"/>
      <c r="DX592" s="70"/>
      <c r="DY592" s="70"/>
      <c r="DZ592" s="70"/>
      <c r="EA592" s="70"/>
      <c r="EB592" s="70"/>
      <c r="EC592" s="70"/>
      <c r="ED592" s="70"/>
      <c r="EE592" s="70"/>
      <c r="EF592" s="70"/>
      <c r="EG592" s="70"/>
      <c r="EH592" s="70"/>
      <c r="EI592" s="70"/>
      <c r="EJ592" s="70"/>
      <c r="EK592" s="70"/>
      <c r="EL592" s="70"/>
      <c r="EM592" s="70"/>
      <c r="EN592" s="70"/>
    </row>
    <row r="593" spans="1:144" outlineLevel="1" x14ac:dyDescent="0.2">
      <c r="A593" s="16">
        <v>387</v>
      </c>
      <c r="B593" s="16">
        <v>0</v>
      </c>
      <c r="C593" s="1">
        <v>0.63262559586489786</v>
      </c>
      <c r="D593" s="1">
        <f t="shared" si="58"/>
        <v>-0.63262559586489786</v>
      </c>
      <c r="E593" s="1">
        <f t="shared" si="59"/>
        <v>2.0027475523942764</v>
      </c>
      <c r="F593" s="1">
        <f t="shared" si="60"/>
        <v>-1.4151846354431199</v>
      </c>
      <c r="G593" s="1">
        <f t="shared" si="61"/>
        <v>-1.3122571034522152</v>
      </c>
      <c r="H593" s="1">
        <v>0.10637721825155744</v>
      </c>
      <c r="I593" s="1">
        <f t="shared" si="62"/>
        <v>0.20498980488869423</v>
      </c>
      <c r="J593" s="1">
        <f t="shared" si="63"/>
        <v>-1.3881673207684626</v>
      </c>
      <c r="AQ593" s="70"/>
      <c r="AR593" s="70"/>
      <c r="AS593" s="70"/>
      <c r="AT593" s="70"/>
      <c r="AU593" s="70"/>
      <c r="AV593" s="70"/>
      <c r="AW593" s="70"/>
      <c r="AX593" s="83"/>
      <c r="AY593" s="70"/>
      <c r="AZ593" s="70"/>
      <c r="BA593" s="70"/>
      <c r="BB593" s="70">
        <f t="shared" si="64"/>
        <v>1</v>
      </c>
      <c r="BC593" s="70">
        <f t="shared" si="65"/>
        <v>0.63262559586489786</v>
      </c>
      <c r="BD593" s="70" t="e">
        <f t="shared" si="66"/>
        <v>#N/A</v>
      </c>
      <c r="BE593" s="70"/>
      <c r="BF593" s="70"/>
      <c r="BG593" s="70"/>
      <c r="BH593" s="70"/>
      <c r="BI593" s="70"/>
      <c r="BJ593" s="70"/>
      <c r="BK593" s="70"/>
      <c r="BL593" s="70"/>
      <c r="BM593" s="70"/>
      <c r="BN593" s="70"/>
      <c r="BO593" s="70"/>
      <c r="BP593" s="70"/>
      <c r="BQ593" s="70"/>
      <c r="BR593" s="70"/>
      <c r="BS593" s="70"/>
      <c r="BT593" s="70"/>
      <c r="BU593" s="70"/>
      <c r="BV593" s="70"/>
      <c r="BW593" s="70"/>
      <c r="BX593" s="70"/>
      <c r="BY593" s="70"/>
      <c r="BZ593" s="70"/>
      <c r="CA593" s="70"/>
      <c r="CB593" s="70"/>
      <c r="CC593" s="70"/>
      <c r="CD593" s="70"/>
      <c r="CE593" s="70"/>
      <c r="CF593" s="70"/>
      <c r="CG593" s="70"/>
      <c r="CH593" s="70"/>
      <c r="CI593" s="70"/>
      <c r="CJ593" s="70"/>
      <c r="CK593" s="70"/>
      <c r="CL593" s="70"/>
      <c r="CM593" s="70"/>
      <c r="CN593" s="70"/>
      <c r="CO593" s="70"/>
      <c r="CP593" s="70"/>
      <c r="CQ593" s="70"/>
      <c r="CR593" s="70"/>
      <c r="CS593" s="70"/>
      <c r="CT593" s="70"/>
      <c r="CU593" s="70"/>
      <c r="CV593" s="70"/>
      <c r="CW593" s="70"/>
      <c r="CX593" s="70"/>
      <c r="CY593" s="70"/>
      <c r="CZ593" s="70"/>
      <c r="DA593" s="70"/>
      <c r="DB593" s="70"/>
      <c r="DC593" s="70"/>
      <c r="DD593" s="70"/>
      <c r="DE593" s="70"/>
      <c r="DF593" s="70"/>
      <c r="DG593" s="70"/>
      <c r="DH593" s="70"/>
      <c r="DI593" s="70"/>
      <c r="DJ593" s="70"/>
      <c r="DK593" s="70"/>
      <c r="DL593" s="70"/>
      <c r="DM593" s="70"/>
      <c r="DN593" s="70"/>
      <c r="DO593" s="70"/>
      <c r="DP593" s="70"/>
      <c r="DQ593" s="70"/>
      <c r="DR593" s="70"/>
      <c r="DS593" s="70"/>
      <c r="DT593" s="70"/>
      <c r="DU593" s="70"/>
      <c r="DV593" s="70"/>
      <c r="DW593" s="70"/>
      <c r="DX593" s="70"/>
      <c r="DY593" s="70"/>
      <c r="DZ593" s="70"/>
      <c r="EA593" s="70"/>
      <c r="EB593" s="70"/>
      <c r="EC593" s="70"/>
      <c r="ED593" s="70"/>
      <c r="EE593" s="70"/>
      <c r="EF593" s="70"/>
      <c r="EG593" s="70"/>
      <c r="EH593" s="70"/>
      <c r="EI593" s="70"/>
      <c r="EJ593" s="70"/>
      <c r="EK593" s="70"/>
      <c r="EL593" s="70"/>
      <c r="EM593" s="70"/>
      <c r="EN593" s="70"/>
    </row>
    <row r="594" spans="1:144" outlineLevel="1" x14ac:dyDescent="0.2">
      <c r="A594" s="16">
        <v>388</v>
      </c>
      <c r="B594" s="16">
        <v>0</v>
      </c>
      <c r="C594" s="1">
        <v>3.1843260394684841E-7</v>
      </c>
      <c r="D594" s="1">
        <f t="shared" si="58"/>
        <v>-3.1843260394684841E-7</v>
      </c>
      <c r="E594" s="1">
        <f t="shared" si="59"/>
        <v>6.3686530923098328E-7</v>
      </c>
      <c r="F594" s="1">
        <f t="shared" si="60"/>
        <v>-7.9803841338057363E-4</v>
      </c>
      <c r="G594" s="1">
        <f t="shared" si="61"/>
        <v>-5.6429841869901076E-4</v>
      </c>
      <c r="H594" s="1">
        <v>2.2996511683588735E-6</v>
      </c>
      <c r="I594" s="1">
        <f t="shared" si="62"/>
        <v>7.3228582689503243E-13</v>
      </c>
      <c r="J594" s="1">
        <f t="shared" si="63"/>
        <v>-5.6429906754488883E-4</v>
      </c>
      <c r="AQ594" s="70"/>
      <c r="AR594" s="70"/>
      <c r="AS594" s="70"/>
      <c r="AT594" s="70"/>
      <c r="AU594" s="70"/>
      <c r="AV594" s="70"/>
      <c r="AW594" s="70"/>
      <c r="AX594" s="83"/>
      <c r="AY594" s="70"/>
      <c r="AZ594" s="70"/>
      <c r="BA594" s="70"/>
      <c r="BB594" s="70">
        <f t="shared" si="64"/>
        <v>1</v>
      </c>
      <c r="BC594" s="70">
        <f t="shared" si="65"/>
        <v>3.1843260394684841E-7</v>
      </c>
      <c r="BD594" s="70" t="e">
        <f t="shared" si="66"/>
        <v>#N/A</v>
      </c>
      <c r="BE594" s="70"/>
      <c r="BF594" s="70"/>
      <c r="BG594" s="70"/>
      <c r="BH594" s="70"/>
      <c r="BI594" s="70"/>
      <c r="BJ594" s="70"/>
      <c r="BK594" s="70"/>
      <c r="BL594" s="70"/>
      <c r="BM594" s="70"/>
      <c r="BN594" s="70"/>
      <c r="BO594" s="70"/>
      <c r="BP594" s="70"/>
      <c r="BQ594" s="70"/>
      <c r="BR594" s="70"/>
      <c r="BS594" s="70"/>
      <c r="BT594" s="70"/>
      <c r="BU594" s="70"/>
      <c r="BV594" s="70"/>
      <c r="BW594" s="70"/>
      <c r="BX594" s="70"/>
      <c r="BY594" s="70"/>
      <c r="BZ594" s="70"/>
      <c r="CA594" s="70"/>
      <c r="CB594" s="70"/>
      <c r="CC594" s="70"/>
      <c r="CD594" s="70"/>
      <c r="CE594" s="70"/>
      <c r="CF594" s="70"/>
      <c r="CG594" s="70"/>
      <c r="CH594" s="70"/>
      <c r="CI594" s="70"/>
      <c r="CJ594" s="70"/>
      <c r="CK594" s="70"/>
      <c r="CL594" s="70"/>
      <c r="CM594" s="70"/>
      <c r="CN594" s="70"/>
      <c r="CO594" s="70"/>
      <c r="CP594" s="70"/>
      <c r="CQ594" s="70"/>
      <c r="CR594" s="70"/>
      <c r="CS594" s="70"/>
      <c r="CT594" s="70"/>
      <c r="CU594" s="70"/>
      <c r="CV594" s="70"/>
      <c r="CW594" s="70"/>
      <c r="CX594" s="70"/>
      <c r="CY594" s="70"/>
      <c r="CZ594" s="70"/>
      <c r="DA594" s="70"/>
      <c r="DB594" s="70"/>
      <c r="DC594" s="70"/>
      <c r="DD594" s="70"/>
      <c r="DE594" s="70"/>
      <c r="DF594" s="70"/>
      <c r="DG594" s="70"/>
      <c r="DH594" s="70"/>
      <c r="DI594" s="70"/>
      <c r="DJ594" s="70"/>
      <c r="DK594" s="70"/>
      <c r="DL594" s="70"/>
      <c r="DM594" s="70"/>
      <c r="DN594" s="70"/>
      <c r="DO594" s="70"/>
      <c r="DP594" s="70"/>
      <c r="DQ594" s="70"/>
      <c r="DR594" s="70"/>
      <c r="DS594" s="70"/>
      <c r="DT594" s="70"/>
      <c r="DU594" s="70"/>
      <c r="DV594" s="70"/>
      <c r="DW594" s="70"/>
      <c r="DX594" s="70"/>
      <c r="DY594" s="70"/>
      <c r="DZ594" s="70"/>
      <c r="EA594" s="70"/>
      <c r="EB594" s="70"/>
      <c r="EC594" s="70"/>
      <c r="ED594" s="70"/>
      <c r="EE594" s="70"/>
      <c r="EF594" s="70"/>
      <c r="EG594" s="70"/>
      <c r="EH594" s="70"/>
      <c r="EI594" s="70"/>
      <c r="EJ594" s="70"/>
      <c r="EK594" s="70"/>
      <c r="EL594" s="70"/>
      <c r="EM594" s="70"/>
      <c r="EN594" s="70"/>
    </row>
    <row r="595" spans="1:144" outlineLevel="1" x14ac:dyDescent="0.2">
      <c r="A595" s="16">
        <v>389</v>
      </c>
      <c r="B595" s="16">
        <v>0</v>
      </c>
      <c r="C595" s="1">
        <v>2.3132964264194973E-4</v>
      </c>
      <c r="D595" s="1">
        <f t="shared" si="58"/>
        <v>-2.3132964264194973E-4</v>
      </c>
      <c r="E595" s="1">
        <f t="shared" si="59"/>
        <v>4.6271280694153708E-4</v>
      </c>
      <c r="F595" s="1">
        <f t="shared" si="60"/>
        <v>-2.1510760259496574E-2</v>
      </c>
      <c r="G595" s="1">
        <f t="shared" si="61"/>
        <v>-1.5211284246493307E-2</v>
      </c>
      <c r="H595" s="1">
        <v>6.8893849134122156E-4</v>
      </c>
      <c r="I595" s="1">
        <f t="shared" si="62"/>
        <v>1.5951866952979979E-7</v>
      </c>
      <c r="J595" s="1">
        <f t="shared" si="63"/>
        <v>-1.5216526775093759E-2</v>
      </c>
      <c r="AQ595" s="70"/>
      <c r="AR595" s="70"/>
      <c r="AS595" s="70"/>
      <c r="AT595" s="70"/>
      <c r="AU595" s="70"/>
      <c r="AV595" s="70"/>
      <c r="AW595" s="70"/>
      <c r="AX595" s="83"/>
      <c r="AY595" s="70"/>
      <c r="AZ595" s="70"/>
      <c r="BA595" s="70"/>
      <c r="BB595" s="70">
        <f t="shared" si="64"/>
        <v>1</v>
      </c>
      <c r="BC595" s="70">
        <f t="shared" si="65"/>
        <v>2.3132964264194973E-4</v>
      </c>
      <c r="BD595" s="70" t="e">
        <f t="shared" si="66"/>
        <v>#N/A</v>
      </c>
      <c r="BE595" s="70"/>
      <c r="BF595" s="70"/>
      <c r="BG595" s="70"/>
      <c r="BH595" s="70"/>
      <c r="BI595" s="70"/>
      <c r="BJ595" s="70"/>
      <c r="BK595" s="70"/>
      <c r="BL595" s="70"/>
      <c r="BM595" s="70"/>
      <c r="BN595" s="70"/>
      <c r="BO595" s="70"/>
      <c r="BP595" s="70"/>
      <c r="BQ595" s="70"/>
      <c r="BR595" s="70"/>
      <c r="BS595" s="70"/>
      <c r="BT595" s="70"/>
      <c r="BU595" s="70"/>
      <c r="BV595" s="70"/>
      <c r="BW595" s="70"/>
      <c r="BX595" s="70"/>
      <c r="BY595" s="70"/>
      <c r="BZ595" s="70"/>
      <c r="CA595" s="70"/>
      <c r="CB595" s="70"/>
      <c r="CC595" s="70"/>
      <c r="CD595" s="70"/>
      <c r="CE595" s="70"/>
      <c r="CF595" s="70"/>
      <c r="CG595" s="70"/>
      <c r="CH595" s="70"/>
      <c r="CI595" s="70"/>
      <c r="CJ595" s="70"/>
      <c r="CK595" s="70"/>
      <c r="CL595" s="70"/>
      <c r="CM595" s="70"/>
      <c r="CN595" s="70"/>
      <c r="CO595" s="70"/>
      <c r="CP595" s="70"/>
      <c r="CQ595" s="70"/>
      <c r="CR595" s="70"/>
      <c r="CS595" s="70"/>
      <c r="CT595" s="70"/>
      <c r="CU595" s="70"/>
      <c r="CV595" s="70"/>
      <c r="CW595" s="70"/>
      <c r="CX595" s="70"/>
      <c r="CY595" s="70"/>
      <c r="CZ595" s="70"/>
      <c r="DA595" s="70"/>
      <c r="DB595" s="70"/>
      <c r="DC595" s="70"/>
      <c r="DD595" s="70"/>
      <c r="DE595" s="70"/>
      <c r="DF595" s="70"/>
      <c r="DG595" s="70"/>
      <c r="DH595" s="70"/>
      <c r="DI595" s="70"/>
      <c r="DJ595" s="70"/>
      <c r="DK595" s="70"/>
      <c r="DL595" s="70"/>
      <c r="DM595" s="70"/>
      <c r="DN595" s="70"/>
      <c r="DO595" s="70"/>
      <c r="DP595" s="70"/>
      <c r="DQ595" s="70"/>
      <c r="DR595" s="70"/>
      <c r="DS595" s="70"/>
      <c r="DT595" s="70"/>
      <c r="DU595" s="70"/>
      <c r="DV595" s="70"/>
      <c r="DW595" s="70"/>
      <c r="DX595" s="70"/>
      <c r="DY595" s="70"/>
      <c r="DZ595" s="70"/>
      <c r="EA595" s="70"/>
      <c r="EB595" s="70"/>
      <c r="EC595" s="70"/>
      <c r="ED595" s="70"/>
      <c r="EE595" s="70"/>
      <c r="EF595" s="70"/>
      <c r="EG595" s="70"/>
      <c r="EH595" s="70"/>
      <c r="EI595" s="70"/>
      <c r="EJ595" s="70"/>
      <c r="EK595" s="70"/>
      <c r="EL595" s="70"/>
      <c r="EM595" s="70"/>
      <c r="EN595" s="70"/>
    </row>
    <row r="596" spans="1:144" outlineLevel="1" x14ac:dyDescent="0.2">
      <c r="A596" s="16">
        <v>390</v>
      </c>
      <c r="B596" s="16">
        <v>0</v>
      </c>
      <c r="C596" s="1">
        <v>3.1781831960841332E-6</v>
      </c>
      <c r="D596" s="1">
        <f t="shared" si="58"/>
        <v>-3.1781831960841332E-6</v>
      </c>
      <c r="E596" s="1">
        <f t="shared" si="59"/>
        <v>6.3563764930729719E-6</v>
      </c>
      <c r="F596" s="1">
        <f t="shared" si="60"/>
        <v>-2.5211855332507704E-3</v>
      </c>
      <c r="G596" s="1">
        <f t="shared" si="61"/>
        <v>-1.782748803663787E-3</v>
      </c>
      <c r="H596" s="1">
        <v>1.6040616096521794E-5</v>
      </c>
      <c r="I596" s="1">
        <f t="shared" si="62"/>
        <v>5.0980996323739306E-11</v>
      </c>
      <c r="J596" s="1">
        <f t="shared" si="63"/>
        <v>-1.7827631020303812E-3</v>
      </c>
      <c r="AQ596" s="70"/>
      <c r="AR596" s="70"/>
      <c r="AS596" s="70"/>
      <c r="AT596" s="70"/>
      <c r="AU596" s="70"/>
      <c r="AV596" s="70"/>
      <c r="AW596" s="70"/>
      <c r="AX596" s="83"/>
      <c r="AY596" s="70"/>
      <c r="AZ596" s="70"/>
      <c r="BA596" s="70"/>
      <c r="BB596" s="70">
        <f t="shared" si="64"/>
        <v>1</v>
      </c>
      <c r="BC596" s="70">
        <f t="shared" si="65"/>
        <v>3.1781831960841332E-6</v>
      </c>
      <c r="BD596" s="70" t="e">
        <f t="shared" si="66"/>
        <v>#N/A</v>
      </c>
      <c r="BE596" s="70"/>
      <c r="BF596" s="70"/>
      <c r="BG596" s="70"/>
      <c r="BH596" s="70"/>
      <c r="BI596" s="70"/>
      <c r="BJ596" s="70"/>
      <c r="BK596" s="70"/>
      <c r="BL596" s="70"/>
      <c r="BM596" s="70"/>
      <c r="BN596" s="70"/>
      <c r="BO596" s="70"/>
      <c r="BP596" s="70"/>
      <c r="BQ596" s="70"/>
      <c r="BR596" s="70"/>
      <c r="BS596" s="70"/>
      <c r="BT596" s="70"/>
      <c r="BU596" s="70"/>
      <c r="BV596" s="70"/>
      <c r="BW596" s="70"/>
      <c r="BX596" s="70"/>
      <c r="BY596" s="70"/>
      <c r="BZ596" s="70"/>
      <c r="CA596" s="70"/>
      <c r="CB596" s="70"/>
      <c r="CC596" s="70"/>
      <c r="CD596" s="70"/>
      <c r="CE596" s="70"/>
      <c r="CF596" s="70"/>
      <c r="CG596" s="70"/>
      <c r="CH596" s="70"/>
      <c r="CI596" s="70"/>
      <c r="CJ596" s="70"/>
      <c r="CK596" s="70"/>
      <c r="CL596" s="70"/>
      <c r="CM596" s="70"/>
      <c r="CN596" s="70"/>
      <c r="CO596" s="70"/>
      <c r="CP596" s="70"/>
      <c r="CQ596" s="70"/>
      <c r="CR596" s="70"/>
      <c r="CS596" s="70"/>
      <c r="CT596" s="70"/>
      <c r="CU596" s="70"/>
      <c r="CV596" s="70"/>
      <c r="CW596" s="70"/>
      <c r="CX596" s="70"/>
      <c r="CY596" s="70"/>
      <c r="CZ596" s="70"/>
      <c r="DA596" s="70"/>
      <c r="DB596" s="70"/>
      <c r="DC596" s="70"/>
      <c r="DD596" s="70"/>
      <c r="DE596" s="70"/>
      <c r="DF596" s="70"/>
      <c r="DG596" s="70"/>
      <c r="DH596" s="70"/>
      <c r="DI596" s="70"/>
      <c r="DJ596" s="70"/>
      <c r="DK596" s="70"/>
      <c r="DL596" s="70"/>
      <c r="DM596" s="70"/>
      <c r="DN596" s="70"/>
      <c r="DO596" s="70"/>
      <c r="DP596" s="70"/>
      <c r="DQ596" s="70"/>
      <c r="DR596" s="70"/>
      <c r="DS596" s="70"/>
      <c r="DT596" s="70"/>
      <c r="DU596" s="70"/>
      <c r="DV596" s="70"/>
      <c r="DW596" s="70"/>
      <c r="DX596" s="70"/>
      <c r="DY596" s="70"/>
      <c r="DZ596" s="70"/>
      <c r="EA596" s="70"/>
      <c r="EB596" s="70"/>
      <c r="EC596" s="70"/>
      <c r="ED596" s="70"/>
      <c r="EE596" s="70"/>
      <c r="EF596" s="70"/>
      <c r="EG596" s="70"/>
      <c r="EH596" s="70"/>
      <c r="EI596" s="70"/>
      <c r="EJ596" s="70"/>
      <c r="EK596" s="70"/>
      <c r="EL596" s="70"/>
      <c r="EM596" s="70"/>
      <c r="EN596" s="70"/>
    </row>
    <row r="597" spans="1:144" outlineLevel="1" x14ac:dyDescent="0.2">
      <c r="A597" s="16">
        <v>391</v>
      </c>
      <c r="B597" s="16">
        <v>0</v>
      </c>
      <c r="C597" s="1">
        <v>1.0898216589749487E-5</v>
      </c>
      <c r="D597" s="1">
        <f t="shared" si="58"/>
        <v>-1.0898216589749487E-5</v>
      </c>
      <c r="E597" s="1">
        <f t="shared" si="59"/>
        <v>2.1796551951477066E-5</v>
      </c>
      <c r="F597" s="1">
        <f t="shared" si="60"/>
        <v>-4.6686777519418781E-3</v>
      </c>
      <c r="G597" s="1">
        <f t="shared" si="61"/>
        <v>-3.3012626920874886E-3</v>
      </c>
      <c r="H597" s="1">
        <v>4.4496772313486312E-5</v>
      </c>
      <c r="I597" s="1">
        <f t="shared" si="62"/>
        <v>4.8496232646465983E-10</v>
      </c>
      <c r="J597" s="1">
        <f t="shared" si="63"/>
        <v>-3.301336142305899E-3</v>
      </c>
      <c r="AQ597" s="70"/>
      <c r="AR597" s="70"/>
      <c r="AS597" s="70"/>
      <c r="AT597" s="70"/>
      <c r="AU597" s="70"/>
      <c r="AV597" s="70"/>
      <c r="AW597" s="70"/>
      <c r="AX597" s="83"/>
      <c r="AY597" s="70"/>
      <c r="AZ597" s="70"/>
      <c r="BA597" s="70"/>
      <c r="BB597" s="70">
        <f t="shared" si="64"/>
        <v>1</v>
      </c>
      <c r="BC597" s="70">
        <f t="shared" si="65"/>
        <v>1.0898216589749487E-5</v>
      </c>
      <c r="BD597" s="70" t="e">
        <f t="shared" si="66"/>
        <v>#N/A</v>
      </c>
      <c r="BE597" s="70"/>
      <c r="BF597" s="70"/>
      <c r="BG597" s="70"/>
      <c r="BH597" s="70"/>
      <c r="BI597" s="70"/>
      <c r="BJ597" s="70"/>
      <c r="BK597" s="70"/>
      <c r="BL597" s="70"/>
      <c r="BM597" s="70"/>
      <c r="BN597" s="70"/>
      <c r="BO597" s="70"/>
      <c r="BP597" s="70"/>
      <c r="BQ597" s="70"/>
      <c r="BR597" s="70"/>
      <c r="BS597" s="70"/>
      <c r="BT597" s="70"/>
      <c r="BU597" s="70"/>
      <c r="BV597" s="70"/>
      <c r="BW597" s="70"/>
      <c r="BX597" s="70"/>
      <c r="BY597" s="70"/>
      <c r="BZ597" s="70"/>
      <c r="CA597" s="70"/>
      <c r="CB597" s="70"/>
      <c r="CC597" s="70"/>
      <c r="CD597" s="70"/>
      <c r="CE597" s="70"/>
      <c r="CF597" s="70"/>
      <c r="CG597" s="70"/>
      <c r="CH597" s="70"/>
      <c r="CI597" s="70"/>
      <c r="CJ597" s="70"/>
      <c r="CK597" s="70"/>
      <c r="CL597" s="70"/>
      <c r="CM597" s="70"/>
      <c r="CN597" s="70"/>
      <c r="CO597" s="70"/>
      <c r="CP597" s="70"/>
      <c r="CQ597" s="70"/>
      <c r="CR597" s="70"/>
      <c r="CS597" s="70"/>
      <c r="CT597" s="70"/>
      <c r="CU597" s="70"/>
      <c r="CV597" s="70"/>
      <c r="CW597" s="70"/>
      <c r="CX597" s="70"/>
      <c r="CY597" s="70"/>
      <c r="CZ597" s="70"/>
      <c r="DA597" s="70"/>
      <c r="DB597" s="70"/>
      <c r="DC597" s="70"/>
      <c r="DD597" s="70"/>
      <c r="DE597" s="70"/>
      <c r="DF597" s="70"/>
      <c r="DG597" s="70"/>
      <c r="DH597" s="70"/>
      <c r="DI597" s="70"/>
      <c r="DJ597" s="70"/>
      <c r="DK597" s="70"/>
      <c r="DL597" s="70"/>
      <c r="DM597" s="70"/>
      <c r="DN597" s="70"/>
      <c r="DO597" s="70"/>
      <c r="DP597" s="70"/>
      <c r="DQ597" s="70"/>
      <c r="DR597" s="70"/>
      <c r="DS597" s="70"/>
      <c r="DT597" s="70"/>
      <c r="DU597" s="70"/>
      <c r="DV597" s="70"/>
      <c r="DW597" s="70"/>
      <c r="DX597" s="70"/>
      <c r="DY597" s="70"/>
      <c r="DZ597" s="70"/>
      <c r="EA597" s="70"/>
      <c r="EB597" s="70"/>
      <c r="EC597" s="70"/>
      <c r="ED597" s="70"/>
      <c r="EE597" s="70"/>
      <c r="EF597" s="70"/>
      <c r="EG597" s="70"/>
      <c r="EH597" s="70"/>
      <c r="EI597" s="70"/>
      <c r="EJ597" s="70"/>
      <c r="EK597" s="70"/>
      <c r="EL597" s="70"/>
      <c r="EM597" s="70"/>
      <c r="EN597" s="70"/>
    </row>
    <row r="598" spans="1:144" outlineLevel="1" x14ac:dyDescent="0.2">
      <c r="A598" s="16">
        <v>392</v>
      </c>
      <c r="B598" s="16">
        <v>0</v>
      </c>
      <c r="C598" s="1">
        <v>3.9316900706466715E-3</v>
      </c>
      <c r="D598" s="1">
        <f t="shared" si="58"/>
        <v>-3.9316900706466715E-3</v>
      </c>
      <c r="E598" s="1">
        <f t="shared" si="59"/>
        <v>7.8788789658260795E-3</v>
      </c>
      <c r="F598" s="1">
        <f t="shared" si="60"/>
        <v>-8.8763049552311346E-2</v>
      </c>
      <c r="G598" s="1">
        <f t="shared" si="61"/>
        <v>-6.2826819704300138E-2</v>
      </c>
      <c r="H598" s="1">
        <v>4.6925127546316699E-3</v>
      </c>
      <c r="I598" s="1">
        <f t="shared" si="62"/>
        <v>1.860965591190636E-5</v>
      </c>
      <c r="J598" s="1">
        <f t="shared" si="63"/>
        <v>-6.2974748352562254E-2</v>
      </c>
      <c r="AQ598" s="70"/>
      <c r="AR598" s="70"/>
      <c r="AS598" s="70"/>
      <c r="AT598" s="70"/>
      <c r="AU598" s="70"/>
      <c r="AV598" s="70"/>
      <c r="AW598" s="70"/>
      <c r="AX598" s="83"/>
      <c r="AY598" s="70"/>
      <c r="AZ598" s="70"/>
      <c r="BA598" s="70"/>
      <c r="BB598" s="70">
        <f t="shared" si="64"/>
        <v>1</v>
      </c>
      <c r="BC598" s="70">
        <f t="shared" si="65"/>
        <v>3.9316900706466715E-3</v>
      </c>
      <c r="BD598" s="70" t="e">
        <f t="shared" si="66"/>
        <v>#N/A</v>
      </c>
      <c r="BE598" s="70"/>
      <c r="BF598" s="70"/>
      <c r="BG598" s="70"/>
      <c r="BH598" s="70"/>
      <c r="BI598" s="70"/>
      <c r="BJ598" s="70"/>
      <c r="BK598" s="70"/>
      <c r="BL598" s="70"/>
      <c r="BM598" s="70"/>
      <c r="BN598" s="70"/>
      <c r="BO598" s="70"/>
      <c r="BP598" s="70"/>
      <c r="BQ598" s="70"/>
      <c r="BR598" s="70"/>
      <c r="BS598" s="70"/>
      <c r="BT598" s="70"/>
      <c r="BU598" s="70"/>
      <c r="BV598" s="70"/>
      <c r="BW598" s="70"/>
      <c r="BX598" s="70"/>
      <c r="BY598" s="70"/>
      <c r="BZ598" s="70"/>
      <c r="CA598" s="70"/>
      <c r="CB598" s="70"/>
      <c r="CC598" s="70"/>
      <c r="CD598" s="70"/>
      <c r="CE598" s="70"/>
      <c r="CF598" s="70"/>
      <c r="CG598" s="70"/>
      <c r="CH598" s="70"/>
      <c r="CI598" s="70"/>
      <c r="CJ598" s="70"/>
      <c r="CK598" s="70"/>
      <c r="CL598" s="70"/>
      <c r="CM598" s="70"/>
      <c r="CN598" s="70"/>
      <c r="CO598" s="70"/>
      <c r="CP598" s="70"/>
      <c r="CQ598" s="70"/>
      <c r="CR598" s="70"/>
      <c r="CS598" s="70"/>
      <c r="CT598" s="70"/>
      <c r="CU598" s="70"/>
      <c r="CV598" s="70"/>
      <c r="CW598" s="70"/>
      <c r="CX598" s="70"/>
      <c r="CY598" s="70"/>
      <c r="CZ598" s="70"/>
      <c r="DA598" s="70"/>
      <c r="DB598" s="70"/>
      <c r="DC598" s="70"/>
      <c r="DD598" s="70"/>
      <c r="DE598" s="70"/>
      <c r="DF598" s="70"/>
      <c r="DG598" s="70"/>
      <c r="DH598" s="70"/>
      <c r="DI598" s="70"/>
      <c r="DJ598" s="70"/>
      <c r="DK598" s="70"/>
      <c r="DL598" s="70"/>
      <c r="DM598" s="70"/>
      <c r="DN598" s="70"/>
      <c r="DO598" s="70"/>
      <c r="DP598" s="70"/>
      <c r="DQ598" s="70"/>
      <c r="DR598" s="70"/>
      <c r="DS598" s="70"/>
      <c r="DT598" s="70"/>
      <c r="DU598" s="70"/>
      <c r="DV598" s="70"/>
      <c r="DW598" s="70"/>
      <c r="DX598" s="70"/>
      <c r="DY598" s="70"/>
      <c r="DZ598" s="70"/>
      <c r="EA598" s="70"/>
      <c r="EB598" s="70"/>
      <c r="EC598" s="70"/>
      <c r="ED598" s="70"/>
      <c r="EE598" s="70"/>
      <c r="EF598" s="70"/>
      <c r="EG598" s="70"/>
      <c r="EH598" s="70"/>
      <c r="EI598" s="70"/>
      <c r="EJ598" s="70"/>
      <c r="EK598" s="70"/>
      <c r="EL598" s="70"/>
      <c r="EM598" s="70"/>
      <c r="EN598" s="70"/>
    </row>
    <row r="599" spans="1:144" outlineLevel="1" x14ac:dyDescent="0.2">
      <c r="A599" s="16">
        <v>393</v>
      </c>
      <c r="B599" s="16">
        <v>0</v>
      </c>
      <c r="C599" s="1">
        <v>0.22784713574775972</v>
      </c>
      <c r="D599" s="1">
        <f t="shared" si="58"/>
        <v>-0.22784713574775972</v>
      </c>
      <c r="E599" s="1">
        <f t="shared" si="59"/>
        <v>0.51714547573891911</v>
      </c>
      <c r="F599" s="1">
        <f t="shared" si="60"/>
        <v>-0.71912827488489084</v>
      </c>
      <c r="G599" s="1">
        <f t="shared" si="61"/>
        <v>-0.54321298568078136</v>
      </c>
      <c r="H599" s="1">
        <v>0.28619930631543383</v>
      </c>
      <c r="I599" s="1">
        <f t="shared" si="62"/>
        <v>0.11831284502575264</v>
      </c>
      <c r="J599" s="1">
        <f t="shared" si="63"/>
        <v>-0.64295660260859089</v>
      </c>
      <c r="AQ599" s="70"/>
      <c r="AR599" s="70"/>
      <c r="AS599" s="70"/>
      <c r="AT599" s="70"/>
      <c r="AU599" s="70"/>
      <c r="AV599" s="70"/>
      <c r="AW599" s="70"/>
      <c r="AX599" s="83"/>
      <c r="AY599" s="70"/>
      <c r="AZ599" s="70"/>
      <c r="BA599" s="70"/>
      <c r="BB599" s="70">
        <f t="shared" si="64"/>
        <v>1</v>
      </c>
      <c r="BC599" s="70">
        <f t="shared" si="65"/>
        <v>0.22784713574775972</v>
      </c>
      <c r="BD599" s="70" t="e">
        <f t="shared" si="66"/>
        <v>#N/A</v>
      </c>
      <c r="BE599" s="70"/>
      <c r="BF599" s="70"/>
      <c r="BG599" s="70"/>
      <c r="BH599" s="70"/>
      <c r="BI599" s="70"/>
      <c r="BJ599" s="70"/>
      <c r="BK599" s="70"/>
      <c r="BL599" s="70"/>
      <c r="BM599" s="70"/>
      <c r="BN599" s="70"/>
      <c r="BO599" s="70"/>
      <c r="BP599" s="70"/>
      <c r="BQ599" s="70"/>
      <c r="BR599" s="70"/>
      <c r="BS599" s="70"/>
      <c r="BT599" s="70"/>
      <c r="BU599" s="70"/>
      <c r="BV599" s="70"/>
      <c r="BW599" s="70"/>
      <c r="BX599" s="70"/>
      <c r="BY599" s="70"/>
      <c r="BZ599" s="70"/>
      <c r="CA599" s="70"/>
      <c r="CB599" s="70"/>
      <c r="CC599" s="70"/>
      <c r="CD599" s="70"/>
      <c r="CE599" s="70"/>
      <c r="CF599" s="70"/>
      <c r="CG599" s="70"/>
      <c r="CH599" s="70"/>
      <c r="CI599" s="70"/>
      <c r="CJ599" s="70"/>
      <c r="CK599" s="70"/>
      <c r="CL599" s="70"/>
      <c r="CM599" s="70"/>
      <c r="CN599" s="70"/>
      <c r="CO599" s="70"/>
      <c r="CP599" s="70"/>
      <c r="CQ599" s="70"/>
      <c r="CR599" s="70"/>
      <c r="CS599" s="70"/>
      <c r="CT599" s="70"/>
      <c r="CU599" s="70"/>
      <c r="CV599" s="70"/>
      <c r="CW599" s="70"/>
      <c r="CX599" s="70"/>
      <c r="CY599" s="70"/>
      <c r="CZ599" s="70"/>
      <c r="DA599" s="70"/>
      <c r="DB599" s="70"/>
      <c r="DC599" s="70"/>
      <c r="DD599" s="70"/>
      <c r="DE599" s="70"/>
      <c r="DF599" s="70"/>
      <c r="DG599" s="70"/>
      <c r="DH599" s="70"/>
      <c r="DI599" s="70"/>
      <c r="DJ599" s="70"/>
      <c r="DK599" s="70"/>
      <c r="DL599" s="70"/>
      <c r="DM599" s="70"/>
      <c r="DN599" s="70"/>
      <c r="DO599" s="70"/>
      <c r="DP599" s="70"/>
      <c r="DQ599" s="70"/>
      <c r="DR599" s="70"/>
      <c r="DS599" s="70"/>
      <c r="DT599" s="70"/>
      <c r="DU599" s="70"/>
      <c r="DV599" s="70"/>
      <c r="DW599" s="70"/>
      <c r="DX599" s="70"/>
      <c r="DY599" s="70"/>
      <c r="DZ599" s="70"/>
      <c r="EA599" s="70"/>
      <c r="EB599" s="70"/>
      <c r="EC599" s="70"/>
      <c r="ED599" s="70"/>
      <c r="EE599" s="70"/>
      <c r="EF599" s="70"/>
      <c r="EG599" s="70"/>
      <c r="EH599" s="70"/>
      <c r="EI599" s="70"/>
      <c r="EJ599" s="70"/>
      <c r="EK599" s="70"/>
      <c r="EL599" s="70"/>
      <c r="EM599" s="70"/>
      <c r="EN599" s="70"/>
    </row>
    <row r="600" spans="1:144" outlineLevel="1" x14ac:dyDescent="0.2">
      <c r="A600" s="16">
        <v>394</v>
      </c>
      <c r="B600" s="16">
        <v>0</v>
      </c>
      <c r="C600" s="1">
        <v>6.0936548297248795E-3</v>
      </c>
      <c r="D600" s="1">
        <f t="shared" si="58"/>
        <v>-6.0936548297248795E-3</v>
      </c>
      <c r="E600" s="1">
        <f t="shared" si="59"/>
        <v>1.2224593830377779E-2</v>
      </c>
      <c r="F600" s="1">
        <f t="shared" si="60"/>
        <v>-0.11056488515970059</v>
      </c>
      <c r="G600" s="1">
        <f t="shared" si="61"/>
        <v>-7.8300798971783589E-2</v>
      </c>
      <c r="H600" s="1">
        <v>1.325432096474365E-2</v>
      </c>
      <c r="I600" s="1">
        <f t="shared" si="62"/>
        <v>8.235398843052012E-5</v>
      </c>
      <c r="J600" s="1">
        <f t="shared" si="63"/>
        <v>-7.8824926946050422E-2</v>
      </c>
      <c r="AQ600" s="70"/>
      <c r="AR600" s="70"/>
      <c r="AS600" s="70"/>
      <c r="AT600" s="70"/>
      <c r="AU600" s="70"/>
      <c r="AV600" s="70"/>
      <c r="AW600" s="70"/>
      <c r="AX600" s="83"/>
      <c r="AY600" s="70"/>
      <c r="AZ600" s="70"/>
      <c r="BA600" s="70"/>
      <c r="BB600" s="70">
        <f t="shared" si="64"/>
        <v>1</v>
      </c>
      <c r="BC600" s="70">
        <f t="shared" si="65"/>
        <v>6.0936548297248795E-3</v>
      </c>
      <c r="BD600" s="70" t="e">
        <f t="shared" si="66"/>
        <v>#N/A</v>
      </c>
      <c r="BE600" s="70"/>
      <c r="BF600" s="70"/>
      <c r="BG600" s="70"/>
      <c r="BH600" s="70"/>
      <c r="BI600" s="70"/>
      <c r="BJ600" s="70"/>
      <c r="BK600" s="70"/>
      <c r="BL600" s="70"/>
      <c r="BM600" s="70"/>
      <c r="BN600" s="70"/>
      <c r="BO600" s="70"/>
      <c r="BP600" s="70"/>
      <c r="BQ600" s="70"/>
      <c r="BR600" s="70"/>
      <c r="BS600" s="70"/>
      <c r="BT600" s="70"/>
      <c r="BU600" s="70"/>
      <c r="BV600" s="70"/>
      <c r="BW600" s="70"/>
      <c r="BX600" s="70"/>
      <c r="BY600" s="70"/>
      <c r="BZ600" s="70"/>
      <c r="CA600" s="70"/>
      <c r="CB600" s="70"/>
      <c r="CC600" s="70"/>
      <c r="CD600" s="70"/>
      <c r="CE600" s="70"/>
      <c r="CF600" s="70"/>
      <c r="CG600" s="70"/>
      <c r="CH600" s="70"/>
      <c r="CI600" s="70"/>
      <c r="CJ600" s="70"/>
      <c r="CK600" s="70"/>
      <c r="CL600" s="70"/>
      <c r="CM600" s="70"/>
      <c r="CN600" s="70"/>
      <c r="CO600" s="70"/>
      <c r="CP600" s="70"/>
      <c r="CQ600" s="70"/>
      <c r="CR600" s="70"/>
      <c r="CS600" s="70"/>
      <c r="CT600" s="70"/>
      <c r="CU600" s="70"/>
      <c r="CV600" s="70"/>
      <c r="CW600" s="70"/>
      <c r="CX600" s="70"/>
      <c r="CY600" s="70"/>
      <c r="CZ600" s="70"/>
      <c r="DA600" s="70"/>
      <c r="DB600" s="70"/>
      <c r="DC600" s="70"/>
      <c r="DD600" s="70"/>
      <c r="DE600" s="70"/>
      <c r="DF600" s="70"/>
      <c r="DG600" s="70"/>
      <c r="DH600" s="70"/>
      <c r="DI600" s="70"/>
      <c r="DJ600" s="70"/>
      <c r="DK600" s="70"/>
      <c r="DL600" s="70"/>
      <c r="DM600" s="70"/>
      <c r="DN600" s="70"/>
      <c r="DO600" s="70"/>
      <c r="DP600" s="70"/>
      <c r="DQ600" s="70"/>
      <c r="DR600" s="70"/>
      <c r="DS600" s="70"/>
      <c r="DT600" s="70"/>
      <c r="DU600" s="70"/>
      <c r="DV600" s="70"/>
      <c r="DW600" s="70"/>
      <c r="DX600" s="70"/>
      <c r="DY600" s="70"/>
      <c r="DZ600" s="70"/>
      <c r="EA600" s="70"/>
      <c r="EB600" s="70"/>
      <c r="EC600" s="70"/>
      <c r="ED600" s="70"/>
      <c r="EE600" s="70"/>
      <c r="EF600" s="70"/>
      <c r="EG600" s="70"/>
      <c r="EH600" s="70"/>
      <c r="EI600" s="70"/>
      <c r="EJ600" s="70"/>
      <c r="EK600" s="70"/>
      <c r="EL600" s="70"/>
      <c r="EM600" s="70"/>
      <c r="EN600" s="70"/>
    </row>
    <row r="601" spans="1:144" outlineLevel="1" x14ac:dyDescent="0.2">
      <c r="A601" s="16">
        <v>395</v>
      </c>
      <c r="B601" s="16">
        <v>0</v>
      </c>
      <c r="C601" s="1">
        <v>8.8778349074416524E-3</v>
      </c>
      <c r="D601" s="1">
        <f t="shared" si="58"/>
        <v>-8.8778349074416524E-3</v>
      </c>
      <c r="E601" s="1">
        <f t="shared" si="59"/>
        <v>1.7834955372405304E-2</v>
      </c>
      <c r="F601" s="1">
        <f t="shared" si="60"/>
        <v>-0.13354757718657911</v>
      </c>
      <c r="G601" s="1">
        <f t="shared" si="61"/>
        <v>-9.4643313777034291E-2</v>
      </c>
      <c r="H601" s="1">
        <v>7.1479629945634705E-3</v>
      </c>
      <c r="I601" s="1">
        <f t="shared" si="62"/>
        <v>6.4487811732571196E-5</v>
      </c>
      <c r="J601" s="1">
        <f t="shared" si="63"/>
        <v>-9.4983391466249192E-2</v>
      </c>
      <c r="AQ601" s="70"/>
      <c r="AR601" s="70"/>
      <c r="AS601" s="70"/>
      <c r="AT601" s="70"/>
      <c r="AU601" s="70"/>
      <c r="AV601" s="70"/>
      <c r="AW601" s="70"/>
      <c r="AX601" s="83"/>
      <c r="AY601" s="70"/>
      <c r="AZ601" s="70"/>
      <c r="BA601" s="70"/>
      <c r="BB601" s="70">
        <f t="shared" si="64"/>
        <v>1</v>
      </c>
      <c r="BC601" s="70">
        <f t="shared" si="65"/>
        <v>8.8778349074416524E-3</v>
      </c>
      <c r="BD601" s="70" t="e">
        <f t="shared" si="66"/>
        <v>#N/A</v>
      </c>
      <c r="BE601" s="70"/>
      <c r="BF601" s="70"/>
      <c r="BG601" s="70"/>
      <c r="BH601" s="70"/>
      <c r="BI601" s="70"/>
      <c r="BJ601" s="70"/>
      <c r="BK601" s="70"/>
      <c r="BL601" s="70"/>
      <c r="BM601" s="70"/>
      <c r="BN601" s="70"/>
      <c r="BO601" s="70"/>
      <c r="BP601" s="70"/>
      <c r="BQ601" s="70"/>
      <c r="BR601" s="70"/>
      <c r="BS601" s="70"/>
      <c r="BT601" s="70"/>
      <c r="BU601" s="70"/>
      <c r="BV601" s="70"/>
      <c r="BW601" s="70"/>
      <c r="BX601" s="70"/>
      <c r="BY601" s="70"/>
      <c r="BZ601" s="70"/>
      <c r="CA601" s="70"/>
      <c r="CB601" s="70"/>
      <c r="CC601" s="70"/>
      <c r="CD601" s="70"/>
      <c r="CE601" s="70"/>
      <c r="CF601" s="70"/>
      <c r="CG601" s="70"/>
      <c r="CH601" s="70"/>
      <c r="CI601" s="70"/>
      <c r="CJ601" s="70"/>
      <c r="CK601" s="70"/>
      <c r="CL601" s="70"/>
      <c r="CM601" s="70"/>
      <c r="CN601" s="70"/>
      <c r="CO601" s="70"/>
      <c r="CP601" s="70"/>
      <c r="CQ601" s="70"/>
      <c r="CR601" s="70"/>
      <c r="CS601" s="70"/>
      <c r="CT601" s="70"/>
      <c r="CU601" s="70"/>
      <c r="CV601" s="70"/>
      <c r="CW601" s="70"/>
      <c r="CX601" s="70"/>
      <c r="CY601" s="70"/>
      <c r="CZ601" s="70"/>
      <c r="DA601" s="70"/>
      <c r="DB601" s="70"/>
      <c r="DC601" s="70"/>
      <c r="DD601" s="70"/>
      <c r="DE601" s="70"/>
      <c r="DF601" s="70"/>
      <c r="DG601" s="70"/>
      <c r="DH601" s="70"/>
      <c r="DI601" s="70"/>
      <c r="DJ601" s="70"/>
      <c r="DK601" s="70"/>
      <c r="DL601" s="70"/>
      <c r="DM601" s="70"/>
      <c r="DN601" s="70"/>
      <c r="DO601" s="70"/>
      <c r="DP601" s="70"/>
      <c r="DQ601" s="70"/>
      <c r="DR601" s="70"/>
      <c r="DS601" s="70"/>
      <c r="DT601" s="70"/>
      <c r="DU601" s="70"/>
      <c r="DV601" s="70"/>
      <c r="DW601" s="70"/>
      <c r="DX601" s="70"/>
      <c r="DY601" s="70"/>
      <c r="DZ601" s="70"/>
      <c r="EA601" s="70"/>
      <c r="EB601" s="70"/>
      <c r="EC601" s="70"/>
      <c r="ED601" s="70"/>
      <c r="EE601" s="70"/>
      <c r="EF601" s="70"/>
      <c r="EG601" s="70"/>
      <c r="EH601" s="70"/>
      <c r="EI601" s="70"/>
      <c r="EJ601" s="70"/>
      <c r="EK601" s="70"/>
      <c r="EL601" s="70"/>
      <c r="EM601" s="70"/>
      <c r="EN601" s="70"/>
    </row>
    <row r="602" spans="1:144" outlineLevel="1" x14ac:dyDescent="0.2">
      <c r="A602" s="16">
        <v>396</v>
      </c>
      <c r="B602" s="16">
        <v>0</v>
      </c>
      <c r="C602" s="1">
        <v>6.4312494498425549E-2</v>
      </c>
      <c r="D602" s="1">
        <f t="shared" si="58"/>
        <v>-6.4312494498425549E-2</v>
      </c>
      <c r="E602" s="1">
        <f t="shared" si="59"/>
        <v>0.13294743978473658</v>
      </c>
      <c r="F602" s="1">
        <f t="shared" si="60"/>
        <v>-0.36461958228369551</v>
      </c>
      <c r="G602" s="1">
        <f t="shared" si="61"/>
        <v>-0.26216955828445898</v>
      </c>
      <c r="H602" s="1">
        <v>4.4966154163001773E-2</v>
      </c>
      <c r="I602" s="1">
        <f t="shared" si="62"/>
        <v>3.2361713355071649E-3</v>
      </c>
      <c r="J602" s="1">
        <f t="shared" si="63"/>
        <v>-0.26827047662121806</v>
      </c>
      <c r="AQ602" s="70"/>
      <c r="AR602" s="70"/>
      <c r="AS602" s="70"/>
      <c r="AT602" s="70"/>
      <c r="AU602" s="70"/>
      <c r="AV602" s="70"/>
      <c r="AW602" s="70"/>
      <c r="AX602" s="83"/>
      <c r="AY602" s="70"/>
      <c r="AZ602" s="70"/>
      <c r="BA602" s="70"/>
      <c r="BB602" s="70">
        <f t="shared" si="64"/>
        <v>1</v>
      </c>
      <c r="BC602" s="70">
        <f t="shared" si="65"/>
        <v>6.4312494498425549E-2</v>
      </c>
      <c r="BD602" s="70" t="e">
        <f t="shared" si="66"/>
        <v>#N/A</v>
      </c>
      <c r="BE602" s="70"/>
      <c r="BF602" s="70"/>
      <c r="BG602" s="70"/>
      <c r="BH602" s="70"/>
      <c r="BI602" s="70"/>
      <c r="BJ602" s="70"/>
      <c r="BK602" s="70"/>
      <c r="BL602" s="70"/>
      <c r="BM602" s="70"/>
      <c r="BN602" s="70"/>
      <c r="BO602" s="70"/>
      <c r="BP602" s="70"/>
      <c r="BQ602" s="70"/>
      <c r="BR602" s="70"/>
      <c r="BS602" s="70"/>
      <c r="BT602" s="70"/>
      <c r="BU602" s="70"/>
      <c r="BV602" s="70"/>
      <c r="BW602" s="70"/>
      <c r="BX602" s="70"/>
      <c r="BY602" s="70"/>
      <c r="BZ602" s="70"/>
      <c r="CA602" s="70"/>
      <c r="CB602" s="70"/>
      <c r="CC602" s="70"/>
      <c r="CD602" s="70"/>
      <c r="CE602" s="70"/>
      <c r="CF602" s="70"/>
      <c r="CG602" s="70"/>
      <c r="CH602" s="70"/>
      <c r="CI602" s="70"/>
      <c r="CJ602" s="70"/>
      <c r="CK602" s="70"/>
      <c r="CL602" s="70"/>
      <c r="CM602" s="70"/>
      <c r="CN602" s="70"/>
      <c r="CO602" s="70"/>
      <c r="CP602" s="70"/>
      <c r="CQ602" s="70"/>
      <c r="CR602" s="70"/>
      <c r="CS602" s="70"/>
      <c r="CT602" s="70"/>
      <c r="CU602" s="70"/>
      <c r="CV602" s="70"/>
      <c r="CW602" s="70"/>
      <c r="CX602" s="70"/>
      <c r="CY602" s="70"/>
      <c r="CZ602" s="70"/>
      <c r="DA602" s="70"/>
      <c r="DB602" s="70"/>
      <c r="DC602" s="70"/>
      <c r="DD602" s="70"/>
      <c r="DE602" s="70"/>
      <c r="DF602" s="70"/>
      <c r="DG602" s="70"/>
      <c r="DH602" s="70"/>
      <c r="DI602" s="70"/>
      <c r="DJ602" s="70"/>
      <c r="DK602" s="70"/>
      <c r="DL602" s="70"/>
      <c r="DM602" s="70"/>
      <c r="DN602" s="70"/>
      <c r="DO602" s="70"/>
      <c r="DP602" s="70"/>
      <c r="DQ602" s="70"/>
      <c r="DR602" s="70"/>
      <c r="DS602" s="70"/>
      <c r="DT602" s="70"/>
      <c r="DU602" s="70"/>
      <c r="DV602" s="70"/>
      <c r="DW602" s="70"/>
      <c r="DX602" s="70"/>
      <c r="DY602" s="70"/>
      <c r="DZ602" s="70"/>
      <c r="EA602" s="70"/>
      <c r="EB602" s="70"/>
      <c r="EC602" s="70"/>
      <c r="ED602" s="70"/>
      <c r="EE602" s="70"/>
      <c r="EF602" s="70"/>
      <c r="EG602" s="70"/>
      <c r="EH602" s="70"/>
      <c r="EI602" s="70"/>
      <c r="EJ602" s="70"/>
      <c r="EK602" s="70"/>
      <c r="EL602" s="70"/>
      <c r="EM602" s="70"/>
      <c r="EN602" s="70"/>
    </row>
    <row r="603" spans="1:144" outlineLevel="1" x14ac:dyDescent="0.2">
      <c r="A603" s="16">
        <v>397</v>
      </c>
      <c r="B603" s="16">
        <v>0</v>
      </c>
      <c r="C603" s="1">
        <v>5.6802297479736763E-5</v>
      </c>
      <c r="D603" s="1">
        <f t="shared" si="58"/>
        <v>-5.6802297479736763E-5</v>
      </c>
      <c r="E603" s="1">
        <f t="shared" si="59"/>
        <v>1.1360782158281008E-4</v>
      </c>
      <c r="F603" s="1">
        <f t="shared" si="60"/>
        <v>-1.0658696992728993E-2</v>
      </c>
      <c r="G603" s="1">
        <f t="shared" si="61"/>
        <v>-7.5369439538860057E-3</v>
      </c>
      <c r="H603" s="1">
        <v>2.019448708624782E-4</v>
      </c>
      <c r="I603" s="1">
        <f t="shared" si="62"/>
        <v>1.1473901337101974E-8</v>
      </c>
      <c r="J603" s="1">
        <f t="shared" si="63"/>
        <v>-7.5377050927557462E-3</v>
      </c>
      <c r="AQ603" s="70"/>
      <c r="AR603" s="70"/>
      <c r="AS603" s="70"/>
      <c r="AT603" s="70"/>
      <c r="AU603" s="70"/>
      <c r="AV603" s="70"/>
      <c r="AW603" s="70"/>
      <c r="AX603" s="83"/>
      <c r="AY603" s="70"/>
      <c r="AZ603" s="70"/>
      <c r="BA603" s="70"/>
      <c r="BB603" s="70">
        <f t="shared" si="64"/>
        <v>1</v>
      </c>
      <c r="BC603" s="70">
        <f t="shared" si="65"/>
        <v>5.6802297479736763E-5</v>
      </c>
      <c r="BD603" s="70" t="e">
        <f t="shared" si="66"/>
        <v>#N/A</v>
      </c>
      <c r="BE603" s="70"/>
      <c r="BF603" s="70"/>
      <c r="BG603" s="70"/>
      <c r="BH603" s="70"/>
      <c r="BI603" s="70"/>
      <c r="BJ603" s="70"/>
      <c r="BK603" s="70"/>
      <c r="BL603" s="70"/>
      <c r="BM603" s="70"/>
      <c r="BN603" s="70"/>
      <c r="BO603" s="70"/>
      <c r="BP603" s="70"/>
      <c r="BQ603" s="70"/>
      <c r="BR603" s="70"/>
      <c r="BS603" s="70"/>
      <c r="BT603" s="70"/>
      <c r="BU603" s="70"/>
      <c r="BV603" s="70"/>
      <c r="BW603" s="70"/>
      <c r="BX603" s="70"/>
      <c r="BY603" s="70"/>
      <c r="BZ603" s="70"/>
      <c r="CA603" s="70"/>
      <c r="CB603" s="70"/>
      <c r="CC603" s="70"/>
      <c r="CD603" s="70"/>
      <c r="CE603" s="70"/>
      <c r="CF603" s="70"/>
      <c r="CG603" s="70"/>
      <c r="CH603" s="70"/>
      <c r="CI603" s="70"/>
      <c r="CJ603" s="70"/>
      <c r="CK603" s="70"/>
      <c r="CL603" s="70"/>
      <c r="CM603" s="70"/>
      <c r="CN603" s="70"/>
      <c r="CO603" s="70"/>
      <c r="CP603" s="70"/>
      <c r="CQ603" s="70"/>
      <c r="CR603" s="70"/>
      <c r="CS603" s="70"/>
      <c r="CT603" s="70"/>
      <c r="CU603" s="70"/>
      <c r="CV603" s="70"/>
      <c r="CW603" s="70"/>
      <c r="CX603" s="70"/>
      <c r="CY603" s="70"/>
      <c r="CZ603" s="70"/>
      <c r="DA603" s="70"/>
      <c r="DB603" s="70"/>
      <c r="DC603" s="70"/>
      <c r="DD603" s="70"/>
      <c r="DE603" s="70"/>
      <c r="DF603" s="70"/>
      <c r="DG603" s="70"/>
      <c r="DH603" s="70"/>
      <c r="DI603" s="70"/>
      <c r="DJ603" s="70"/>
      <c r="DK603" s="70"/>
      <c r="DL603" s="70"/>
      <c r="DM603" s="70"/>
      <c r="DN603" s="70"/>
      <c r="DO603" s="70"/>
      <c r="DP603" s="70"/>
      <c r="DQ603" s="70"/>
      <c r="DR603" s="70"/>
      <c r="DS603" s="70"/>
      <c r="DT603" s="70"/>
      <c r="DU603" s="70"/>
      <c r="DV603" s="70"/>
      <c r="DW603" s="70"/>
      <c r="DX603" s="70"/>
      <c r="DY603" s="70"/>
      <c r="DZ603" s="70"/>
      <c r="EA603" s="70"/>
      <c r="EB603" s="70"/>
      <c r="EC603" s="70"/>
      <c r="ED603" s="70"/>
      <c r="EE603" s="70"/>
      <c r="EF603" s="70"/>
      <c r="EG603" s="70"/>
      <c r="EH603" s="70"/>
      <c r="EI603" s="70"/>
      <c r="EJ603" s="70"/>
      <c r="EK603" s="70"/>
      <c r="EL603" s="70"/>
      <c r="EM603" s="70"/>
      <c r="EN603" s="70"/>
    </row>
    <row r="604" spans="1:144" outlineLevel="1" x14ac:dyDescent="0.2">
      <c r="A604" s="16">
        <v>398</v>
      </c>
      <c r="B604" s="16">
        <v>0</v>
      </c>
      <c r="C604" s="1">
        <v>2.355052680225362E-6</v>
      </c>
      <c r="D604" s="1">
        <f t="shared" si="58"/>
        <v>-2.355052680225362E-6</v>
      </c>
      <c r="E604" s="1">
        <f t="shared" si="59"/>
        <v>4.7101109065756889E-6</v>
      </c>
      <c r="F604" s="1">
        <f t="shared" si="60"/>
        <v>-2.1702789927969374E-3</v>
      </c>
      <c r="G604" s="1">
        <f t="shared" si="61"/>
        <v>-1.5346198964276301E-3</v>
      </c>
      <c r="H604" s="1">
        <v>1.8867602957754456E-5</v>
      </c>
      <c r="I604" s="1">
        <f t="shared" si="62"/>
        <v>4.443514194482888E-11</v>
      </c>
      <c r="J604" s="1">
        <f t="shared" si="63"/>
        <v>-1.5346343739319457E-3</v>
      </c>
      <c r="AQ604" s="70"/>
      <c r="AR604" s="70"/>
      <c r="AS604" s="70"/>
      <c r="AT604" s="70"/>
      <c r="AU604" s="70"/>
      <c r="AV604" s="70"/>
      <c r="AW604" s="70"/>
      <c r="AX604" s="83"/>
      <c r="AY604" s="70"/>
      <c r="AZ604" s="70"/>
      <c r="BA604" s="70"/>
      <c r="BB604" s="70">
        <f t="shared" si="64"/>
        <v>1</v>
      </c>
      <c r="BC604" s="70">
        <f t="shared" si="65"/>
        <v>2.355052680225362E-6</v>
      </c>
      <c r="BD604" s="70" t="e">
        <f t="shared" si="66"/>
        <v>#N/A</v>
      </c>
      <c r="BE604" s="70"/>
      <c r="BF604" s="70"/>
      <c r="BG604" s="70"/>
      <c r="BH604" s="70"/>
      <c r="BI604" s="70"/>
      <c r="BJ604" s="70"/>
      <c r="BK604" s="70"/>
      <c r="BL604" s="70"/>
      <c r="BM604" s="70"/>
      <c r="BN604" s="70"/>
      <c r="BO604" s="70"/>
      <c r="BP604" s="70"/>
      <c r="BQ604" s="70"/>
      <c r="BR604" s="70"/>
      <c r="BS604" s="70"/>
      <c r="BT604" s="70"/>
      <c r="BU604" s="70"/>
      <c r="BV604" s="70"/>
      <c r="BW604" s="70"/>
      <c r="BX604" s="70"/>
      <c r="BY604" s="70"/>
      <c r="BZ604" s="70"/>
      <c r="CA604" s="70"/>
      <c r="CB604" s="70"/>
      <c r="CC604" s="70"/>
      <c r="CD604" s="70"/>
      <c r="CE604" s="70"/>
      <c r="CF604" s="70"/>
      <c r="CG604" s="70"/>
      <c r="CH604" s="70"/>
      <c r="CI604" s="70"/>
      <c r="CJ604" s="70"/>
      <c r="CK604" s="70"/>
      <c r="CL604" s="70"/>
      <c r="CM604" s="70"/>
      <c r="CN604" s="70"/>
      <c r="CO604" s="70"/>
      <c r="CP604" s="70"/>
      <c r="CQ604" s="70"/>
      <c r="CR604" s="70"/>
      <c r="CS604" s="70"/>
      <c r="CT604" s="70"/>
      <c r="CU604" s="70"/>
      <c r="CV604" s="70"/>
      <c r="CW604" s="70"/>
      <c r="CX604" s="70"/>
      <c r="CY604" s="70"/>
      <c r="CZ604" s="70"/>
      <c r="DA604" s="70"/>
      <c r="DB604" s="70"/>
      <c r="DC604" s="70"/>
      <c r="DD604" s="70"/>
      <c r="DE604" s="70"/>
      <c r="DF604" s="70"/>
      <c r="DG604" s="70"/>
      <c r="DH604" s="70"/>
      <c r="DI604" s="70"/>
      <c r="DJ604" s="70"/>
      <c r="DK604" s="70"/>
      <c r="DL604" s="70"/>
      <c r="DM604" s="70"/>
      <c r="DN604" s="70"/>
      <c r="DO604" s="70"/>
      <c r="DP604" s="70"/>
      <c r="DQ604" s="70"/>
      <c r="DR604" s="70"/>
      <c r="DS604" s="70"/>
      <c r="DT604" s="70"/>
      <c r="DU604" s="70"/>
      <c r="DV604" s="70"/>
      <c r="DW604" s="70"/>
      <c r="DX604" s="70"/>
      <c r="DY604" s="70"/>
      <c r="DZ604" s="70"/>
      <c r="EA604" s="70"/>
      <c r="EB604" s="70"/>
      <c r="EC604" s="70"/>
      <c r="ED604" s="70"/>
      <c r="EE604" s="70"/>
      <c r="EF604" s="70"/>
      <c r="EG604" s="70"/>
      <c r="EH604" s="70"/>
      <c r="EI604" s="70"/>
      <c r="EJ604" s="70"/>
      <c r="EK604" s="70"/>
      <c r="EL604" s="70"/>
      <c r="EM604" s="70"/>
      <c r="EN604" s="70"/>
    </row>
    <row r="605" spans="1:144" outlineLevel="1" x14ac:dyDescent="0.2">
      <c r="A605" s="16">
        <v>399</v>
      </c>
      <c r="B605" s="16">
        <v>0</v>
      </c>
      <c r="C605" s="1">
        <v>1.4328859679148935E-3</v>
      </c>
      <c r="D605" s="1">
        <f t="shared" si="58"/>
        <v>-1.4328859679148935E-3</v>
      </c>
      <c r="E605" s="1">
        <f t="shared" si="59"/>
        <v>2.8678270614350557E-3</v>
      </c>
      <c r="F605" s="1">
        <f t="shared" si="60"/>
        <v>-5.3552096704378022E-2</v>
      </c>
      <c r="G605" s="1">
        <f t="shared" si="61"/>
        <v>-3.7880629301540999E-2</v>
      </c>
      <c r="H605" s="1">
        <v>2.7215574712410747E-3</v>
      </c>
      <c r="I605" s="1">
        <f t="shared" si="62"/>
        <v>3.9159347700303684E-6</v>
      </c>
      <c r="J605" s="1">
        <f t="shared" si="63"/>
        <v>-3.7932281911991494E-2</v>
      </c>
      <c r="AQ605" s="70"/>
      <c r="AR605" s="70"/>
      <c r="AS605" s="70"/>
      <c r="AT605" s="70"/>
      <c r="AU605" s="70"/>
      <c r="AV605" s="70"/>
      <c r="AW605" s="70"/>
      <c r="AX605" s="83"/>
      <c r="AY605" s="70"/>
      <c r="AZ605" s="70"/>
      <c r="BA605" s="70"/>
      <c r="BB605" s="70">
        <f t="shared" si="64"/>
        <v>1</v>
      </c>
      <c r="BC605" s="70">
        <f t="shared" si="65"/>
        <v>1.4328859679148935E-3</v>
      </c>
      <c r="BD605" s="70" t="e">
        <f t="shared" si="66"/>
        <v>#N/A</v>
      </c>
      <c r="BE605" s="70"/>
      <c r="BF605" s="70"/>
      <c r="BG605" s="70"/>
      <c r="BH605" s="70"/>
      <c r="BI605" s="70"/>
      <c r="BJ605" s="70"/>
      <c r="BK605" s="70"/>
      <c r="BL605" s="70"/>
      <c r="BM605" s="70"/>
      <c r="BN605" s="70"/>
      <c r="BO605" s="70"/>
      <c r="BP605" s="70"/>
      <c r="BQ605" s="70"/>
      <c r="BR605" s="70"/>
      <c r="BS605" s="70"/>
      <c r="BT605" s="70"/>
      <c r="BU605" s="70"/>
      <c r="BV605" s="70"/>
      <c r="BW605" s="70"/>
      <c r="BX605" s="70"/>
      <c r="BY605" s="70"/>
      <c r="BZ605" s="70"/>
      <c r="CA605" s="70"/>
      <c r="CB605" s="70"/>
      <c r="CC605" s="70"/>
      <c r="CD605" s="70"/>
      <c r="CE605" s="70"/>
      <c r="CF605" s="70"/>
      <c r="CG605" s="70"/>
      <c r="CH605" s="70"/>
      <c r="CI605" s="70"/>
      <c r="CJ605" s="70"/>
      <c r="CK605" s="70"/>
      <c r="CL605" s="70"/>
      <c r="CM605" s="70"/>
      <c r="CN605" s="70"/>
      <c r="CO605" s="70"/>
      <c r="CP605" s="70"/>
      <c r="CQ605" s="70"/>
      <c r="CR605" s="70"/>
      <c r="CS605" s="70"/>
      <c r="CT605" s="70"/>
      <c r="CU605" s="70"/>
      <c r="CV605" s="70"/>
      <c r="CW605" s="70"/>
      <c r="CX605" s="70"/>
      <c r="CY605" s="70"/>
      <c r="CZ605" s="70"/>
      <c r="DA605" s="70"/>
      <c r="DB605" s="70"/>
      <c r="DC605" s="70"/>
      <c r="DD605" s="70"/>
      <c r="DE605" s="70"/>
      <c r="DF605" s="70"/>
      <c r="DG605" s="70"/>
      <c r="DH605" s="70"/>
      <c r="DI605" s="70"/>
      <c r="DJ605" s="70"/>
      <c r="DK605" s="70"/>
      <c r="DL605" s="70"/>
      <c r="DM605" s="70"/>
      <c r="DN605" s="70"/>
      <c r="DO605" s="70"/>
      <c r="DP605" s="70"/>
      <c r="DQ605" s="70"/>
      <c r="DR605" s="70"/>
      <c r="DS605" s="70"/>
      <c r="DT605" s="70"/>
      <c r="DU605" s="70"/>
      <c r="DV605" s="70"/>
      <c r="DW605" s="70"/>
      <c r="DX605" s="70"/>
      <c r="DY605" s="70"/>
      <c r="DZ605" s="70"/>
      <c r="EA605" s="70"/>
      <c r="EB605" s="70"/>
      <c r="EC605" s="70"/>
      <c r="ED605" s="70"/>
      <c r="EE605" s="70"/>
      <c r="EF605" s="70"/>
      <c r="EG605" s="70"/>
      <c r="EH605" s="70"/>
      <c r="EI605" s="70"/>
      <c r="EJ605" s="70"/>
      <c r="EK605" s="70"/>
      <c r="EL605" s="70"/>
      <c r="EM605" s="70"/>
      <c r="EN605" s="70"/>
    </row>
    <row r="606" spans="1:144" outlineLevel="1" x14ac:dyDescent="0.2">
      <c r="A606" s="16">
        <v>400</v>
      </c>
      <c r="B606" s="16">
        <v>1</v>
      </c>
      <c r="C606" s="1">
        <v>0.96450811365168698</v>
      </c>
      <c r="D606" s="1">
        <f t="shared" si="58"/>
        <v>3.5491886348313018E-2</v>
      </c>
      <c r="E606" s="1">
        <f t="shared" si="59"/>
        <v>7.2274068767657296E-2</v>
      </c>
      <c r="F606" s="1">
        <f t="shared" si="60"/>
        <v>0.26883836922518572</v>
      </c>
      <c r="G606" s="1">
        <f t="shared" si="61"/>
        <v>0.19182782311206911</v>
      </c>
      <c r="H606" s="1">
        <v>4.9808324120636641E-2</v>
      </c>
      <c r="I606" s="1">
        <f t="shared" si="62"/>
        <v>1.9289186172132496E-3</v>
      </c>
      <c r="J606" s="1">
        <f t="shared" si="63"/>
        <v>0.19679134212949648</v>
      </c>
      <c r="AQ606" s="70"/>
      <c r="AR606" s="70"/>
      <c r="AS606" s="70"/>
      <c r="AT606" s="70"/>
      <c r="AU606" s="70"/>
      <c r="AV606" s="70"/>
      <c r="AW606" s="70"/>
      <c r="AX606" s="83"/>
      <c r="AY606" s="70"/>
      <c r="AZ606" s="70"/>
      <c r="BA606" s="70"/>
      <c r="BB606" s="70">
        <f t="shared" si="64"/>
        <v>0</v>
      </c>
      <c r="BC606" s="70" t="e">
        <f t="shared" si="65"/>
        <v>#N/A</v>
      </c>
      <c r="BD606" s="70">
        <f t="shared" si="66"/>
        <v>0.96450811365168698</v>
      </c>
      <c r="BE606" s="70"/>
      <c r="BF606" s="70"/>
      <c r="BG606" s="70"/>
      <c r="BH606" s="70"/>
      <c r="BI606" s="70"/>
      <c r="BJ606" s="70"/>
      <c r="BK606" s="70"/>
      <c r="BL606" s="70"/>
      <c r="BM606" s="70"/>
      <c r="BN606" s="70"/>
      <c r="BO606" s="70"/>
      <c r="BP606" s="70"/>
      <c r="BQ606" s="70"/>
      <c r="BR606" s="70"/>
      <c r="BS606" s="70"/>
      <c r="BT606" s="70"/>
      <c r="BU606" s="70"/>
      <c r="BV606" s="70"/>
      <c r="BW606" s="70"/>
      <c r="BX606" s="70"/>
      <c r="BY606" s="70"/>
      <c r="BZ606" s="70"/>
      <c r="CA606" s="70"/>
      <c r="CB606" s="70"/>
      <c r="CC606" s="70"/>
      <c r="CD606" s="70"/>
      <c r="CE606" s="70"/>
      <c r="CF606" s="70"/>
      <c r="CG606" s="70"/>
      <c r="CH606" s="70"/>
      <c r="CI606" s="70"/>
      <c r="CJ606" s="70"/>
      <c r="CK606" s="70"/>
      <c r="CL606" s="70"/>
      <c r="CM606" s="70"/>
      <c r="CN606" s="70"/>
      <c r="CO606" s="70"/>
      <c r="CP606" s="70"/>
      <c r="CQ606" s="70"/>
      <c r="CR606" s="70"/>
      <c r="CS606" s="70"/>
      <c r="CT606" s="70"/>
      <c r="CU606" s="70"/>
      <c r="CV606" s="70"/>
      <c r="CW606" s="70"/>
      <c r="CX606" s="70"/>
      <c r="CY606" s="70"/>
      <c r="CZ606" s="70"/>
      <c r="DA606" s="70"/>
      <c r="DB606" s="70"/>
      <c r="DC606" s="70"/>
      <c r="DD606" s="70"/>
      <c r="DE606" s="70"/>
      <c r="DF606" s="70"/>
      <c r="DG606" s="70"/>
      <c r="DH606" s="70"/>
      <c r="DI606" s="70"/>
      <c r="DJ606" s="70"/>
      <c r="DK606" s="70"/>
      <c r="DL606" s="70"/>
      <c r="DM606" s="70"/>
      <c r="DN606" s="70"/>
      <c r="DO606" s="70"/>
      <c r="DP606" s="70"/>
      <c r="DQ606" s="70"/>
      <c r="DR606" s="70"/>
      <c r="DS606" s="70"/>
      <c r="DT606" s="70"/>
      <c r="DU606" s="70"/>
      <c r="DV606" s="70"/>
      <c r="DW606" s="70"/>
      <c r="DX606" s="70"/>
      <c r="DY606" s="70"/>
      <c r="DZ606" s="70"/>
      <c r="EA606" s="70"/>
      <c r="EB606" s="70"/>
      <c r="EC606" s="70"/>
      <c r="ED606" s="70"/>
      <c r="EE606" s="70"/>
      <c r="EF606" s="70"/>
      <c r="EG606" s="70"/>
      <c r="EH606" s="70"/>
      <c r="EI606" s="70"/>
      <c r="EJ606" s="70"/>
      <c r="EK606" s="70"/>
      <c r="EL606" s="70"/>
      <c r="EM606" s="70"/>
      <c r="EN606" s="70"/>
    </row>
    <row r="607" spans="1:144" outlineLevel="1" x14ac:dyDescent="0.2">
      <c r="A607" s="16">
        <v>401</v>
      </c>
      <c r="B607" s="16">
        <v>0</v>
      </c>
      <c r="C607" s="1">
        <v>7.7039397571945344E-4</v>
      </c>
      <c r="D607" s="1">
        <f t="shared" si="58"/>
        <v>-7.7039397571945344E-4</v>
      </c>
      <c r="E607" s="1">
        <f t="shared" si="59"/>
        <v>1.5413817633155083E-3</v>
      </c>
      <c r="F607" s="1">
        <f t="shared" si="60"/>
        <v>-3.9260435088209457E-2</v>
      </c>
      <c r="G607" s="1">
        <f t="shared" si="61"/>
        <v>-2.7766669591146924E-2</v>
      </c>
      <c r="H607" s="1">
        <v>2.3959279836176638E-3</v>
      </c>
      <c r="I607" s="1">
        <f t="shared" si="62"/>
        <v>1.8516680442018773E-6</v>
      </c>
      <c r="J607" s="1">
        <f t="shared" si="63"/>
        <v>-2.7799992953742365E-2</v>
      </c>
      <c r="AQ607" s="70"/>
      <c r="AR607" s="70"/>
      <c r="AS607" s="70"/>
      <c r="AT607" s="70"/>
      <c r="AU607" s="70"/>
      <c r="AV607" s="70"/>
      <c r="AW607" s="70"/>
      <c r="AX607" s="83"/>
      <c r="AY607" s="70"/>
      <c r="AZ607" s="70"/>
      <c r="BA607" s="70"/>
      <c r="BB607" s="70">
        <f t="shared" si="64"/>
        <v>1</v>
      </c>
      <c r="BC607" s="70">
        <f t="shared" si="65"/>
        <v>7.7039397571945344E-4</v>
      </c>
      <c r="BD607" s="70" t="e">
        <f t="shared" si="66"/>
        <v>#N/A</v>
      </c>
      <c r="BE607" s="70"/>
      <c r="BF607" s="70"/>
      <c r="BG607" s="70"/>
      <c r="BH607" s="70"/>
      <c r="BI607" s="70"/>
      <c r="BJ607" s="70"/>
      <c r="BK607" s="70"/>
      <c r="BL607" s="70"/>
      <c r="BM607" s="70"/>
      <c r="BN607" s="70"/>
      <c r="BO607" s="70"/>
      <c r="BP607" s="70"/>
      <c r="BQ607" s="70"/>
      <c r="BR607" s="70"/>
      <c r="BS607" s="70"/>
      <c r="BT607" s="70"/>
      <c r="BU607" s="70"/>
      <c r="BV607" s="70"/>
      <c r="BW607" s="70"/>
      <c r="BX607" s="70"/>
      <c r="BY607" s="70"/>
      <c r="BZ607" s="70"/>
      <c r="CA607" s="70"/>
      <c r="CB607" s="70"/>
      <c r="CC607" s="70"/>
      <c r="CD607" s="70"/>
      <c r="CE607" s="70"/>
      <c r="CF607" s="70"/>
      <c r="CG607" s="70"/>
      <c r="CH607" s="70"/>
      <c r="CI607" s="70"/>
      <c r="CJ607" s="70"/>
      <c r="CK607" s="70"/>
      <c r="CL607" s="70"/>
      <c r="CM607" s="70"/>
      <c r="CN607" s="70"/>
      <c r="CO607" s="70"/>
      <c r="CP607" s="70"/>
      <c r="CQ607" s="70"/>
      <c r="CR607" s="70"/>
      <c r="CS607" s="70"/>
      <c r="CT607" s="70"/>
      <c r="CU607" s="70"/>
      <c r="CV607" s="70"/>
      <c r="CW607" s="70"/>
      <c r="CX607" s="70"/>
      <c r="CY607" s="70"/>
      <c r="CZ607" s="70"/>
      <c r="DA607" s="70"/>
      <c r="DB607" s="70"/>
      <c r="DC607" s="70"/>
      <c r="DD607" s="70"/>
      <c r="DE607" s="70"/>
      <c r="DF607" s="70"/>
      <c r="DG607" s="70"/>
      <c r="DH607" s="70"/>
      <c r="DI607" s="70"/>
      <c r="DJ607" s="70"/>
      <c r="DK607" s="70"/>
      <c r="DL607" s="70"/>
      <c r="DM607" s="70"/>
      <c r="DN607" s="70"/>
      <c r="DO607" s="70"/>
      <c r="DP607" s="70"/>
      <c r="DQ607" s="70"/>
      <c r="DR607" s="70"/>
      <c r="DS607" s="70"/>
      <c r="DT607" s="70"/>
      <c r="DU607" s="70"/>
      <c r="DV607" s="70"/>
      <c r="DW607" s="70"/>
      <c r="DX607" s="70"/>
      <c r="DY607" s="70"/>
      <c r="DZ607" s="70"/>
      <c r="EA607" s="70"/>
      <c r="EB607" s="70"/>
      <c r="EC607" s="70"/>
      <c r="ED607" s="70"/>
      <c r="EE607" s="70"/>
      <c r="EF607" s="70"/>
      <c r="EG607" s="70"/>
      <c r="EH607" s="70"/>
      <c r="EI607" s="70"/>
      <c r="EJ607" s="70"/>
      <c r="EK607" s="70"/>
      <c r="EL607" s="70"/>
      <c r="EM607" s="70"/>
      <c r="EN607" s="70"/>
    </row>
    <row r="608" spans="1:144" outlineLevel="1" x14ac:dyDescent="0.2">
      <c r="A608" s="16">
        <v>402</v>
      </c>
      <c r="B608" s="16">
        <v>0</v>
      </c>
      <c r="C608" s="1">
        <v>2.3547266094925672E-5</v>
      </c>
      <c r="D608" s="1">
        <f t="shared" si="58"/>
        <v>-2.3547266094925672E-5</v>
      </c>
      <c r="E608" s="1">
        <f t="shared" si="59"/>
        <v>4.7095086672192178E-5</v>
      </c>
      <c r="F608" s="1">
        <f t="shared" si="60"/>
        <v>-6.862586004720974E-3</v>
      </c>
      <c r="G608" s="1">
        <f t="shared" si="61"/>
        <v>-4.8526096671505396E-3</v>
      </c>
      <c r="H608" s="1">
        <v>8.4416083078104481E-5</v>
      </c>
      <c r="I608" s="1">
        <f t="shared" si="62"/>
        <v>1.9879825962390186E-9</v>
      </c>
      <c r="J608" s="1">
        <f t="shared" si="63"/>
        <v>-4.852814499269378E-3</v>
      </c>
      <c r="AQ608" s="70"/>
      <c r="AR608" s="70"/>
      <c r="AS608" s="70"/>
      <c r="AT608" s="70"/>
      <c r="AU608" s="70"/>
      <c r="AV608" s="70"/>
      <c r="AW608" s="70"/>
      <c r="AX608" s="83"/>
      <c r="AY608" s="70"/>
      <c r="AZ608" s="70"/>
      <c r="BA608" s="70"/>
      <c r="BB608" s="70">
        <f t="shared" si="64"/>
        <v>1</v>
      </c>
      <c r="BC608" s="70">
        <f t="shared" si="65"/>
        <v>2.3547266094925672E-5</v>
      </c>
      <c r="BD608" s="70" t="e">
        <f t="shared" si="66"/>
        <v>#N/A</v>
      </c>
      <c r="BE608" s="70"/>
      <c r="BF608" s="70"/>
      <c r="BG608" s="70"/>
      <c r="BH608" s="70"/>
      <c r="BI608" s="70"/>
      <c r="BJ608" s="70"/>
      <c r="BK608" s="70"/>
      <c r="BL608" s="70"/>
      <c r="BM608" s="70"/>
      <c r="BN608" s="70"/>
      <c r="BO608" s="70"/>
      <c r="BP608" s="70"/>
      <c r="BQ608" s="70"/>
      <c r="BR608" s="70"/>
      <c r="BS608" s="70"/>
      <c r="BT608" s="70"/>
      <c r="BU608" s="70"/>
      <c r="BV608" s="70"/>
      <c r="BW608" s="70"/>
      <c r="BX608" s="70"/>
      <c r="BY608" s="70"/>
      <c r="BZ608" s="70"/>
      <c r="CA608" s="70"/>
      <c r="CB608" s="70"/>
      <c r="CC608" s="70"/>
      <c r="CD608" s="70"/>
      <c r="CE608" s="70"/>
      <c r="CF608" s="70"/>
      <c r="CG608" s="70"/>
      <c r="CH608" s="70"/>
      <c r="CI608" s="70"/>
      <c r="CJ608" s="70"/>
      <c r="CK608" s="70"/>
      <c r="CL608" s="70"/>
      <c r="CM608" s="70"/>
      <c r="CN608" s="70"/>
      <c r="CO608" s="70"/>
      <c r="CP608" s="70"/>
      <c r="CQ608" s="70"/>
      <c r="CR608" s="70"/>
      <c r="CS608" s="70"/>
      <c r="CT608" s="70"/>
      <c r="CU608" s="70"/>
      <c r="CV608" s="70"/>
      <c r="CW608" s="70"/>
      <c r="CX608" s="70"/>
      <c r="CY608" s="70"/>
      <c r="CZ608" s="70"/>
      <c r="DA608" s="70"/>
      <c r="DB608" s="70"/>
      <c r="DC608" s="70"/>
      <c r="DD608" s="70"/>
      <c r="DE608" s="70"/>
      <c r="DF608" s="70"/>
      <c r="DG608" s="70"/>
      <c r="DH608" s="70"/>
      <c r="DI608" s="70"/>
      <c r="DJ608" s="70"/>
      <c r="DK608" s="70"/>
      <c r="DL608" s="70"/>
      <c r="DM608" s="70"/>
      <c r="DN608" s="70"/>
      <c r="DO608" s="70"/>
      <c r="DP608" s="70"/>
      <c r="DQ608" s="70"/>
      <c r="DR608" s="70"/>
      <c r="DS608" s="70"/>
      <c r="DT608" s="70"/>
      <c r="DU608" s="70"/>
      <c r="DV608" s="70"/>
      <c r="DW608" s="70"/>
      <c r="DX608" s="70"/>
      <c r="DY608" s="70"/>
      <c r="DZ608" s="70"/>
      <c r="EA608" s="70"/>
      <c r="EB608" s="70"/>
      <c r="EC608" s="70"/>
      <c r="ED608" s="70"/>
      <c r="EE608" s="70"/>
      <c r="EF608" s="70"/>
      <c r="EG608" s="70"/>
      <c r="EH608" s="70"/>
      <c r="EI608" s="70"/>
      <c r="EJ608" s="70"/>
      <c r="EK608" s="70"/>
      <c r="EL608" s="70"/>
      <c r="EM608" s="70"/>
      <c r="EN608" s="70"/>
    </row>
    <row r="609" spans="1:144" outlineLevel="1" x14ac:dyDescent="0.2">
      <c r="A609" s="16">
        <v>403</v>
      </c>
      <c r="B609" s="16">
        <v>0</v>
      </c>
      <c r="C609" s="1">
        <v>3.3710341042479132E-4</v>
      </c>
      <c r="D609" s="1">
        <f t="shared" si="58"/>
        <v>-3.3710341042479132E-4</v>
      </c>
      <c r="E609" s="1">
        <f t="shared" si="59"/>
        <v>6.7432048510428363E-4</v>
      </c>
      <c r="F609" s="1">
        <f t="shared" si="60"/>
        <v>-2.5967681550425014E-2</v>
      </c>
      <c r="G609" s="1">
        <f t="shared" si="61"/>
        <v>-1.8363471552378812E-2</v>
      </c>
      <c r="H609" s="1">
        <v>1.2853111502015933E-3</v>
      </c>
      <c r="I609" s="1">
        <f t="shared" si="62"/>
        <v>4.3398669047675953E-7</v>
      </c>
      <c r="J609" s="1">
        <f t="shared" si="63"/>
        <v>-1.8375284328290071E-2</v>
      </c>
      <c r="AQ609" s="70"/>
      <c r="AR609" s="70"/>
      <c r="AS609" s="70"/>
      <c r="AT609" s="70"/>
      <c r="AU609" s="70"/>
      <c r="AV609" s="70"/>
      <c r="AW609" s="70"/>
      <c r="AX609" s="83"/>
      <c r="AY609" s="70"/>
      <c r="AZ609" s="70"/>
      <c r="BA609" s="70"/>
      <c r="BB609" s="70">
        <f t="shared" si="64"/>
        <v>1</v>
      </c>
      <c r="BC609" s="70">
        <f t="shared" si="65"/>
        <v>3.3710341042479132E-4</v>
      </c>
      <c r="BD609" s="70" t="e">
        <f t="shared" si="66"/>
        <v>#N/A</v>
      </c>
      <c r="BE609" s="70"/>
      <c r="BF609" s="70"/>
      <c r="BG609" s="70"/>
      <c r="BH609" s="70"/>
      <c r="BI609" s="70"/>
      <c r="BJ609" s="70"/>
      <c r="BK609" s="70"/>
      <c r="BL609" s="70"/>
      <c r="BM609" s="70"/>
      <c r="BN609" s="70"/>
      <c r="BO609" s="70"/>
      <c r="BP609" s="70"/>
      <c r="BQ609" s="70"/>
      <c r="BR609" s="70"/>
      <c r="BS609" s="70"/>
      <c r="BT609" s="70"/>
      <c r="BU609" s="70"/>
      <c r="BV609" s="70"/>
      <c r="BW609" s="70"/>
      <c r="BX609" s="70"/>
      <c r="BY609" s="70"/>
      <c r="BZ609" s="70"/>
      <c r="CA609" s="70"/>
      <c r="CB609" s="70"/>
      <c r="CC609" s="70"/>
      <c r="CD609" s="70"/>
      <c r="CE609" s="70"/>
      <c r="CF609" s="70"/>
      <c r="CG609" s="70"/>
      <c r="CH609" s="70"/>
      <c r="CI609" s="70"/>
      <c r="CJ609" s="70"/>
      <c r="CK609" s="70"/>
      <c r="CL609" s="70"/>
      <c r="CM609" s="70"/>
      <c r="CN609" s="70"/>
      <c r="CO609" s="70"/>
      <c r="CP609" s="70"/>
      <c r="CQ609" s="70"/>
      <c r="CR609" s="70"/>
      <c r="CS609" s="70"/>
      <c r="CT609" s="70"/>
      <c r="CU609" s="70"/>
      <c r="CV609" s="70"/>
      <c r="CW609" s="70"/>
      <c r="CX609" s="70"/>
      <c r="CY609" s="70"/>
      <c r="CZ609" s="70"/>
      <c r="DA609" s="70"/>
      <c r="DB609" s="70"/>
      <c r="DC609" s="70"/>
      <c r="DD609" s="70"/>
      <c r="DE609" s="70"/>
      <c r="DF609" s="70"/>
      <c r="DG609" s="70"/>
      <c r="DH609" s="70"/>
      <c r="DI609" s="70"/>
      <c r="DJ609" s="70"/>
      <c r="DK609" s="70"/>
      <c r="DL609" s="70"/>
      <c r="DM609" s="70"/>
      <c r="DN609" s="70"/>
      <c r="DO609" s="70"/>
      <c r="DP609" s="70"/>
      <c r="DQ609" s="70"/>
      <c r="DR609" s="70"/>
      <c r="DS609" s="70"/>
      <c r="DT609" s="70"/>
      <c r="DU609" s="70"/>
      <c r="DV609" s="70"/>
      <c r="DW609" s="70"/>
      <c r="DX609" s="70"/>
      <c r="DY609" s="70"/>
      <c r="DZ609" s="70"/>
      <c r="EA609" s="70"/>
      <c r="EB609" s="70"/>
      <c r="EC609" s="70"/>
      <c r="ED609" s="70"/>
      <c r="EE609" s="70"/>
      <c r="EF609" s="70"/>
      <c r="EG609" s="70"/>
      <c r="EH609" s="70"/>
      <c r="EI609" s="70"/>
      <c r="EJ609" s="70"/>
      <c r="EK609" s="70"/>
      <c r="EL609" s="70"/>
      <c r="EM609" s="70"/>
      <c r="EN609" s="70"/>
    </row>
    <row r="610" spans="1:144" outlineLevel="1" x14ac:dyDescent="0.2">
      <c r="A610" s="16">
        <v>404</v>
      </c>
      <c r="B610" s="16">
        <v>0</v>
      </c>
      <c r="C610" s="1">
        <v>6.8583041121749052E-6</v>
      </c>
      <c r="D610" s="1">
        <f t="shared" si="58"/>
        <v>-6.8583041121749052E-6</v>
      </c>
      <c r="E610" s="1">
        <f t="shared" si="59"/>
        <v>1.3716655260784982E-5</v>
      </c>
      <c r="F610" s="1">
        <f t="shared" si="60"/>
        <v>-3.7036003106146569E-3</v>
      </c>
      <c r="G610" s="1">
        <f t="shared" si="61"/>
        <v>-2.6188453846748556E-3</v>
      </c>
      <c r="H610" s="1">
        <v>4.2500905444446683E-5</v>
      </c>
      <c r="I610" s="1">
        <f t="shared" si="62"/>
        <v>2.9149852263250235E-10</v>
      </c>
      <c r="J610" s="1">
        <f t="shared" si="63"/>
        <v>-2.6189010380988863E-3</v>
      </c>
      <c r="AQ610" s="70"/>
      <c r="AR610" s="70"/>
      <c r="AS610" s="70"/>
      <c r="AT610" s="70"/>
      <c r="AU610" s="70"/>
      <c r="AV610" s="70"/>
      <c r="AW610" s="70"/>
      <c r="AX610" s="83"/>
      <c r="AY610" s="70"/>
      <c r="AZ610" s="70"/>
      <c r="BA610" s="70"/>
      <c r="BB610" s="70">
        <f t="shared" si="64"/>
        <v>1</v>
      </c>
      <c r="BC610" s="70">
        <f t="shared" si="65"/>
        <v>6.8583041121749052E-6</v>
      </c>
      <c r="BD610" s="70" t="e">
        <f t="shared" si="66"/>
        <v>#N/A</v>
      </c>
      <c r="BE610" s="70"/>
      <c r="BF610" s="70"/>
      <c r="BG610" s="70"/>
      <c r="BH610" s="70"/>
      <c r="BI610" s="70"/>
      <c r="BJ610" s="70"/>
      <c r="BK610" s="70"/>
      <c r="BL610" s="70"/>
      <c r="BM610" s="70"/>
      <c r="BN610" s="70"/>
      <c r="BO610" s="70"/>
      <c r="BP610" s="70"/>
      <c r="BQ610" s="70"/>
      <c r="BR610" s="70"/>
      <c r="BS610" s="70"/>
      <c r="BT610" s="70"/>
      <c r="BU610" s="70"/>
      <c r="BV610" s="70"/>
      <c r="BW610" s="70"/>
      <c r="BX610" s="70"/>
      <c r="BY610" s="70"/>
      <c r="BZ610" s="70"/>
      <c r="CA610" s="70"/>
      <c r="CB610" s="70"/>
      <c r="CC610" s="70"/>
      <c r="CD610" s="70"/>
      <c r="CE610" s="70"/>
      <c r="CF610" s="70"/>
      <c r="CG610" s="70"/>
      <c r="CH610" s="70"/>
      <c r="CI610" s="70"/>
      <c r="CJ610" s="70"/>
      <c r="CK610" s="70"/>
      <c r="CL610" s="70"/>
      <c r="CM610" s="70"/>
      <c r="CN610" s="70"/>
      <c r="CO610" s="70"/>
      <c r="CP610" s="70"/>
      <c r="CQ610" s="70"/>
      <c r="CR610" s="70"/>
      <c r="CS610" s="70"/>
      <c r="CT610" s="70"/>
      <c r="CU610" s="70"/>
      <c r="CV610" s="70"/>
      <c r="CW610" s="70"/>
      <c r="CX610" s="70"/>
      <c r="CY610" s="70"/>
      <c r="CZ610" s="70"/>
      <c r="DA610" s="70"/>
      <c r="DB610" s="70"/>
      <c r="DC610" s="70"/>
      <c r="DD610" s="70"/>
      <c r="DE610" s="70"/>
      <c r="DF610" s="70"/>
      <c r="DG610" s="70"/>
      <c r="DH610" s="70"/>
      <c r="DI610" s="70"/>
      <c r="DJ610" s="70"/>
      <c r="DK610" s="70"/>
      <c r="DL610" s="70"/>
      <c r="DM610" s="70"/>
      <c r="DN610" s="70"/>
      <c r="DO610" s="70"/>
      <c r="DP610" s="70"/>
      <c r="DQ610" s="70"/>
      <c r="DR610" s="70"/>
      <c r="DS610" s="70"/>
      <c r="DT610" s="70"/>
      <c r="DU610" s="70"/>
      <c r="DV610" s="70"/>
      <c r="DW610" s="70"/>
      <c r="DX610" s="70"/>
      <c r="DY610" s="70"/>
      <c r="DZ610" s="70"/>
      <c r="EA610" s="70"/>
      <c r="EB610" s="70"/>
      <c r="EC610" s="70"/>
      <c r="ED610" s="70"/>
      <c r="EE610" s="70"/>
      <c r="EF610" s="70"/>
      <c r="EG610" s="70"/>
      <c r="EH610" s="70"/>
      <c r="EI610" s="70"/>
      <c r="EJ610" s="70"/>
      <c r="EK610" s="70"/>
      <c r="EL610" s="70"/>
      <c r="EM610" s="70"/>
      <c r="EN610" s="70"/>
    </row>
    <row r="611" spans="1:144" outlineLevel="1" x14ac:dyDescent="0.2">
      <c r="A611" s="16">
        <v>405</v>
      </c>
      <c r="B611" s="16">
        <v>0</v>
      </c>
      <c r="C611" s="1">
        <v>7.9131448116988962E-4</v>
      </c>
      <c r="D611" s="1">
        <f t="shared" si="58"/>
        <v>-7.9131448116988962E-4</v>
      </c>
      <c r="E611" s="1">
        <f t="shared" si="59"/>
        <v>1.5832554714799605E-3</v>
      </c>
      <c r="F611" s="1">
        <f t="shared" si="60"/>
        <v>-3.9790142893434806E-2</v>
      </c>
      <c r="G611" s="1">
        <f t="shared" si="61"/>
        <v>-2.8141449068493425E-2</v>
      </c>
      <c r="H611" s="1">
        <v>1.6801928829370822E-3</v>
      </c>
      <c r="I611" s="1">
        <f t="shared" si="62"/>
        <v>1.3328533441723239E-6</v>
      </c>
      <c r="J611" s="1">
        <f t="shared" si="63"/>
        <v>-2.8165120433237663E-2</v>
      </c>
      <c r="AQ611" s="70"/>
      <c r="AR611" s="70"/>
      <c r="AS611" s="70"/>
      <c r="AT611" s="70"/>
      <c r="AU611" s="70"/>
      <c r="AV611" s="70"/>
      <c r="AW611" s="70"/>
      <c r="AX611" s="83"/>
      <c r="AY611" s="70"/>
      <c r="AZ611" s="70"/>
      <c r="BA611" s="70"/>
      <c r="BB611" s="70">
        <f t="shared" si="64"/>
        <v>1</v>
      </c>
      <c r="BC611" s="70">
        <f t="shared" si="65"/>
        <v>7.9131448116988962E-4</v>
      </c>
      <c r="BD611" s="70" t="e">
        <f t="shared" si="66"/>
        <v>#N/A</v>
      </c>
      <c r="BE611" s="70"/>
      <c r="BF611" s="70"/>
      <c r="BG611" s="70"/>
      <c r="BH611" s="70"/>
      <c r="BI611" s="70"/>
      <c r="BJ611" s="70"/>
      <c r="BK611" s="70"/>
      <c r="BL611" s="70"/>
      <c r="BM611" s="70"/>
      <c r="BN611" s="70"/>
      <c r="BO611" s="70"/>
      <c r="BP611" s="70"/>
      <c r="BQ611" s="70"/>
      <c r="BR611" s="70"/>
      <c r="BS611" s="70"/>
      <c r="BT611" s="70"/>
      <c r="BU611" s="70"/>
      <c r="BV611" s="70"/>
      <c r="BW611" s="70"/>
      <c r="BX611" s="70"/>
      <c r="BY611" s="70"/>
      <c r="BZ611" s="70"/>
      <c r="CA611" s="70"/>
      <c r="CB611" s="70"/>
      <c r="CC611" s="70"/>
      <c r="CD611" s="70"/>
      <c r="CE611" s="70"/>
      <c r="CF611" s="70"/>
      <c r="CG611" s="70"/>
      <c r="CH611" s="70"/>
      <c r="CI611" s="70"/>
      <c r="CJ611" s="70"/>
      <c r="CK611" s="70"/>
      <c r="CL611" s="70"/>
      <c r="CM611" s="70"/>
      <c r="CN611" s="70"/>
      <c r="CO611" s="70"/>
      <c r="CP611" s="70"/>
      <c r="CQ611" s="70"/>
      <c r="CR611" s="70"/>
      <c r="CS611" s="70"/>
      <c r="CT611" s="70"/>
      <c r="CU611" s="70"/>
      <c r="CV611" s="70"/>
      <c r="CW611" s="70"/>
      <c r="CX611" s="70"/>
      <c r="CY611" s="70"/>
      <c r="CZ611" s="70"/>
      <c r="DA611" s="70"/>
      <c r="DB611" s="70"/>
      <c r="DC611" s="70"/>
      <c r="DD611" s="70"/>
      <c r="DE611" s="70"/>
      <c r="DF611" s="70"/>
      <c r="DG611" s="70"/>
      <c r="DH611" s="70"/>
      <c r="DI611" s="70"/>
      <c r="DJ611" s="70"/>
      <c r="DK611" s="70"/>
      <c r="DL611" s="70"/>
      <c r="DM611" s="70"/>
      <c r="DN611" s="70"/>
      <c r="DO611" s="70"/>
      <c r="DP611" s="70"/>
      <c r="DQ611" s="70"/>
      <c r="DR611" s="70"/>
      <c r="DS611" s="70"/>
      <c r="DT611" s="70"/>
      <c r="DU611" s="70"/>
      <c r="DV611" s="70"/>
      <c r="DW611" s="70"/>
      <c r="DX611" s="70"/>
      <c r="DY611" s="70"/>
      <c r="DZ611" s="70"/>
      <c r="EA611" s="70"/>
      <c r="EB611" s="70"/>
      <c r="EC611" s="70"/>
      <c r="ED611" s="70"/>
      <c r="EE611" s="70"/>
      <c r="EF611" s="70"/>
      <c r="EG611" s="70"/>
      <c r="EH611" s="70"/>
      <c r="EI611" s="70"/>
      <c r="EJ611" s="70"/>
      <c r="EK611" s="70"/>
      <c r="EL611" s="70"/>
      <c r="EM611" s="70"/>
      <c r="EN611" s="70"/>
    </row>
    <row r="612" spans="1:144" outlineLevel="1" x14ac:dyDescent="0.2">
      <c r="A612" s="16">
        <v>406</v>
      </c>
      <c r="B612" s="16">
        <v>0</v>
      </c>
      <c r="C612" s="1">
        <v>9.175997014260496E-6</v>
      </c>
      <c r="D612" s="1">
        <f t="shared" si="58"/>
        <v>-9.175997014260496E-6</v>
      </c>
      <c r="E612" s="1">
        <f t="shared" si="59"/>
        <v>1.8352078228007866E-5</v>
      </c>
      <c r="F612" s="1">
        <f t="shared" si="60"/>
        <v>-4.2839325657633622E-3</v>
      </c>
      <c r="G612" s="1">
        <f t="shared" si="61"/>
        <v>-3.0292047164155672E-3</v>
      </c>
      <c r="H612" s="1">
        <v>3.9218213008067805E-5</v>
      </c>
      <c r="I612" s="1">
        <f t="shared" si="62"/>
        <v>3.5988362162072061E-10</v>
      </c>
      <c r="J612" s="1">
        <f t="shared" si="63"/>
        <v>-3.0292641181607024E-3</v>
      </c>
      <c r="AQ612" s="70"/>
      <c r="AR612" s="70"/>
      <c r="AS612" s="70"/>
      <c r="AT612" s="70"/>
      <c r="AU612" s="70"/>
      <c r="AV612" s="70"/>
      <c r="AW612" s="70"/>
      <c r="AX612" s="83"/>
      <c r="AY612" s="70"/>
      <c r="AZ612" s="70"/>
      <c r="BA612" s="70"/>
      <c r="BB612" s="70">
        <f t="shared" si="64"/>
        <v>1</v>
      </c>
      <c r="BC612" s="70">
        <f t="shared" si="65"/>
        <v>9.175997014260496E-6</v>
      </c>
      <c r="BD612" s="70" t="e">
        <f t="shared" si="66"/>
        <v>#N/A</v>
      </c>
      <c r="BE612" s="70"/>
      <c r="BF612" s="70"/>
      <c r="BG612" s="70"/>
      <c r="BH612" s="70"/>
      <c r="BI612" s="70"/>
      <c r="BJ612" s="70"/>
      <c r="BK612" s="70"/>
      <c r="BL612" s="70"/>
      <c r="BM612" s="70"/>
      <c r="BN612" s="70"/>
      <c r="BO612" s="70"/>
      <c r="BP612" s="70"/>
      <c r="BQ612" s="70"/>
      <c r="BR612" s="70"/>
      <c r="BS612" s="70"/>
      <c r="BT612" s="70"/>
      <c r="BU612" s="70"/>
      <c r="BV612" s="70"/>
      <c r="BW612" s="70"/>
      <c r="BX612" s="70"/>
      <c r="BY612" s="70"/>
      <c r="BZ612" s="70"/>
      <c r="CA612" s="70"/>
      <c r="CB612" s="70"/>
      <c r="CC612" s="70"/>
      <c r="CD612" s="70"/>
      <c r="CE612" s="70"/>
      <c r="CF612" s="70"/>
      <c r="CG612" s="70"/>
      <c r="CH612" s="70"/>
      <c r="CI612" s="70"/>
      <c r="CJ612" s="70"/>
      <c r="CK612" s="70"/>
      <c r="CL612" s="70"/>
      <c r="CM612" s="70"/>
      <c r="CN612" s="70"/>
      <c r="CO612" s="70"/>
      <c r="CP612" s="70"/>
      <c r="CQ612" s="70"/>
      <c r="CR612" s="70"/>
      <c r="CS612" s="70"/>
      <c r="CT612" s="70"/>
      <c r="CU612" s="70"/>
      <c r="CV612" s="70"/>
      <c r="CW612" s="70"/>
      <c r="CX612" s="70"/>
      <c r="CY612" s="70"/>
      <c r="CZ612" s="70"/>
      <c r="DA612" s="70"/>
      <c r="DB612" s="70"/>
      <c r="DC612" s="70"/>
      <c r="DD612" s="70"/>
      <c r="DE612" s="70"/>
      <c r="DF612" s="70"/>
      <c r="DG612" s="70"/>
      <c r="DH612" s="70"/>
      <c r="DI612" s="70"/>
      <c r="DJ612" s="70"/>
      <c r="DK612" s="70"/>
      <c r="DL612" s="70"/>
      <c r="DM612" s="70"/>
      <c r="DN612" s="70"/>
      <c r="DO612" s="70"/>
      <c r="DP612" s="70"/>
      <c r="DQ612" s="70"/>
      <c r="DR612" s="70"/>
      <c r="DS612" s="70"/>
      <c r="DT612" s="70"/>
      <c r="DU612" s="70"/>
      <c r="DV612" s="70"/>
      <c r="DW612" s="70"/>
      <c r="DX612" s="70"/>
      <c r="DY612" s="70"/>
      <c r="DZ612" s="70"/>
      <c r="EA612" s="70"/>
      <c r="EB612" s="70"/>
      <c r="EC612" s="70"/>
      <c r="ED612" s="70"/>
      <c r="EE612" s="70"/>
      <c r="EF612" s="70"/>
      <c r="EG612" s="70"/>
      <c r="EH612" s="70"/>
      <c r="EI612" s="70"/>
      <c r="EJ612" s="70"/>
      <c r="EK612" s="70"/>
      <c r="EL612" s="70"/>
      <c r="EM612" s="70"/>
      <c r="EN612" s="70"/>
    </row>
    <row r="613" spans="1:144" outlineLevel="1" x14ac:dyDescent="0.2">
      <c r="A613" s="16">
        <v>407</v>
      </c>
      <c r="B613" s="16">
        <v>0</v>
      </c>
      <c r="C613" s="1">
        <v>5.4644140649174613E-4</v>
      </c>
      <c r="D613" s="1">
        <f t="shared" si="58"/>
        <v>-5.4644140649174613E-4</v>
      </c>
      <c r="E613" s="1">
        <f t="shared" si="59"/>
        <v>1.0931815200166026E-3</v>
      </c>
      <c r="F613" s="1">
        <f t="shared" si="60"/>
        <v>-3.306329566175463E-2</v>
      </c>
      <c r="G613" s="1">
        <f t="shared" si="61"/>
        <v>-2.3382475659307567E-2</v>
      </c>
      <c r="H613" s="1">
        <v>1.5178768763193654E-3</v>
      </c>
      <c r="I613" s="1">
        <f t="shared" si="62"/>
        <v>8.3114583534289853E-7</v>
      </c>
      <c r="J613" s="1">
        <f t="shared" si="63"/>
        <v>-2.3400241746474624E-2</v>
      </c>
      <c r="AQ613" s="70"/>
      <c r="AR613" s="70"/>
      <c r="AS613" s="70"/>
      <c r="AT613" s="70"/>
      <c r="AU613" s="70"/>
      <c r="AV613" s="70"/>
      <c r="AW613" s="70"/>
      <c r="AX613" s="83"/>
      <c r="AY613" s="70"/>
      <c r="AZ613" s="70"/>
      <c r="BA613" s="70"/>
      <c r="BB613" s="70">
        <f t="shared" si="64"/>
        <v>1</v>
      </c>
      <c r="BC613" s="70">
        <f t="shared" si="65"/>
        <v>5.4644140649174613E-4</v>
      </c>
      <c r="BD613" s="70" t="e">
        <f t="shared" si="66"/>
        <v>#N/A</v>
      </c>
      <c r="BE613" s="70"/>
      <c r="BF613" s="70"/>
      <c r="BG613" s="70"/>
      <c r="BH613" s="70"/>
      <c r="BI613" s="70"/>
      <c r="BJ613" s="70"/>
      <c r="BK613" s="70"/>
      <c r="BL613" s="70"/>
      <c r="BM613" s="70"/>
      <c r="BN613" s="70"/>
      <c r="BO613" s="70"/>
      <c r="BP613" s="70"/>
      <c r="BQ613" s="70"/>
      <c r="BR613" s="70"/>
      <c r="BS613" s="70"/>
      <c r="BT613" s="70"/>
      <c r="BU613" s="70"/>
      <c r="BV613" s="70"/>
      <c r="BW613" s="70"/>
      <c r="BX613" s="70"/>
      <c r="BY613" s="70"/>
      <c r="BZ613" s="70"/>
      <c r="CA613" s="70"/>
      <c r="CB613" s="70"/>
      <c r="CC613" s="70"/>
      <c r="CD613" s="70"/>
      <c r="CE613" s="70"/>
      <c r="CF613" s="70"/>
      <c r="CG613" s="70"/>
      <c r="CH613" s="70"/>
      <c r="CI613" s="70"/>
      <c r="CJ613" s="70"/>
      <c r="CK613" s="70"/>
      <c r="CL613" s="70"/>
      <c r="CM613" s="70"/>
      <c r="CN613" s="70"/>
      <c r="CO613" s="70"/>
      <c r="CP613" s="70"/>
      <c r="CQ613" s="70"/>
      <c r="CR613" s="70"/>
      <c r="CS613" s="70"/>
      <c r="CT613" s="70"/>
      <c r="CU613" s="70"/>
      <c r="CV613" s="70"/>
      <c r="CW613" s="70"/>
      <c r="CX613" s="70"/>
      <c r="CY613" s="70"/>
      <c r="CZ613" s="70"/>
      <c r="DA613" s="70"/>
      <c r="DB613" s="70"/>
      <c r="DC613" s="70"/>
      <c r="DD613" s="70"/>
      <c r="DE613" s="70"/>
      <c r="DF613" s="70"/>
      <c r="DG613" s="70"/>
      <c r="DH613" s="70"/>
      <c r="DI613" s="70"/>
      <c r="DJ613" s="70"/>
      <c r="DK613" s="70"/>
      <c r="DL613" s="70"/>
      <c r="DM613" s="70"/>
      <c r="DN613" s="70"/>
      <c r="DO613" s="70"/>
      <c r="DP613" s="70"/>
      <c r="DQ613" s="70"/>
      <c r="DR613" s="70"/>
      <c r="DS613" s="70"/>
      <c r="DT613" s="70"/>
      <c r="DU613" s="70"/>
      <c r="DV613" s="70"/>
      <c r="DW613" s="70"/>
      <c r="DX613" s="70"/>
      <c r="DY613" s="70"/>
      <c r="DZ613" s="70"/>
      <c r="EA613" s="70"/>
      <c r="EB613" s="70"/>
      <c r="EC613" s="70"/>
      <c r="ED613" s="70"/>
      <c r="EE613" s="70"/>
      <c r="EF613" s="70"/>
      <c r="EG613" s="70"/>
      <c r="EH613" s="70"/>
      <c r="EI613" s="70"/>
      <c r="EJ613" s="70"/>
      <c r="EK613" s="70"/>
      <c r="EL613" s="70"/>
      <c r="EM613" s="70"/>
      <c r="EN613" s="70"/>
    </row>
    <row r="614" spans="1:144" outlineLevel="1" x14ac:dyDescent="0.2">
      <c r="A614" s="16">
        <v>408</v>
      </c>
      <c r="B614" s="16">
        <v>0</v>
      </c>
      <c r="C614" s="1">
        <v>0.84751491265130852</v>
      </c>
      <c r="D614" s="1">
        <f t="shared" si="58"/>
        <v>-0.84751491265130852</v>
      </c>
      <c r="E614" s="1">
        <f t="shared" si="59"/>
        <v>3.7613769511872994</v>
      </c>
      <c r="F614" s="1">
        <f t="shared" si="60"/>
        <v>-1.9394269646437576</v>
      </c>
      <c r="G614" s="1">
        <f t="shared" si="61"/>
        <v>-2.3575449823649901</v>
      </c>
      <c r="H614" s="1">
        <v>0.12066898807776011</v>
      </c>
      <c r="I614" s="1">
        <f t="shared" si="62"/>
        <v>0.76271670187864793</v>
      </c>
      <c r="J614" s="1">
        <f t="shared" si="63"/>
        <v>-2.5141072064955758</v>
      </c>
      <c r="AQ614" s="70"/>
      <c r="AR614" s="70"/>
      <c r="AS614" s="70"/>
      <c r="AT614" s="70"/>
      <c r="AU614" s="70"/>
      <c r="AV614" s="70"/>
      <c r="AW614" s="70"/>
      <c r="AX614" s="83"/>
      <c r="AY614" s="70"/>
      <c r="AZ614" s="70"/>
      <c r="BA614" s="70"/>
      <c r="BB614" s="70">
        <f t="shared" si="64"/>
        <v>1</v>
      </c>
      <c r="BC614" s="70">
        <f t="shared" si="65"/>
        <v>0.84751491265130852</v>
      </c>
      <c r="BD614" s="70" t="e">
        <f t="shared" si="66"/>
        <v>#N/A</v>
      </c>
      <c r="BE614" s="70"/>
      <c r="BF614" s="70"/>
      <c r="BG614" s="70"/>
      <c r="BH614" s="70"/>
      <c r="BI614" s="70"/>
      <c r="BJ614" s="70"/>
      <c r="BK614" s="70"/>
      <c r="BL614" s="70"/>
      <c r="BM614" s="70"/>
      <c r="BN614" s="70"/>
      <c r="BO614" s="70"/>
      <c r="BP614" s="70"/>
      <c r="BQ614" s="70"/>
      <c r="BR614" s="70"/>
      <c r="BS614" s="70"/>
      <c r="BT614" s="70"/>
      <c r="BU614" s="70"/>
      <c r="BV614" s="70"/>
      <c r="BW614" s="70"/>
      <c r="BX614" s="70"/>
      <c r="BY614" s="70"/>
      <c r="BZ614" s="70"/>
      <c r="CA614" s="70"/>
      <c r="CB614" s="70"/>
      <c r="CC614" s="70"/>
      <c r="CD614" s="70"/>
      <c r="CE614" s="70"/>
      <c r="CF614" s="70"/>
      <c r="CG614" s="70"/>
      <c r="CH614" s="70"/>
      <c r="CI614" s="70"/>
      <c r="CJ614" s="70"/>
      <c r="CK614" s="70"/>
      <c r="CL614" s="70"/>
      <c r="CM614" s="70"/>
      <c r="CN614" s="70"/>
      <c r="CO614" s="70"/>
      <c r="CP614" s="70"/>
      <c r="CQ614" s="70"/>
      <c r="CR614" s="70"/>
      <c r="CS614" s="70"/>
      <c r="CT614" s="70"/>
      <c r="CU614" s="70"/>
      <c r="CV614" s="70"/>
      <c r="CW614" s="70"/>
      <c r="CX614" s="70"/>
      <c r="CY614" s="70"/>
      <c r="CZ614" s="70"/>
      <c r="DA614" s="70"/>
      <c r="DB614" s="70"/>
      <c r="DC614" s="70"/>
      <c r="DD614" s="70"/>
      <c r="DE614" s="70"/>
      <c r="DF614" s="70"/>
      <c r="DG614" s="70"/>
      <c r="DH614" s="70"/>
      <c r="DI614" s="70"/>
      <c r="DJ614" s="70"/>
      <c r="DK614" s="70"/>
      <c r="DL614" s="70"/>
      <c r="DM614" s="70"/>
      <c r="DN614" s="70"/>
      <c r="DO614" s="70"/>
      <c r="DP614" s="70"/>
      <c r="DQ614" s="70"/>
      <c r="DR614" s="70"/>
      <c r="DS614" s="70"/>
      <c r="DT614" s="70"/>
      <c r="DU614" s="70"/>
      <c r="DV614" s="70"/>
      <c r="DW614" s="70"/>
      <c r="DX614" s="70"/>
      <c r="DY614" s="70"/>
      <c r="DZ614" s="70"/>
      <c r="EA614" s="70"/>
      <c r="EB614" s="70"/>
      <c r="EC614" s="70"/>
      <c r="ED614" s="70"/>
      <c r="EE614" s="70"/>
      <c r="EF614" s="70"/>
      <c r="EG614" s="70"/>
      <c r="EH614" s="70"/>
      <c r="EI614" s="70"/>
      <c r="EJ614" s="70"/>
      <c r="EK614" s="70"/>
      <c r="EL614" s="70"/>
      <c r="EM614" s="70"/>
      <c r="EN614" s="70"/>
    </row>
    <row r="615" spans="1:144" outlineLevel="1" x14ac:dyDescent="0.2">
      <c r="A615" s="16">
        <v>409</v>
      </c>
      <c r="B615" s="16">
        <v>0</v>
      </c>
      <c r="C615" s="1">
        <v>7.9746217245344215E-3</v>
      </c>
      <c r="D615" s="1">
        <f t="shared" si="58"/>
        <v>-7.9746217245344215E-3</v>
      </c>
      <c r="E615" s="1">
        <f t="shared" si="59"/>
        <v>1.60131781710495E-2</v>
      </c>
      <c r="F615" s="1">
        <f t="shared" si="60"/>
        <v>-0.12654318697997732</v>
      </c>
      <c r="G615" s="1">
        <f t="shared" si="61"/>
        <v>-8.9658951230643213E-2</v>
      </c>
      <c r="H615" s="1">
        <v>1.5144645774983518E-2</v>
      </c>
      <c r="I615" s="1">
        <f t="shared" si="62"/>
        <v>1.2361579849131974E-4</v>
      </c>
      <c r="J615" s="1">
        <f t="shared" si="63"/>
        <v>-9.0345687967219437E-2</v>
      </c>
      <c r="AQ615" s="70"/>
      <c r="AR615" s="70"/>
      <c r="AS615" s="70"/>
      <c r="AT615" s="70"/>
      <c r="AU615" s="70"/>
      <c r="AV615" s="70"/>
      <c r="AW615" s="70"/>
      <c r="AX615" s="83"/>
      <c r="AY615" s="70"/>
      <c r="AZ615" s="70"/>
      <c r="BA615" s="70"/>
      <c r="BB615" s="70">
        <f t="shared" si="64"/>
        <v>1</v>
      </c>
      <c r="BC615" s="70">
        <f t="shared" si="65"/>
        <v>7.9746217245344215E-3</v>
      </c>
      <c r="BD615" s="70" t="e">
        <f t="shared" si="66"/>
        <v>#N/A</v>
      </c>
      <c r="BE615" s="70"/>
      <c r="BF615" s="70"/>
      <c r="BG615" s="70"/>
      <c r="BH615" s="70"/>
      <c r="BI615" s="70"/>
      <c r="BJ615" s="70"/>
      <c r="BK615" s="70"/>
      <c r="BL615" s="70"/>
      <c r="BM615" s="70"/>
      <c r="BN615" s="70"/>
      <c r="BO615" s="70"/>
      <c r="BP615" s="70"/>
      <c r="BQ615" s="70"/>
      <c r="BR615" s="70"/>
      <c r="BS615" s="70"/>
      <c r="BT615" s="70"/>
      <c r="BU615" s="70"/>
      <c r="BV615" s="70"/>
      <c r="BW615" s="70"/>
      <c r="BX615" s="70"/>
      <c r="BY615" s="70"/>
      <c r="BZ615" s="70"/>
      <c r="CA615" s="70"/>
      <c r="CB615" s="70"/>
      <c r="CC615" s="70"/>
      <c r="CD615" s="70"/>
      <c r="CE615" s="70"/>
      <c r="CF615" s="70"/>
      <c r="CG615" s="70"/>
      <c r="CH615" s="70"/>
      <c r="CI615" s="70"/>
      <c r="CJ615" s="70"/>
      <c r="CK615" s="70"/>
      <c r="CL615" s="70"/>
      <c r="CM615" s="70"/>
      <c r="CN615" s="70"/>
      <c r="CO615" s="70"/>
      <c r="CP615" s="70"/>
      <c r="CQ615" s="70"/>
      <c r="CR615" s="70"/>
      <c r="CS615" s="70"/>
      <c r="CT615" s="70"/>
      <c r="CU615" s="70"/>
      <c r="CV615" s="70"/>
      <c r="CW615" s="70"/>
      <c r="CX615" s="70"/>
      <c r="CY615" s="70"/>
      <c r="CZ615" s="70"/>
      <c r="DA615" s="70"/>
      <c r="DB615" s="70"/>
      <c r="DC615" s="70"/>
      <c r="DD615" s="70"/>
      <c r="DE615" s="70"/>
      <c r="DF615" s="70"/>
      <c r="DG615" s="70"/>
      <c r="DH615" s="70"/>
      <c r="DI615" s="70"/>
      <c r="DJ615" s="70"/>
      <c r="DK615" s="70"/>
      <c r="DL615" s="70"/>
      <c r="DM615" s="70"/>
      <c r="DN615" s="70"/>
      <c r="DO615" s="70"/>
      <c r="DP615" s="70"/>
      <c r="DQ615" s="70"/>
      <c r="DR615" s="70"/>
      <c r="DS615" s="70"/>
      <c r="DT615" s="70"/>
      <c r="DU615" s="70"/>
      <c r="DV615" s="70"/>
      <c r="DW615" s="70"/>
      <c r="DX615" s="70"/>
      <c r="DY615" s="70"/>
      <c r="DZ615" s="70"/>
      <c r="EA615" s="70"/>
      <c r="EB615" s="70"/>
      <c r="EC615" s="70"/>
      <c r="ED615" s="70"/>
      <c r="EE615" s="70"/>
      <c r="EF615" s="70"/>
      <c r="EG615" s="70"/>
      <c r="EH615" s="70"/>
      <c r="EI615" s="70"/>
      <c r="EJ615" s="70"/>
      <c r="EK615" s="70"/>
      <c r="EL615" s="70"/>
      <c r="EM615" s="70"/>
      <c r="EN615" s="70"/>
    </row>
    <row r="616" spans="1:144" outlineLevel="1" x14ac:dyDescent="0.2">
      <c r="A616" s="16">
        <v>410</v>
      </c>
      <c r="B616" s="16">
        <v>0</v>
      </c>
      <c r="C616" s="1">
        <v>2.37865807253092E-6</v>
      </c>
      <c r="D616" s="1">
        <f t="shared" si="58"/>
        <v>-2.37865807253092E-6</v>
      </c>
      <c r="E616" s="1">
        <f t="shared" si="59"/>
        <v>4.757321802825937E-6</v>
      </c>
      <c r="F616" s="1">
        <f t="shared" si="60"/>
        <v>-2.1811285617372345E-3</v>
      </c>
      <c r="G616" s="1">
        <f t="shared" si="61"/>
        <v>-1.5422917138332179E-3</v>
      </c>
      <c r="H616" s="1">
        <v>1.309314989428815E-5</v>
      </c>
      <c r="I616" s="1">
        <f t="shared" si="62"/>
        <v>3.1144608553338638E-11</v>
      </c>
      <c r="J616" s="1">
        <f t="shared" si="63"/>
        <v>-1.5423018106606623E-3</v>
      </c>
      <c r="AQ616" s="70"/>
      <c r="AR616" s="70"/>
      <c r="AS616" s="70"/>
      <c r="AT616" s="70"/>
      <c r="AU616" s="70"/>
      <c r="AV616" s="70"/>
      <c r="AW616" s="70"/>
      <c r="AX616" s="83"/>
      <c r="AY616" s="70"/>
      <c r="AZ616" s="70"/>
      <c r="BA616" s="70"/>
      <c r="BB616" s="70">
        <f t="shared" si="64"/>
        <v>1</v>
      </c>
      <c r="BC616" s="70">
        <f t="shared" si="65"/>
        <v>2.37865807253092E-6</v>
      </c>
      <c r="BD616" s="70" t="e">
        <f t="shared" si="66"/>
        <v>#N/A</v>
      </c>
      <c r="BE616" s="70"/>
      <c r="BF616" s="70"/>
      <c r="BG616" s="70"/>
      <c r="BH616" s="70"/>
      <c r="BI616" s="70"/>
      <c r="BJ616" s="70"/>
      <c r="BK616" s="70"/>
      <c r="BL616" s="70"/>
      <c r="BM616" s="70"/>
      <c r="BN616" s="70"/>
      <c r="BO616" s="70"/>
      <c r="BP616" s="70"/>
      <c r="BQ616" s="70"/>
      <c r="BR616" s="70"/>
      <c r="BS616" s="70"/>
      <c r="BT616" s="70"/>
      <c r="BU616" s="70"/>
      <c r="BV616" s="70"/>
      <c r="BW616" s="70"/>
      <c r="BX616" s="70"/>
      <c r="BY616" s="70"/>
      <c r="BZ616" s="70"/>
      <c r="CA616" s="70"/>
      <c r="CB616" s="70"/>
      <c r="CC616" s="70"/>
      <c r="CD616" s="70"/>
      <c r="CE616" s="70"/>
      <c r="CF616" s="70"/>
      <c r="CG616" s="70"/>
      <c r="CH616" s="70"/>
      <c r="CI616" s="70"/>
      <c r="CJ616" s="70"/>
      <c r="CK616" s="70"/>
      <c r="CL616" s="70"/>
      <c r="CM616" s="70"/>
      <c r="CN616" s="70"/>
      <c r="CO616" s="70"/>
      <c r="CP616" s="70"/>
      <c r="CQ616" s="70"/>
      <c r="CR616" s="70"/>
      <c r="CS616" s="70"/>
      <c r="CT616" s="70"/>
      <c r="CU616" s="70"/>
      <c r="CV616" s="70"/>
      <c r="CW616" s="70"/>
      <c r="CX616" s="70"/>
      <c r="CY616" s="70"/>
      <c r="CZ616" s="70"/>
      <c r="DA616" s="70"/>
      <c r="DB616" s="70"/>
      <c r="DC616" s="70"/>
      <c r="DD616" s="70"/>
      <c r="DE616" s="70"/>
      <c r="DF616" s="70"/>
      <c r="DG616" s="70"/>
      <c r="DH616" s="70"/>
      <c r="DI616" s="70"/>
      <c r="DJ616" s="70"/>
      <c r="DK616" s="70"/>
      <c r="DL616" s="70"/>
      <c r="DM616" s="70"/>
      <c r="DN616" s="70"/>
      <c r="DO616" s="70"/>
      <c r="DP616" s="70"/>
      <c r="DQ616" s="70"/>
      <c r="DR616" s="70"/>
      <c r="DS616" s="70"/>
      <c r="DT616" s="70"/>
      <c r="DU616" s="70"/>
      <c r="DV616" s="70"/>
      <c r="DW616" s="70"/>
      <c r="DX616" s="70"/>
      <c r="DY616" s="70"/>
      <c r="DZ616" s="70"/>
      <c r="EA616" s="70"/>
      <c r="EB616" s="70"/>
      <c r="EC616" s="70"/>
      <c r="ED616" s="70"/>
      <c r="EE616" s="70"/>
      <c r="EF616" s="70"/>
      <c r="EG616" s="70"/>
      <c r="EH616" s="70"/>
      <c r="EI616" s="70"/>
      <c r="EJ616" s="70"/>
      <c r="EK616" s="70"/>
      <c r="EL616" s="70"/>
      <c r="EM616" s="70"/>
      <c r="EN616" s="70"/>
    </row>
    <row r="617" spans="1:144" outlineLevel="1" x14ac:dyDescent="0.2">
      <c r="A617" s="16">
        <v>411</v>
      </c>
      <c r="B617" s="16">
        <v>1</v>
      </c>
      <c r="C617" s="1">
        <v>0.67982895450743019</v>
      </c>
      <c r="D617" s="1">
        <f t="shared" si="58"/>
        <v>0.32017104549256981</v>
      </c>
      <c r="E617" s="1">
        <f t="shared" si="59"/>
        <v>0.77182809988383638</v>
      </c>
      <c r="F617" s="1">
        <f t="shared" si="60"/>
        <v>0.87853747779126434</v>
      </c>
      <c r="G617" s="1">
        <f t="shared" si="61"/>
        <v>0.68626396993827543</v>
      </c>
      <c r="H617" s="1">
        <v>0.10573441968825208</v>
      </c>
      <c r="I617" s="1">
        <f t="shared" si="62"/>
        <v>5.5684236230521864E-2</v>
      </c>
      <c r="J617" s="1">
        <f t="shared" si="63"/>
        <v>0.72570136603561941</v>
      </c>
      <c r="AQ617" s="70"/>
      <c r="AR617" s="70"/>
      <c r="AS617" s="70"/>
      <c r="AT617" s="70"/>
      <c r="AU617" s="70"/>
      <c r="AV617" s="70"/>
      <c r="AW617" s="70"/>
      <c r="AX617" s="83"/>
      <c r="AY617" s="70"/>
      <c r="AZ617" s="70"/>
      <c r="BA617" s="70"/>
      <c r="BB617" s="70">
        <f t="shared" si="64"/>
        <v>0</v>
      </c>
      <c r="BC617" s="70" t="e">
        <f t="shared" si="65"/>
        <v>#N/A</v>
      </c>
      <c r="BD617" s="70">
        <f t="shared" si="66"/>
        <v>0.67982895450743019</v>
      </c>
      <c r="BE617" s="70"/>
      <c r="BF617" s="70"/>
      <c r="BG617" s="70"/>
      <c r="BH617" s="70"/>
      <c r="BI617" s="70"/>
      <c r="BJ617" s="70"/>
      <c r="BK617" s="70"/>
      <c r="BL617" s="70"/>
      <c r="BM617" s="70"/>
      <c r="BN617" s="70"/>
      <c r="BO617" s="70"/>
      <c r="BP617" s="70"/>
      <c r="BQ617" s="70"/>
      <c r="BR617" s="70"/>
      <c r="BS617" s="70"/>
      <c r="BT617" s="70"/>
      <c r="BU617" s="70"/>
      <c r="BV617" s="70"/>
      <c r="BW617" s="70"/>
      <c r="BX617" s="70"/>
      <c r="BY617" s="70"/>
      <c r="BZ617" s="70"/>
      <c r="CA617" s="70"/>
      <c r="CB617" s="70"/>
      <c r="CC617" s="70"/>
      <c r="CD617" s="70"/>
      <c r="CE617" s="70"/>
      <c r="CF617" s="70"/>
      <c r="CG617" s="70"/>
      <c r="CH617" s="70"/>
      <c r="CI617" s="70"/>
      <c r="CJ617" s="70"/>
      <c r="CK617" s="70"/>
      <c r="CL617" s="70"/>
      <c r="CM617" s="70"/>
      <c r="CN617" s="70"/>
      <c r="CO617" s="70"/>
      <c r="CP617" s="70"/>
      <c r="CQ617" s="70"/>
      <c r="CR617" s="70"/>
      <c r="CS617" s="70"/>
      <c r="CT617" s="70"/>
      <c r="CU617" s="70"/>
      <c r="CV617" s="70"/>
      <c r="CW617" s="70"/>
      <c r="CX617" s="70"/>
      <c r="CY617" s="70"/>
      <c r="CZ617" s="70"/>
      <c r="DA617" s="70"/>
      <c r="DB617" s="70"/>
      <c r="DC617" s="70"/>
      <c r="DD617" s="70"/>
      <c r="DE617" s="70"/>
      <c r="DF617" s="70"/>
      <c r="DG617" s="70"/>
      <c r="DH617" s="70"/>
      <c r="DI617" s="70"/>
      <c r="DJ617" s="70"/>
      <c r="DK617" s="70"/>
      <c r="DL617" s="70"/>
      <c r="DM617" s="70"/>
      <c r="DN617" s="70"/>
      <c r="DO617" s="70"/>
      <c r="DP617" s="70"/>
      <c r="DQ617" s="70"/>
      <c r="DR617" s="70"/>
      <c r="DS617" s="70"/>
      <c r="DT617" s="70"/>
      <c r="DU617" s="70"/>
      <c r="DV617" s="70"/>
      <c r="DW617" s="70"/>
      <c r="DX617" s="70"/>
      <c r="DY617" s="70"/>
      <c r="DZ617" s="70"/>
      <c r="EA617" s="70"/>
      <c r="EB617" s="70"/>
      <c r="EC617" s="70"/>
      <c r="ED617" s="70"/>
      <c r="EE617" s="70"/>
      <c r="EF617" s="70"/>
      <c r="EG617" s="70"/>
      <c r="EH617" s="70"/>
      <c r="EI617" s="70"/>
      <c r="EJ617" s="70"/>
      <c r="EK617" s="70"/>
      <c r="EL617" s="70"/>
      <c r="EM617" s="70"/>
      <c r="EN617" s="70"/>
    </row>
    <row r="618" spans="1:144" outlineLevel="1" x14ac:dyDescent="0.2">
      <c r="A618" s="16">
        <v>412</v>
      </c>
      <c r="B618" s="16">
        <v>0</v>
      </c>
      <c r="C618" s="1">
        <v>1.9624253260770114E-5</v>
      </c>
      <c r="D618" s="1">
        <f t="shared" si="58"/>
        <v>-1.9624253260770114E-5</v>
      </c>
      <c r="E618" s="1">
        <f t="shared" si="59"/>
        <v>3.9248891637963672E-5</v>
      </c>
      <c r="F618" s="1">
        <f t="shared" si="60"/>
        <v>-6.2648935855259087E-3</v>
      </c>
      <c r="G618" s="1">
        <f t="shared" si="61"/>
        <v>-4.4299704716446843E-3</v>
      </c>
      <c r="H618" s="1">
        <v>7.2704694756019534E-5</v>
      </c>
      <c r="I618" s="1">
        <f t="shared" si="62"/>
        <v>1.4269070859333984E-9</v>
      </c>
      <c r="J618" s="1">
        <f t="shared" si="63"/>
        <v>-4.43013152025194E-3</v>
      </c>
      <c r="AQ618" s="70"/>
      <c r="AR618" s="70"/>
      <c r="AS618" s="70"/>
      <c r="AT618" s="70"/>
      <c r="AU618" s="70"/>
      <c r="AV618" s="70"/>
      <c r="AW618" s="70"/>
      <c r="AX618" s="83"/>
      <c r="AY618" s="70"/>
      <c r="AZ618" s="70"/>
      <c r="BA618" s="70"/>
      <c r="BB618" s="70">
        <f t="shared" si="64"/>
        <v>1</v>
      </c>
      <c r="BC618" s="70">
        <f t="shared" si="65"/>
        <v>1.9624253260770114E-5</v>
      </c>
      <c r="BD618" s="70" t="e">
        <f t="shared" si="66"/>
        <v>#N/A</v>
      </c>
      <c r="BE618" s="70"/>
      <c r="BF618" s="70"/>
      <c r="BG618" s="70"/>
      <c r="BH618" s="70"/>
      <c r="BI618" s="70"/>
      <c r="BJ618" s="70"/>
      <c r="BK618" s="70"/>
      <c r="BL618" s="70"/>
      <c r="BM618" s="70"/>
      <c r="BN618" s="70"/>
      <c r="BO618" s="70"/>
      <c r="BP618" s="70"/>
      <c r="BQ618" s="70"/>
      <c r="BR618" s="70"/>
      <c r="BS618" s="70"/>
      <c r="BT618" s="70"/>
      <c r="BU618" s="70"/>
      <c r="BV618" s="70"/>
      <c r="BW618" s="70"/>
      <c r="BX618" s="70"/>
      <c r="BY618" s="70"/>
      <c r="BZ618" s="70"/>
      <c r="CA618" s="70"/>
      <c r="CB618" s="70"/>
      <c r="CC618" s="70"/>
      <c r="CD618" s="70"/>
      <c r="CE618" s="70"/>
      <c r="CF618" s="70"/>
      <c r="CG618" s="70"/>
      <c r="CH618" s="70"/>
      <c r="CI618" s="70"/>
      <c r="CJ618" s="70"/>
      <c r="CK618" s="70"/>
      <c r="CL618" s="70"/>
      <c r="CM618" s="70"/>
      <c r="CN618" s="70"/>
      <c r="CO618" s="70"/>
      <c r="CP618" s="70"/>
      <c r="CQ618" s="70"/>
      <c r="CR618" s="70"/>
      <c r="CS618" s="70"/>
      <c r="CT618" s="70"/>
      <c r="CU618" s="70"/>
      <c r="CV618" s="70"/>
      <c r="CW618" s="70"/>
      <c r="CX618" s="70"/>
      <c r="CY618" s="70"/>
      <c r="CZ618" s="70"/>
      <c r="DA618" s="70"/>
      <c r="DB618" s="70"/>
      <c r="DC618" s="70"/>
      <c r="DD618" s="70"/>
      <c r="DE618" s="70"/>
      <c r="DF618" s="70"/>
      <c r="DG618" s="70"/>
      <c r="DH618" s="70"/>
      <c r="DI618" s="70"/>
      <c r="DJ618" s="70"/>
      <c r="DK618" s="70"/>
      <c r="DL618" s="70"/>
      <c r="DM618" s="70"/>
      <c r="DN618" s="70"/>
      <c r="DO618" s="70"/>
      <c r="DP618" s="70"/>
      <c r="DQ618" s="70"/>
      <c r="DR618" s="70"/>
      <c r="DS618" s="70"/>
      <c r="DT618" s="70"/>
      <c r="DU618" s="70"/>
      <c r="DV618" s="70"/>
      <c r="DW618" s="70"/>
      <c r="DX618" s="70"/>
      <c r="DY618" s="70"/>
      <c r="DZ618" s="70"/>
      <c r="EA618" s="70"/>
      <c r="EB618" s="70"/>
      <c r="EC618" s="70"/>
      <c r="ED618" s="70"/>
      <c r="EE618" s="70"/>
      <c r="EF618" s="70"/>
      <c r="EG618" s="70"/>
      <c r="EH618" s="70"/>
      <c r="EI618" s="70"/>
      <c r="EJ618" s="70"/>
      <c r="EK618" s="70"/>
      <c r="EL618" s="70"/>
      <c r="EM618" s="70"/>
      <c r="EN618" s="70"/>
    </row>
    <row r="619" spans="1:144" outlineLevel="1" x14ac:dyDescent="0.2">
      <c r="A619" s="16">
        <v>413</v>
      </c>
      <c r="B619" s="16">
        <v>1</v>
      </c>
      <c r="C619" s="1">
        <v>0.99989521377918211</v>
      </c>
      <c r="D619" s="1">
        <f t="shared" si="58"/>
        <v>1.0478622081788735E-4</v>
      </c>
      <c r="E619" s="1">
        <f t="shared" si="59"/>
        <v>2.0958342255494105E-4</v>
      </c>
      <c r="F619" s="1">
        <f t="shared" si="60"/>
        <v>1.4476996323648806E-2</v>
      </c>
      <c r="G619" s="1">
        <f t="shared" si="61"/>
        <v>1.0237050460003108E-2</v>
      </c>
      <c r="H619" s="1">
        <v>5.4574054691936555E-4</v>
      </c>
      <c r="I619" s="1">
        <f t="shared" si="62"/>
        <v>5.72233114822476E-8</v>
      </c>
      <c r="J619" s="1">
        <f t="shared" si="63"/>
        <v>1.0239844990630086E-2</v>
      </c>
      <c r="AQ619" s="70"/>
      <c r="AR619" s="70"/>
      <c r="AS619" s="70"/>
      <c r="AT619" s="70"/>
      <c r="AU619" s="70"/>
      <c r="AV619" s="70"/>
      <c r="AW619" s="70"/>
      <c r="AX619" s="83"/>
      <c r="AY619" s="70"/>
      <c r="AZ619" s="70"/>
      <c r="BA619" s="70"/>
      <c r="BB619" s="70">
        <f t="shared" si="64"/>
        <v>0</v>
      </c>
      <c r="BC619" s="70" t="e">
        <f t="shared" si="65"/>
        <v>#N/A</v>
      </c>
      <c r="BD619" s="70">
        <f t="shared" si="66"/>
        <v>0.99989521377918211</v>
      </c>
      <c r="BE619" s="70"/>
      <c r="BF619" s="70"/>
      <c r="BG619" s="70"/>
      <c r="BH619" s="70"/>
      <c r="BI619" s="70"/>
      <c r="BJ619" s="70"/>
      <c r="BK619" s="70"/>
      <c r="BL619" s="70"/>
      <c r="BM619" s="70"/>
      <c r="BN619" s="70"/>
      <c r="BO619" s="70"/>
      <c r="BP619" s="70"/>
      <c r="BQ619" s="70"/>
      <c r="BR619" s="70"/>
      <c r="BS619" s="70"/>
      <c r="BT619" s="70"/>
      <c r="BU619" s="70"/>
      <c r="BV619" s="70"/>
      <c r="BW619" s="70"/>
      <c r="BX619" s="70"/>
      <c r="BY619" s="70"/>
      <c r="BZ619" s="70"/>
      <c r="CA619" s="70"/>
      <c r="CB619" s="70"/>
      <c r="CC619" s="70"/>
      <c r="CD619" s="70"/>
      <c r="CE619" s="70"/>
      <c r="CF619" s="70"/>
      <c r="CG619" s="70"/>
      <c r="CH619" s="70"/>
      <c r="CI619" s="70"/>
      <c r="CJ619" s="70"/>
      <c r="CK619" s="70"/>
      <c r="CL619" s="70"/>
      <c r="CM619" s="70"/>
      <c r="CN619" s="70"/>
      <c r="CO619" s="70"/>
      <c r="CP619" s="70"/>
      <c r="CQ619" s="70"/>
      <c r="CR619" s="70"/>
      <c r="CS619" s="70"/>
      <c r="CT619" s="70"/>
      <c r="CU619" s="70"/>
      <c r="CV619" s="70"/>
      <c r="CW619" s="70"/>
      <c r="CX619" s="70"/>
      <c r="CY619" s="70"/>
      <c r="CZ619" s="70"/>
      <c r="DA619" s="70"/>
      <c r="DB619" s="70"/>
      <c r="DC619" s="70"/>
      <c r="DD619" s="70"/>
      <c r="DE619" s="70"/>
      <c r="DF619" s="70"/>
      <c r="DG619" s="70"/>
      <c r="DH619" s="70"/>
      <c r="DI619" s="70"/>
      <c r="DJ619" s="70"/>
      <c r="DK619" s="70"/>
      <c r="DL619" s="70"/>
      <c r="DM619" s="70"/>
      <c r="DN619" s="70"/>
      <c r="DO619" s="70"/>
      <c r="DP619" s="70"/>
      <c r="DQ619" s="70"/>
      <c r="DR619" s="70"/>
      <c r="DS619" s="70"/>
      <c r="DT619" s="70"/>
      <c r="DU619" s="70"/>
      <c r="DV619" s="70"/>
      <c r="DW619" s="70"/>
      <c r="DX619" s="70"/>
      <c r="DY619" s="70"/>
      <c r="DZ619" s="70"/>
      <c r="EA619" s="70"/>
      <c r="EB619" s="70"/>
      <c r="EC619" s="70"/>
      <c r="ED619" s="70"/>
      <c r="EE619" s="70"/>
      <c r="EF619" s="70"/>
      <c r="EG619" s="70"/>
      <c r="EH619" s="70"/>
      <c r="EI619" s="70"/>
      <c r="EJ619" s="70"/>
      <c r="EK619" s="70"/>
      <c r="EL619" s="70"/>
      <c r="EM619" s="70"/>
      <c r="EN619" s="70"/>
    </row>
    <row r="620" spans="1:144" outlineLevel="1" x14ac:dyDescent="0.2">
      <c r="A620" s="16">
        <v>414</v>
      </c>
      <c r="B620" s="16">
        <v>0</v>
      </c>
      <c r="C620" s="1">
        <v>5.7397889669222339E-5</v>
      </c>
      <c r="D620" s="1">
        <f t="shared" si="58"/>
        <v>-5.7397889669222339E-5</v>
      </c>
      <c r="E620" s="1">
        <f t="shared" si="59"/>
        <v>1.1479907398238997E-4</v>
      </c>
      <c r="F620" s="1">
        <f t="shared" si="60"/>
        <v>-1.0714432975309052E-2</v>
      </c>
      <c r="G620" s="1">
        <f t="shared" si="61"/>
        <v>-7.5763569329902903E-3</v>
      </c>
      <c r="H620" s="1">
        <v>1.8145498976750147E-4</v>
      </c>
      <c r="I620" s="1">
        <f t="shared" si="62"/>
        <v>1.0417621653032706E-8</v>
      </c>
      <c r="J620" s="1">
        <f t="shared" si="63"/>
        <v>-7.5770444104362403E-3</v>
      </c>
      <c r="AQ620" s="70"/>
      <c r="AR620" s="70"/>
      <c r="AS620" s="70"/>
      <c r="AT620" s="70"/>
      <c r="AU620" s="70"/>
      <c r="AV620" s="70"/>
      <c r="AW620" s="70"/>
      <c r="AX620" s="83"/>
      <c r="AY620" s="70"/>
      <c r="AZ620" s="70"/>
      <c r="BA620" s="70"/>
      <c r="BB620" s="70">
        <f t="shared" si="64"/>
        <v>1</v>
      </c>
      <c r="BC620" s="70">
        <f t="shared" si="65"/>
        <v>5.7397889669222339E-5</v>
      </c>
      <c r="BD620" s="70" t="e">
        <f t="shared" si="66"/>
        <v>#N/A</v>
      </c>
      <c r="BE620" s="70"/>
      <c r="BF620" s="70"/>
      <c r="BG620" s="70"/>
      <c r="BH620" s="70"/>
      <c r="BI620" s="70"/>
      <c r="BJ620" s="70"/>
      <c r="BK620" s="70"/>
      <c r="BL620" s="70"/>
      <c r="BM620" s="70"/>
      <c r="BN620" s="70"/>
      <c r="BO620" s="70"/>
      <c r="BP620" s="70"/>
      <c r="BQ620" s="70"/>
      <c r="BR620" s="70"/>
      <c r="BS620" s="70"/>
      <c r="BT620" s="70"/>
      <c r="BU620" s="70"/>
      <c r="BV620" s="70"/>
      <c r="BW620" s="70"/>
      <c r="BX620" s="70"/>
      <c r="BY620" s="70"/>
      <c r="BZ620" s="70"/>
      <c r="CA620" s="70"/>
      <c r="CB620" s="70"/>
      <c r="CC620" s="70"/>
      <c r="CD620" s="70"/>
      <c r="CE620" s="70"/>
      <c r="CF620" s="70"/>
      <c r="CG620" s="70"/>
      <c r="CH620" s="70"/>
      <c r="CI620" s="70"/>
      <c r="CJ620" s="70"/>
      <c r="CK620" s="70"/>
      <c r="CL620" s="70"/>
      <c r="CM620" s="70"/>
      <c r="CN620" s="70"/>
      <c r="CO620" s="70"/>
      <c r="CP620" s="70"/>
      <c r="CQ620" s="70"/>
      <c r="CR620" s="70"/>
      <c r="CS620" s="70"/>
      <c r="CT620" s="70"/>
      <c r="CU620" s="70"/>
      <c r="CV620" s="70"/>
      <c r="CW620" s="70"/>
      <c r="CX620" s="70"/>
      <c r="CY620" s="70"/>
      <c r="CZ620" s="70"/>
      <c r="DA620" s="70"/>
      <c r="DB620" s="70"/>
      <c r="DC620" s="70"/>
      <c r="DD620" s="70"/>
      <c r="DE620" s="70"/>
      <c r="DF620" s="70"/>
      <c r="DG620" s="70"/>
      <c r="DH620" s="70"/>
      <c r="DI620" s="70"/>
      <c r="DJ620" s="70"/>
      <c r="DK620" s="70"/>
      <c r="DL620" s="70"/>
      <c r="DM620" s="70"/>
      <c r="DN620" s="70"/>
      <c r="DO620" s="70"/>
      <c r="DP620" s="70"/>
      <c r="DQ620" s="70"/>
      <c r="DR620" s="70"/>
      <c r="DS620" s="70"/>
      <c r="DT620" s="70"/>
      <c r="DU620" s="70"/>
      <c r="DV620" s="70"/>
      <c r="DW620" s="70"/>
      <c r="DX620" s="70"/>
      <c r="DY620" s="70"/>
      <c r="DZ620" s="70"/>
      <c r="EA620" s="70"/>
      <c r="EB620" s="70"/>
      <c r="EC620" s="70"/>
      <c r="ED620" s="70"/>
      <c r="EE620" s="70"/>
      <c r="EF620" s="70"/>
      <c r="EG620" s="70"/>
      <c r="EH620" s="70"/>
      <c r="EI620" s="70"/>
      <c r="EJ620" s="70"/>
      <c r="EK620" s="70"/>
      <c r="EL620" s="70"/>
      <c r="EM620" s="70"/>
      <c r="EN620" s="70"/>
    </row>
    <row r="621" spans="1:144" outlineLevel="1" x14ac:dyDescent="0.2">
      <c r="A621" s="16">
        <v>415</v>
      </c>
      <c r="B621" s="16">
        <v>0</v>
      </c>
      <c r="C621" s="1">
        <v>4.2745179322943496E-5</v>
      </c>
      <c r="D621" s="1">
        <f t="shared" si="58"/>
        <v>-4.2745179322943496E-5</v>
      </c>
      <c r="E621" s="1">
        <f t="shared" si="59"/>
        <v>8.5492185848264215E-5</v>
      </c>
      <c r="F621" s="1">
        <f t="shared" si="60"/>
        <v>-9.2461984538654701E-3</v>
      </c>
      <c r="G621" s="1">
        <f t="shared" si="61"/>
        <v>-6.5381194965681106E-3</v>
      </c>
      <c r="H621" s="1">
        <v>2.3204906351039279E-4</v>
      </c>
      <c r="I621" s="1">
        <f t="shared" si="62"/>
        <v>9.921705160516856E-9</v>
      </c>
      <c r="J621" s="1">
        <f t="shared" si="63"/>
        <v>-6.5388782108680198E-3</v>
      </c>
      <c r="AQ621" s="70"/>
      <c r="AR621" s="70"/>
      <c r="AS621" s="70"/>
      <c r="AT621" s="70"/>
      <c r="AU621" s="70"/>
      <c r="AV621" s="70"/>
      <c r="AW621" s="70"/>
      <c r="AX621" s="83"/>
      <c r="AY621" s="70"/>
      <c r="AZ621" s="70"/>
      <c r="BA621" s="70"/>
      <c r="BB621" s="70">
        <f t="shared" si="64"/>
        <v>1</v>
      </c>
      <c r="BC621" s="70">
        <f t="shared" si="65"/>
        <v>4.2745179322943496E-5</v>
      </c>
      <c r="BD621" s="70" t="e">
        <f t="shared" si="66"/>
        <v>#N/A</v>
      </c>
      <c r="BE621" s="70"/>
      <c r="BF621" s="70"/>
      <c r="BG621" s="70"/>
      <c r="BH621" s="70"/>
      <c r="BI621" s="70"/>
      <c r="BJ621" s="70"/>
      <c r="BK621" s="70"/>
      <c r="BL621" s="70"/>
      <c r="BM621" s="70"/>
      <c r="BN621" s="70"/>
      <c r="BO621" s="70"/>
      <c r="BP621" s="70"/>
      <c r="BQ621" s="70"/>
      <c r="BR621" s="70"/>
      <c r="BS621" s="70"/>
      <c r="BT621" s="70"/>
      <c r="BU621" s="70"/>
      <c r="BV621" s="70"/>
      <c r="BW621" s="70"/>
      <c r="BX621" s="70"/>
      <c r="BY621" s="70"/>
      <c r="BZ621" s="70"/>
      <c r="CA621" s="70"/>
      <c r="CB621" s="70"/>
      <c r="CC621" s="70"/>
      <c r="CD621" s="70"/>
      <c r="CE621" s="70"/>
      <c r="CF621" s="70"/>
      <c r="CG621" s="70"/>
      <c r="CH621" s="70"/>
      <c r="CI621" s="70"/>
      <c r="CJ621" s="70"/>
      <c r="CK621" s="70"/>
      <c r="CL621" s="70"/>
      <c r="CM621" s="70"/>
      <c r="CN621" s="70"/>
      <c r="CO621" s="70"/>
      <c r="CP621" s="70"/>
      <c r="CQ621" s="70"/>
      <c r="CR621" s="70"/>
      <c r="CS621" s="70"/>
      <c r="CT621" s="70"/>
      <c r="CU621" s="70"/>
      <c r="CV621" s="70"/>
      <c r="CW621" s="70"/>
      <c r="CX621" s="70"/>
      <c r="CY621" s="70"/>
      <c r="CZ621" s="70"/>
      <c r="DA621" s="70"/>
      <c r="DB621" s="70"/>
      <c r="DC621" s="70"/>
      <c r="DD621" s="70"/>
      <c r="DE621" s="70"/>
      <c r="DF621" s="70"/>
      <c r="DG621" s="70"/>
      <c r="DH621" s="70"/>
      <c r="DI621" s="70"/>
      <c r="DJ621" s="70"/>
      <c r="DK621" s="70"/>
      <c r="DL621" s="70"/>
      <c r="DM621" s="70"/>
      <c r="DN621" s="70"/>
      <c r="DO621" s="70"/>
      <c r="DP621" s="70"/>
      <c r="DQ621" s="70"/>
      <c r="DR621" s="70"/>
      <c r="DS621" s="70"/>
      <c r="DT621" s="70"/>
      <c r="DU621" s="70"/>
      <c r="DV621" s="70"/>
      <c r="DW621" s="70"/>
      <c r="DX621" s="70"/>
      <c r="DY621" s="70"/>
      <c r="DZ621" s="70"/>
      <c r="EA621" s="70"/>
      <c r="EB621" s="70"/>
      <c r="EC621" s="70"/>
      <c r="ED621" s="70"/>
      <c r="EE621" s="70"/>
      <c r="EF621" s="70"/>
      <c r="EG621" s="70"/>
      <c r="EH621" s="70"/>
      <c r="EI621" s="70"/>
      <c r="EJ621" s="70"/>
      <c r="EK621" s="70"/>
      <c r="EL621" s="70"/>
      <c r="EM621" s="70"/>
      <c r="EN621" s="70"/>
    </row>
    <row r="622" spans="1:144" outlineLevel="1" x14ac:dyDescent="0.2">
      <c r="A622" s="16">
        <v>416</v>
      </c>
      <c r="B622" s="16">
        <v>0</v>
      </c>
      <c r="C622" s="1">
        <v>0.17108982125769601</v>
      </c>
      <c r="D622" s="1">
        <f t="shared" si="58"/>
        <v>-0.17108982125769601</v>
      </c>
      <c r="E622" s="1">
        <f t="shared" si="59"/>
        <v>0.37528695728129763</v>
      </c>
      <c r="F622" s="1">
        <f t="shared" si="60"/>
        <v>-0.61260669052932948</v>
      </c>
      <c r="G622" s="1">
        <f t="shared" si="61"/>
        <v>-0.45431633265145943</v>
      </c>
      <c r="H622" s="1">
        <v>0.13207158598261218</v>
      </c>
      <c r="I622" s="1">
        <f t="shared" si="62"/>
        <v>3.1408137721926854E-2</v>
      </c>
      <c r="J622" s="1">
        <f t="shared" si="63"/>
        <v>-0.48765917179501345</v>
      </c>
      <c r="AQ622" s="70"/>
      <c r="AR622" s="70"/>
      <c r="AS622" s="70"/>
      <c r="AT622" s="70"/>
      <c r="AU622" s="70"/>
      <c r="AV622" s="70"/>
      <c r="AW622" s="70"/>
      <c r="AX622" s="83"/>
      <c r="AY622" s="70"/>
      <c r="AZ622" s="70"/>
      <c r="BA622" s="70"/>
      <c r="BB622" s="70">
        <f t="shared" si="64"/>
        <v>1</v>
      </c>
      <c r="BC622" s="70">
        <f t="shared" si="65"/>
        <v>0.17108982125769601</v>
      </c>
      <c r="BD622" s="70" t="e">
        <f t="shared" si="66"/>
        <v>#N/A</v>
      </c>
      <c r="BE622" s="70"/>
      <c r="BF622" s="70"/>
      <c r="BG622" s="70"/>
      <c r="BH622" s="70"/>
      <c r="BI622" s="70"/>
      <c r="BJ622" s="70"/>
      <c r="BK622" s="70"/>
      <c r="BL622" s="70"/>
      <c r="BM622" s="70"/>
      <c r="BN622" s="70"/>
      <c r="BO622" s="70"/>
      <c r="BP622" s="70"/>
      <c r="BQ622" s="70"/>
      <c r="BR622" s="70"/>
      <c r="BS622" s="70"/>
      <c r="BT622" s="70"/>
      <c r="BU622" s="70"/>
      <c r="BV622" s="70"/>
      <c r="BW622" s="70"/>
      <c r="BX622" s="70"/>
      <c r="BY622" s="70"/>
      <c r="BZ622" s="70"/>
      <c r="CA622" s="70"/>
      <c r="CB622" s="70"/>
      <c r="CC622" s="70"/>
      <c r="CD622" s="70"/>
      <c r="CE622" s="70"/>
      <c r="CF622" s="70"/>
      <c r="CG622" s="70"/>
      <c r="CH622" s="70"/>
      <c r="CI622" s="70"/>
      <c r="CJ622" s="70"/>
      <c r="CK622" s="70"/>
      <c r="CL622" s="70"/>
      <c r="CM622" s="70"/>
      <c r="CN622" s="70"/>
      <c r="CO622" s="70"/>
      <c r="CP622" s="70"/>
      <c r="CQ622" s="70"/>
      <c r="CR622" s="70"/>
      <c r="CS622" s="70"/>
      <c r="CT622" s="70"/>
      <c r="CU622" s="70"/>
      <c r="CV622" s="70"/>
      <c r="CW622" s="70"/>
      <c r="CX622" s="70"/>
      <c r="CY622" s="70"/>
      <c r="CZ622" s="70"/>
      <c r="DA622" s="70"/>
      <c r="DB622" s="70"/>
      <c r="DC622" s="70"/>
      <c r="DD622" s="70"/>
      <c r="DE622" s="70"/>
      <c r="DF622" s="70"/>
      <c r="DG622" s="70"/>
      <c r="DH622" s="70"/>
      <c r="DI622" s="70"/>
      <c r="DJ622" s="70"/>
      <c r="DK622" s="70"/>
      <c r="DL622" s="70"/>
      <c r="DM622" s="70"/>
      <c r="DN622" s="70"/>
      <c r="DO622" s="70"/>
      <c r="DP622" s="70"/>
      <c r="DQ622" s="70"/>
      <c r="DR622" s="70"/>
      <c r="DS622" s="70"/>
      <c r="DT622" s="70"/>
      <c r="DU622" s="70"/>
      <c r="DV622" s="70"/>
      <c r="DW622" s="70"/>
      <c r="DX622" s="70"/>
      <c r="DY622" s="70"/>
      <c r="DZ622" s="70"/>
      <c r="EA622" s="70"/>
      <c r="EB622" s="70"/>
      <c r="EC622" s="70"/>
      <c r="ED622" s="70"/>
      <c r="EE622" s="70"/>
      <c r="EF622" s="70"/>
      <c r="EG622" s="70"/>
      <c r="EH622" s="70"/>
      <c r="EI622" s="70"/>
      <c r="EJ622" s="70"/>
      <c r="EK622" s="70"/>
      <c r="EL622" s="70"/>
      <c r="EM622" s="70"/>
      <c r="EN622" s="70"/>
    </row>
    <row r="623" spans="1:144" outlineLevel="1" x14ac:dyDescent="0.2">
      <c r="A623" s="16">
        <v>417</v>
      </c>
      <c r="B623" s="16">
        <v>0</v>
      </c>
      <c r="C623" s="1">
        <v>4.2409955243892673E-3</v>
      </c>
      <c r="D623" s="1">
        <f t="shared" si="58"/>
        <v>-4.2409955243892673E-3</v>
      </c>
      <c r="E623" s="1">
        <f t="shared" si="59"/>
        <v>8.5000281066012744E-3</v>
      </c>
      <c r="F623" s="1">
        <f t="shared" si="60"/>
        <v>-9.2195597002249927E-2</v>
      </c>
      <c r="G623" s="1">
        <f t="shared" si="61"/>
        <v>-6.5261460074309718E-2</v>
      </c>
      <c r="H623" s="1">
        <v>1.1730862427728391E-2</v>
      </c>
      <c r="I623" s="1">
        <f t="shared" si="62"/>
        <v>5.0555484914553613E-5</v>
      </c>
      <c r="J623" s="1">
        <f t="shared" si="63"/>
        <v>-6.5647647756376423E-2</v>
      </c>
      <c r="AQ623" s="70"/>
      <c r="AR623" s="70"/>
      <c r="AS623" s="70"/>
      <c r="AT623" s="70"/>
      <c r="AU623" s="70"/>
      <c r="AV623" s="70"/>
      <c r="AW623" s="70"/>
      <c r="AX623" s="83"/>
      <c r="AY623" s="70"/>
      <c r="AZ623" s="70"/>
      <c r="BA623" s="70"/>
      <c r="BB623" s="70">
        <f t="shared" si="64"/>
        <v>1</v>
      </c>
      <c r="BC623" s="70">
        <f t="shared" si="65"/>
        <v>4.2409955243892673E-3</v>
      </c>
      <c r="BD623" s="70" t="e">
        <f t="shared" si="66"/>
        <v>#N/A</v>
      </c>
      <c r="BE623" s="70"/>
      <c r="BF623" s="70"/>
      <c r="BG623" s="70"/>
      <c r="BH623" s="70"/>
      <c r="BI623" s="70"/>
      <c r="BJ623" s="70"/>
      <c r="BK623" s="70"/>
      <c r="BL623" s="70"/>
      <c r="BM623" s="70"/>
      <c r="BN623" s="70"/>
      <c r="BO623" s="70"/>
      <c r="BP623" s="70"/>
      <c r="BQ623" s="70"/>
      <c r="BR623" s="70"/>
      <c r="BS623" s="70"/>
      <c r="BT623" s="70"/>
      <c r="BU623" s="70"/>
      <c r="BV623" s="70"/>
      <c r="BW623" s="70"/>
      <c r="BX623" s="70"/>
      <c r="BY623" s="70"/>
      <c r="BZ623" s="70"/>
      <c r="CA623" s="70"/>
      <c r="CB623" s="70"/>
      <c r="CC623" s="70"/>
      <c r="CD623" s="70"/>
      <c r="CE623" s="70"/>
      <c r="CF623" s="70"/>
      <c r="CG623" s="70"/>
      <c r="CH623" s="70"/>
      <c r="CI623" s="70"/>
      <c r="CJ623" s="70"/>
      <c r="CK623" s="70"/>
      <c r="CL623" s="70"/>
      <c r="CM623" s="70"/>
      <c r="CN623" s="70"/>
      <c r="CO623" s="70"/>
      <c r="CP623" s="70"/>
      <c r="CQ623" s="70"/>
      <c r="CR623" s="70"/>
      <c r="CS623" s="70"/>
      <c r="CT623" s="70"/>
      <c r="CU623" s="70"/>
      <c r="CV623" s="70"/>
      <c r="CW623" s="70"/>
      <c r="CX623" s="70"/>
      <c r="CY623" s="70"/>
      <c r="CZ623" s="70"/>
      <c r="DA623" s="70"/>
      <c r="DB623" s="70"/>
      <c r="DC623" s="70"/>
      <c r="DD623" s="70"/>
      <c r="DE623" s="70"/>
      <c r="DF623" s="70"/>
      <c r="DG623" s="70"/>
      <c r="DH623" s="70"/>
      <c r="DI623" s="70"/>
      <c r="DJ623" s="70"/>
      <c r="DK623" s="70"/>
      <c r="DL623" s="70"/>
      <c r="DM623" s="70"/>
      <c r="DN623" s="70"/>
      <c r="DO623" s="70"/>
      <c r="DP623" s="70"/>
      <c r="DQ623" s="70"/>
      <c r="DR623" s="70"/>
      <c r="DS623" s="70"/>
      <c r="DT623" s="70"/>
      <c r="DU623" s="70"/>
      <c r="DV623" s="70"/>
      <c r="DW623" s="70"/>
      <c r="DX623" s="70"/>
      <c r="DY623" s="70"/>
      <c r="DZ623" s="70"/>
      <c r="EA623" s="70"/>
      <c r="EB623" s="70"/>
      <c r="EC623" s="70"/>
      <c r="ED623" s="70"/>
      <c r="EE623" s="70"/>
      <c r="EF623" s="70"/>
      <c r="EG623" s="70"/>
      <c r="EH623" s="70"/>
      <c r="EI623" s="70"/>
      <c r="EJ623" s="70"/>
      <c r="EK623" s="70"/>
      <c r="EL623" s="70"/>
      <c r="EM623" s="70"/>
      <c r="EN623" s="70"/>
    </row>
    <row r="624" spans="1:144" outlineLevel="1" x14ac:dyDescent="0.2">
      <c r="A624" s="16">
        <v>418</v>
      </c>
      <c r="B624" s="16">
        <v>0</v>
      </c>
      <c r="C624" s="1">
        <v>6.3026924845805356E-5</v>
      </c>
      <c r="D624" s="1">
        <f t="shared" si="58"/>
        <v>-6.3026924845805356E-5</v>
      </c>
      <c r="E624" s="1">
        <f t="shared" si="59"/>
        <v>1.2605782225165731E-4</v>
      </c>
      <c r="F624" s="1">
        <f t="shared" si="60"/>
        <v>-1.1227547472696667E-2</v>
      </c>
      <c r="G624" s="1">
        <f t="shared" si="61"/>
        <v>-7.9392000534968497E-3</v>
      </c>
      <c r="H624" s="1">
        <v>2.2941593945112056E-4</v>
      </c>
      <c r="I624" s="1">
        <f t="shared" si="62"/>
        <v>1.4463610744835042E-8</v>
      </c>
      <c r="J624" s="1">
        <f t="shared" si="63"/>
        <v>-7.9401108997412123E-3</v>
      </c>
      <c r="AQ624" s="70"/>
      <c r="AR624" s="70"/>
      <c r="AS624" s="70"/>
      <c r="AT624" s="70"/>
      <c r="AU624" s="70"/>
      <c r="AV624" s="70"/>
      <c r="AW624" s="70"/>
      <c r="AX624" s="83"/>
      <c r="AY624" s="70"/>
      <c r="AZ624" s="70"/>
      <c r="BA624" s="70"/>
      <c r="BB624" s="70">
        <f t="shared" si="64"/>
        <v>1</v>
      </c>
      <c r="BC624" s="70">
        <f t="shared" si="65"/>
        <v>6.3026924845805356E-5</v>
      </c>
      <c r="BD624" s="70" t="e">
        <f t="shared" si="66"/>
        <v>#N/A</v>
      </c>
      <c r="BE624" s="70"/>
      <c r="BF624" s="70"/>
      <c r="BG624" s="70"/>
      <c r="BH624" s="70"/>
      <c r="BI624" s="70"/>
      <c r="BJ624" s="70"/>
      <c r="BK624" s="70"/>
      <c r="BL624" s="70"/>
      <c r="BM624" s="70"/>
      <c r="BN624" s="70"/>
      <c r="BO624" s="70"/>
      <c r="BP624" s="70"/>
      <c r="BQ624" s="70"/>
      <c r="BR624" s="70"/>
      <c r="BS624" s="70"/>
      <c r="BT624" s="70"/>
      <c r="BU624" s="70"/>
      <c r="BV624" s="70"/>
      <c r="BW624" s="70"/>
      <c r="BX624" s="70"/>
      <c r="BY624" s="70"/>
      <c r="BZ624" s="70"/>
      <c r="CA624" s="70"/>
      <c r="CB624" s="70"/>
      <c r="CC624" s="70"/>
      <c r="CD624" s="70"/>
      <c r="CE624" s="70"/>
      <c r="CF624" s="70"/>
      <c r="CG624" s="70"/>
      <c r="CH624" s="70"/>
      <c r="CI624" s="70"/>
      <c r="CJ624" s="70"/>
      <c r="CK624" s="70"/>
      <c r="CL624" s="70"/>
      <c r="CM624" s="70"/>
      <c r="CN624" s="70"/>
      <c r="CO624" s="70"/>
      <c r="CP624" s="70"/>
      <c r="CQ624" s="70"/>
      <c r="CR624" s="70"/>
      <c r="CS624" s="70"/>
      <c r="CT624" s="70"/>
      <c r="CU624" s="70"/>
      <c r="CV624" s="70"/>
      <c r="CW624" s="70"/>
      <c r="CX624" s="70"/>
      <c r="CY624" s="70"/>
      <c r="CZ624" s="70"/>
      <c r="DA624" s="70"/>
      <c r="DB624" s="70"/>
      <c r="DC624" s="70"/>
      <c r="DD624" s="70"/>
      <c r="DE624" s="70"/>
      <c r="DF624" s="70"/>
      <c r="DG624" s="70"/>
      <c r="DH624" s="70"/>
      <c r="DI624" s="70"/>
      <c r="DJ624" s="70"/>
      <c r="DK624" s="70"/>
      <c r="DL624" s="70"/>
      <c r="DM624" s="70"/>
      <c r="DN624" s="70"/>
      <c r="DO624" s="70"/>
      <c r="DP624" s="70"/>
      <c r="DQ624" s="70"/>
      <c r="DR624" s="70"/>
      <c r="DS624" s="70"/>
      <c r="DT624" s="70"/>
      <c r="DU624" s="70"/>
      <c r="DV624" s="70"/>
      <c r="DW624" s="70"/>
      <c r="DX624" s="70"/>
      <c r="DY624" s="70"/>
      <c r="DZ624" s="70"/>
      <c r="EA624" s="70"/>
      <c r="EB624" s="70"/>
      <c r="EC624" s="70"/>
      <c r="ED624" s="70"/>
      <c r="EE624" s="70"/>
      <c r="EF624" s="70"/>
      <c r="EG624" s="70"/>
      <c r="EH624" s="70"/>
      <c r="EI624" s="70"/>
      <c r="EJ624" s="70"/>
      <c r="EK624" s="70"/>
      <c r="EL624" s="70"/>
      <c r="EM624" s="70"/>
      <c r="EN624" s="70"/>
    </row>
    <row r="625" spans="1:144" outlineLevel="1" x14ac:dyDescent="0.2">
      <c r="A625" s="16">
        <v>419</v>
      </c>
      <c r="B625" s="16">
        <v>0</v>
      </c>
      <c r="C625" s="1">
        <v>3.6659978022030469E-3</v>
      </c>
      <c r="D625" s="1">
        <f t="shared" si="58"/>
        <v>-3.6659978022030469E-3</v>
      </c>
      <c r="E625" s="1">
        <f t="shared" si="59"/>
        <v>7.3454680810840249E-3</v>
      </c>
      <c r="F625" s="1">
        <f t="shared" si="60"/>
        <v>-8.5705706234089366E-2</v>
      </c>
      <c r="G625" s="1">
        <f t="shared" si="61"/>
        <v>-6.0658773419006037E-2</v>
      </c>
      <c r="H625" s="1">
        <v>4.1284720666946214E-3</v>
      </c>
      <c r="I625" s="1">
        <f t="shared" si="62"/>
        <v>1.5253632639695374E-5</v>
      </c>
      <c r="J625" s="1">
        <f t="shared" si="63"/>
        <v>-6.0784376490493085E-2</v>
      </c>
      <c r="AQ625" s="70"/>
      <c r="AR625" s="70"/>
      <c r="AS625" s="70"/>
      <c r="AT625" s="70"/>
      <c r="AU625" s="70"/>
      <c r="AV625" s="70"/>
      <c r="AW625" s="70"/>
      <c r="AX625" s="83"/>
      <c r="AY625" s="70"/>
      <c r="AZ625" s="70"/>
      <c r="BA625" s="70"/>
      <c r="BB625" s="70">
        <f t="shared" si="64"/>
        <v>1</v>
      </c>
      <c r="BC625" s="70">
        <f t="shared" si="65"/>
        <v>3.6659978022030469E-3</v>
      </c>
      <c r="BD625" s="70" t="e">
        <f t="shared" si="66"/>
        <v>#N/A</v>
      </c>
      <c r="BE625" s="70"/>
      <c r="BF625" s="70"/>
      <c r="BG625" s="70"/>
      <c r="BH625" s="70"/>
      <c r="BI625" s="70"/>
      <c r="BJ625" s="70"/>
      <c r="BK625" s="70"/>
      <c r="BL625" s="70"/>
      <c r="BM625" s="70"/>
      <c r="BN625" s="70"/>
      <c r="BO625" s="70"/>
      <c r="BP625" s="70"/>
      <c r="BQ625" s="70"/>
      <c r="BR625" s="70"/>
      <c r="BS625" s="70"/>
      <c r="BT625" s="70"/>
      <c r="BU625" s="70"/>
      <c r="BV625" s="70"/>
      <c r="BW625" s="70"/>
      <c r="BX625" s="70"/>
      <c r="BY625" s="70"/>
      <c r="BZ625" s="70"/>
      <c r="CA625" s="70"/>
      <c r="CB625" s="70"/>
      <c r="CC625" s="70"/>
      <c r="CD625" s="70"/>
      <c r="CE625" s="70"/>
      <c r="CF625" s="70"/>
      <c r="CG625" s="70"/>
      <c r="CH625" s="70"/>
      <c r="CI625" s="70"/>
      <c r="CJ625" s="70"/>
      <c r="CK625" s="70"/>
      <c r="CL625" s="70"/>
      <c r="CM625" s="70"/>
      <c r="CN625" s="70"/>
      <c r="CO625" s="70"/>
      <c r="CP625" s="70"/>
      <c r="CQ625" s="70"/>
      <c r="CR625" s="70"/>
      <c r="CS625" s="70"/>
      <c r="CT625" s="70"/>
      <c r="CU625" s="70"/>
      <c r="CV625" s="70"/>
      <c r="CW625" s="70"/>
      <c r="CX625" s="70"/>
      <c r="CY625" s="70"/>
      <c r="CZ625" s="70"/>
      <c r="DA625" s="70"/>
      <c r="DB625" s="70"/>
      <c r="DC625" s="70"/>
      <c r="DD625" s="70"/>
      <c r="DE625" s="70"/>
      <c r="DF625" s="70"/>
      <c r="DG625" s="70"/>
      <c r="DH625" s="70"/>
      <c r="DI625" s="70"/>
      <c r="DJ625" s="70"/>
      <c r="DK625" s="70"/>
      <c r="DL625" s="70"/>
      <c r="DM625" s="70"/>
      <c r="DN625" s="70"/>
      <c r="DO625" s="70"/>
      <c r="DP625" s="70"/>
      <c r="DQ625" s="70"/>
      <c r="DR625" s="70"/>
      <c r="DS625" s="70"/>
      <c r="DT625" s="70"/>
      <c r="DU625" s="70"/>
      <c r="DV625" s="70"/>
      <c r="DW625" s="70"/>
      <c r="DX625" s="70"/>
      <c r="DY625" s="70"/>
      <c r="DZ625" s="70"/>
      <c r="EA625" s="70"/>
      <c r="EB625" s="70"/>
      <c r="EC625" s="70"/>
      <c r="ED625" s="70"/>
      <c r="EE625" s="70"/>
      <c r="EF625" s="70"/>
      <c r="EG625" s="70"/>
      <c r="EH625" s="70"/>
      <c r="EI625" s="70"/>
      <c r="EJ625" s="70"/>
      <c r="EK625" s="70"/>
      <c r="EL625" s="70"/>
      <c r="EM625" s="70"/>
      <c r="EN625" s="70"/>
    </row>
    <row r="626" spans="1:144" outlineLevel="1" x14ac:dyDescent="0.2">
      <c r="A626" s="16">
        <v>420</v>
      </c>
      <c r="B626" s="16">
        <v>0</v>
      </c>
      <c r="C626" s="1">
        <v>6.9618116536818353E-3</v>
      </c>
      <c r="D626" s="1">
        <f t="shared" si="58"/>
        <v>-6.9618116536818353E-3</v>
      </c>
      <c r="E626" s="1">
        <f t="shared" si="59"/>
        <v>1.3972316254549491E-2</v>
      </c>
      <c r="F626" s="1">
        <f t="shared" si="60"/>
        <v>-0.1182045525965455</v>
      </c>
      <c r="G626" s="1">
        <f t="shared" si="61"/>
        <v>-8.3729434833676494E-2</v>
      </c>
      <c r="H626" s="1">
        <v>7.1773510372665364E-3</v>
      </c>
      <c r="I626" s="1">
        <f t="shared" si="62"/>
        <v>5.0681426612696143E-5</v>
      </c>
      <c r="J626" s="1">
        <f t="shared" si="63"/>
        <v>-8.4031539817972956E-2</v>
      </c>
      <c r="AQ626" s="70"/>
      <c r="AR626" s="70"/>
      <c r="AS626" s="70"/>
      <c r="AT626" s="70"/>
      <c r="AU626" s="70"/>
      <c r="AV626" s="70"/>
      <c r="AW626" s="70"/>
      <c r="AX626" s="83"/>
      <c r="AY626" s="70"/>
      <c r="AZ626" s="70"/>
      <c r="BA626" s="70"/>
      <c r="BB626" s="70">
        <f t="shared" si="64"/>
        <v>1</v>
      </c>
      <c r="BC626" s="70">
        <f t="shared" si="65"/>
        <v>6.9618116536818353E-3</v>
      </c>
      <c r="BD626" s="70" t="e">
        <f t="shared" si="66"/>
        <v>#N/A</v>
      </c>
      <c r="BE626" s="70"/>
      <c r="BF626" s="70"/>
      <c r="BG626" s="70"/>
      <c r="BH626" s="70"/>
      <c r="BI626" s="70"/>
      <c r="BJ626" s="70"/>
      <c r="BK626" s="70"/>
      <c r="BL626" s="70"/>
      <c r="BM626" s="70"/>
      <c r="BN626" s="70"/>
      <c r="BO626" s="70"/>
      <c r="BP626" s="70"/>
      <c r="BQ626" s="70"/>
      <c r="BR626" s="70"/>
      <c r="BS626" s="70"/>
      <c r="BT626" s="70"/>
      <c r="BU626" s="70"/>
      <c r="BV626" s="70"/>
      <c r="BW626" s="70"/>
      <c r="BX626" s="70"/>
      <c r="BY626" s="70"/>
      <c r="BZ626" s="70"/>
      <c r="CA626" s="70"/>
      <c r="CB626" s="70"/>
      <c r="CC626" s="70"/>
      <c r="CD626" s="70"/>
      <c r="CE626" s="70"/>
      <c r="CF626" s="70"/>
      <c r="CG626" s="70"/>
      <c r="CH626" s="70"/>
      <c r="CI626" s="70"/>
      <c r="CJ626" s="70"/>
      <c r="CK626" s="70"/>
      <c r="CL626" s="70"/>
      <c r="CM626" s="70"/>
      <c r="CN626" s="70"/>
      <c r="CO626" s="70"/>
      <c r="CP626" s="70"/>
      <c r="CQ626" s="70"/>
      <c r="CR626" s="70"/>
      <c r="CS626" s="70"/>
      <c r="CT626" s="70"/>
      <c r="CU626" s="70"/>
      <c r="CV626" s="70"/>
      <c r="CW626" s="70"/>
      <c r="CX626" s="70"/>
      <c r="CY626" s="70"/>
      <c r="CZ626" s="70"/>
      <c r="DA626" s="70"/>
      <c r="DB626" s="70"/>
      <c r="DC626" s="70"/>
      <c r="DD626" s="70"/>
      <c r="DE626" s="70"/>
      <c r="DF626" s="70"/>
      <c r="DG626" s="70"/>
      <c r="DH626" s="70"/>
      <c r="DI626" s="70"/>
      <c r="DJ626" s="70"/>
      <c r="DK626" s="70"/>
      <c r="DL626" s="70"/>
      <c r="DM626" s="70"/>
      <c r="DN626" s="70"/>
      <c r="DO626" s="70"/>
      <c r="DP626" s="70"/>
      <c r="DQ626" s="70"/>
      <c r="DR626" s="70"/>
      <c r="DS626" s="70"/>
      <c r="DT626" s="70"/>
      <c r="DU626" s="70"/>
      <c r="DV626" s="70"/>
      <c r="DW626" s="70"/>
      <c r="DX626" s="70"/>
      <c r="DY626" s="70"/>
      <c r="DZ626" s="70"/>
      <c r="EA626" s="70"/>
      <c r="EB626" s="70"/>
      <c r="EC626" s="70"/>
      <c r="ED626" s="70"/>
      <c r="EE626" s="70"/>
      <c r="EF626" s="70"/>
      <c r="EG626" s="70"/>
      <c r="EH626" s="70"/>
      <c r="EI626" s="70"/>
      <c r="EJ626" s="70"/>
      <c r="EK626" s="70"/>
      <c r="EL626" s="70"/>
      <c r="EM626" s="70"/>
      <c r="EN626" s="70"/>
    </row>
    <row r="627" spans="1:144" outlineLevel="1" x14ac:dyDescent="0.2">
      <c r="A627" s="16">
        <v>421</v>
      </c>
      <c r="B627" s="16">
        <v>0</v>
      </c>
      <c r="C627" s="1">
        <v>8.9988139454745212E-7</v>
      </c>
      <c r="D627" s="1">
        <f t="shared" si="58"/>
        <v>-8.9988139454745212E-7</v>
      </c>
      <c r="E627" s="1">
        <f t="shared" si="59"/>
        <v>1.7997635988290151E-6</v>
      </c>
      <c r="F627" s="1">
        <f t="shared" si="60"/>
        <v>-1.3415526820922893E-3</v>
      </c>
      <c r="G627" s="1">
        <f t="shared" si="61"/>
        <v>-9.4862121225213229E-4</v>
      </c>
      <c r="H627" s="1">
        <v>7.2921577524710353E-6</v>
      </c>
      <c r="I627" s="1">
        <f t="shared" si="62"/>
        <v>6.5621308447433562E-12</v>
      </c>
      <c r="J627" s="1">
        <f t="shared" si="63"/>
        <v>-9.4862467101881236E-4</v>
      </c>
      <c r="AQ627" s="70"/>
      <c r="AR627" s="70"/>
      <c r="AS627" s="70"/>
      <c r="AT627" s="70"/>
      <c r="AU627" s="70"/>
      <c r="AV627" s="70"/>
      <c r="AW627" s="70"/>
      <c r="AX627" s="83"/>
      <c r="AY627" s="70"/>
      <c r="AZ627" s="70"/>
      <c r="BA627" s="70"/>
      <c r="BB627" s="70">
        <f t="shared" si="64"/>
        <v>1</v>
      </c>
      <c r="BC627" s="70">
        <f t="shared" si="65"/>
        <v>8.9988139454745212E-7</v>
      </c>
      <c r="BD627" s="70" t="e">
        <f t="shared" si="66"/>
        <v>#N/A</v>
      </c>
      <c r="BE627" s="70"/>
      <c r="BF627" s="70"/>
      <c r="BG627" s="70"/>
      <c r="BH627" s="70"/>
      <c r="BI627" s="70"/>
      <c r="BJ627" s="70"/>
      <c r="BK627" s="70"/>
      <c r="BL627" s="70"/>
      <c r="BM627" s="70"/>
      <c r="BN627" s="70"/>
      <c r="BO627" s="70"/>
      <c r="BP627" s="70"/>
      <c r="BQ627" s="70"/>
      <c r="BR627" s="70"/>
      <c r="BS627" s="70"/>
      <c r="BT627" s="70"/>
      <c r="BU627" s="70"/>
      <c r="BV627" s="70"/>
      <c r="BW627" s="70"/>
      <c r="BX627" s="70"/>
      <c r="BY627" s="70"/>
      <c r="BZ627" s="70"/>
      <c r="CA627" s="70"/>
      <c r="CB627" s="70"/>
      <c r="CC627" s="70"/>
      <c r="CD627" s="70"/>
      <c r="CE627" s="70"/>
      <c r="CF627" s="70"/>
      <c r="CG627" s="70"/>
      <c r="CH627" s="70"/>
      <c r="CI627" s="70"/>
      <c r="CJ627" s="70"/>
      <c r="CK627" s="70"/>
      <c r="CL627" s="70"/>
      <c r="CM627" s="70"/>
      <c r="CN627" s="70"/>
      <c r="CO627" s="70"/>
      <c r="CP627" s="70"/>
      <c r="CQ627" s="70"/>
      <c r="CR627" s="70"/>
      <c r="CS627" s="70"/>
      <c r="CT627" s="70"/>
      <c r="CU627" s="70"/>
      <c r="CV627" s="70"/>
      <c r="CW627" s="70"/>
      <c r="CX627" s="70"/>
      <c r="CY627" s="70"/>
      <c r="CZ627" s="70"/>
      <c r="DA627" s="70"/>
      <c r="DB627" s="70"/>
      <c r="DC627" s="70"/>
      <c r="DD627" s="70"/>
      <c r="DE627" s="70"/>
      <c r="DF627" s="70"/>
      <c r="DG627" s="70"/>
      <c r="DH627" s="70"/>
      <c r="DI627" s="70"/>
      <c r="DJ627" s="70"/>
      <c r="DK627" s="70"/>
      <c r="DL627" s="70"/>
      <c r="DM627" s="70"/>
      <c r="DN627" s="70"/>
      <c r="DO627" s="70"/>
      <c r="DP627" s="70"/>
      <c r="DQ627" s="70"/>
      <c r="DR627" s="70"/>
      <c r="DS627" s="70"/>
      <c r="DT627" s="70"/>
      <c r="DU627" s="70"/>
      <c r="DV627" s="70"/>
      <c r="DW627" s="70"/>
      <c r="DX627" s="70"/>
      <c r="DY627" s="70"/>
      <c r="DZ627" s="70"/>
      <c r="EA627" s="70"/>
      <c r="EB627" s="70"/>
      <c r="EC627" s="70"/>
      <c r="ED627" s="70"/>
      <c r="EE627" s="70"/>
      <c r="EF627" s="70"/>
      <c r="EG627" s="70"/>
      <c r="EH627" s="70"/>
      <c r="EI627" s="70"/>
      <c r="EJ627" s="70"/>
      <c r="EK627" s="70"/>
      <c r="EL627" s="70"/>
      <c r="EM627" s="70"/>
      <c r="EN627" s="70"/>
    </row>
    <row r="628" spans="1:144" outlineLevel="1" x14ac:dyDescent="0.2">
      <c r="A628" s="16">
        <v>422</v>
      </c>
      <c r="B628" s="16">
        <v>0</v>
      </c>
      <c r="C628" s="1">
        <v>1.7461629819760941E-3</v>
      </c>
      <c r="D628" s="1">
        <f t="shared" si="58"/>
        <v>-1.7461629819760941E-3</v>
      </c>
      <c r="E628" s="1">
        <f t="shared" si="59"/>
        <v>3.4953786032333178E-3</v>
      </c>
      <c r="F628" s="1">
        <f t="shared" si="60"/>
        <v>-5.9121726998061529E-2</v>
      </c>
      <c r="G628" s="1">
        <f t="shared" si="61"/>
        <v>-4.1823646429364994E-2</v>
      </c>
      <c r="H628" s="1">
        <v>5.2895891405825846E-3</v>
      </c>
      <c r="I628" s="1">
        <f t="shared" si="62"/>
        <v>9.3018443015936872E-6</v>
      </c>
      <c r="J628" s="1">
        <f t="shared" si="63"/>
        <v>-4.1934702156449483E-2</v>
      </c>
      <c r="AQ628" s="70"/>
      <c r="AR628" s="70"/>
      <c r="AS628" s="70"/>
      <c r="AT628" s="70"/>
      <c r="AU628" s="70"/>
      <c r="AV628" s="70"/>
      <c r="AW628" s="70"/>
      <c r="AX628" s="83"/>
      <c r="AY628" s="70"/>
      <c r="AZ628" s="70"/>
      <c r="BA628" s="70"/>
      <c r="BB628" s="70">
        <f t="shared" si="64"/>
        <v>1</v>
      </c>
      <c r="BC628" s="70">
        <f t="shared" si="65"/>
        <v>1.7461629819760941E-3</v>
      </c>
      <c r="BD628" s="70" t="e">
        <f t="shared" si="66"/>
        <v>#N/A</v>
      </c>
      <c r="BE628" s="70"/>
      <c r="BF628" s="70"/>
      <c r="BG628" s="70"/>
      <c r="BH628" s="70"/>
      <c r="BI628" s="70"/>
      <c r="BJ628" s="70"/>
      <c r="BK628" s="70"/>
      <c r="BL628" s="70"/>
      <c r="BM628" s="70"/>
      <c r="BN628" s="70"/>
      <c r="BO628" s="70"/>
      <c r="BP628" s="70"/>
      <c r="BQ628" s="70"/>
      <c r="BR628" s="70"/>
      <c r="BS628" s="70"/>
      <c r="BT628" s="70"/>
      <c r="BU628" s="70"/>
      <c r="BV628" s="70"/>
      <c r="BW628" s="70"/>
      <c r="BX628" s="70"/>
      <c r="BY628" s="70"/>
      <c r="BZ628" s="70"/>
      <c r="CA628" s="70"/>
      <c r="CB628" s="70"/>
      <c r="CC628" s="70"/>
      <c r="CD628" s="70"/>
      <c r="CE628" s="70"/>
      <c r="CF628" s="70"/>
      <c r="CG628" s="70"/>
      <c r="CH628" s="70"/>
      <c r="CI628" s="70"/>
      <c r="CJ628" s="70"/>
      <c r="CK628" s="70"/>
      <c r="CL628" s="70"/>
      <c r="CM628" s="70"/>
      <c r="CN628" s="70"/>
      <c r="CO628" s="70"/>
      <c r="CP628" s="70"/>
      <c r="CQ628" s="70"/>
      <c r="CR628" s="70"/>
      <c r="CS628" s="70"/>
      <c r="CT628" s="70"/>
      <c r="CU628" s="70"/>
      <c r="CV628" s="70"/>
      <c r="CW628" s="70"/>
      <c r="CX628" s="70"/>
      <c r="CY628" s="70"/>
      <c r="CZ628" s="70"/>
      <c r="DA628" s="70"/>
      <c r="DB628" s="70"/>
      <c r="DC628" s="70"/>
      <c r="DD628" s="70"/>
      <c r="DE628" s="70"/>
      <c r="DF628" s="70"/>
      <c r="DG628" s="70"/>
      <c r="DH628" s="70"/>
      <c r="DI628" s="70"/>
      <c r="DJ628" s="70"/>
      <c r="DK628" s="70"/>
      <c r="DL628" s="70"/>
      <c r="DM628" s="70"/>
      <c r="DN628" s="70"/>
      <c r="DO628" s="70"/>
      <c r="DP628" s="70"/>
      <c r="DQ628" s="70"/>
      <c r="DR628" s="70"/>
      <c r="DS628" s="70"/>
      <c r="DT628" s="70"/>
      <c r="DU628" s="70"/>
      <c r="DV628" s="70"/>
      <c r="DW628" s="70"/>
      <c r="DX628" s="70"/>
      <c r="DY628" s="70"/>
      <c r="DZ628" s="70"/>
      <c r="EA628" s="70"/>
      <c r="EB628" s="70"/>
      <c r="EC628" s="70"/>
      <c r="ED628" s="70"/>
      <c r="EE628" s="70"/>
      <c r="EF628" s="70"/>
      <c r="EG628" s="70"/>
      <c r="EH628" s="70"/>
      <c r="EI628" s="70"/>
      <c r="EJ628" s="70"/>
      <c r="EK628" s="70"/>
      <c r="EL628" s="70"/>
      <c r="EM628" s="70"/>
      <c r="EN628" s="70"/>
    </row>
    <row r="629" spans="1:144" outlineLevel="1" x14ac:dyDescent="0.2">
      <c r="A629" s="16">
        <v>423</v>
      </c>
      <c r="B629" s="16">
        <v>0</v>
      </c>
      <c r="C629" s="1">
        <v>9.2614515032450216E-4</v>
      </c>
      <c r="D629" s="1">
        <f t="shared" si="58"/>
        <v>-9.2614515032450216E-4</v>
      </c>
      <c r="E629" s="1">
        <f t="shared" si="59"/>
        <v>1.8531485754541552E-3</v>
      </c>
      <c r="F629" s="1">
        <f t="shared" si="60"/>
        <v>-4.3048212221347304E-2</v>
      </c>
      <c r="G629" s="1">
        <f t="shared" si="61"/>
        <v>-3.0446735297837816E-2</v>
      </c>
      <c r="H629" s="1">
        <v>1.9829798160698169E-3</v>
      </c>
      <c r="I629" s="1">
        <f t="shared" si="62"/>
        <v>1.8418820221539128E-6</v>
      </c>
      <c r="J629" s="1">
        <f t="shared" si="63"/>
        <v>-3.0476967899034136E-2</v>
      </c>
      <c r="AQ629" s="70"/>
      <c r="AR629" s="70"/>
      <c r="AS629" s="70"/>
      <c r="AT629" s="70"/>
      <c r="AU629" s="70"/>
      <c r="AV629" s="70"/>
      <c r="AW629" s="70"/>
      <c r="AX629" s="83"/>
      <c r="AY629" s="70"/>
      <c r="AZ629" s="70"/>
      <c r="BA629" s="70"/>
      <c r="BB629" s="70">
        <f t="shared" si="64"/>
        <v>1</v>
      </c>
      <c r="BC629" s="70">
        <f t="shared" si="65"/>
        <v>9.2614515032450216E-4</v>
      </c>
      <c r="BD629" s="70" t="e">
        <f t="shared" si="66"/>
        <v>#N/A</v>
      </c>
      <c r="BE629" s="70"/>
      <c r="BF629" s="70"/>
      <c r="BG629" s="70"/>
      <c r="BH629" s="70"/>
      <c r="BI629" s="70"/>
      <c r="BJ629" s="70"/>
      <c r="BK629" s="70"/>
      <c r="BL629" s="70"/>
      <c r="BM629" s="70"/>
      <c r="BN629" s="70"/>
      <c r="BO629" s="70"/>
      <c r="BP629" s="70"/>
      <c r="BQ629" s="70"/>
      <c r="BR629" s="70"/>
      <c r="BS629" s="70"/>
      <c r="BT629" s="70"/>
      <c r="BU629" s="70"/>
      <c r="BV629" s="70"/>
      <c r="BW629" s="70"/>
      <c r="BX629" s="70"/>
      <c r="BY629" s="70"/>
      <c r="BZ629" s="70"/>
      <c r="CA629" s="70"/>
      <c r="CB629" s="70"/>
      <c r="CC629" s="70"/>
      <c r="CD629" s="70"/>
      <c r="CE629" s="70"/>
      <c r="CF629" s="70"/>
      <c r="CG629" s="70"/>
      <c r="CH629" s="70"/>
      <c r="CI629" s="70"/>
      <c r="CJ629" s="70"/>
      <c r="CK629" s="70"/>
      <c r="CL629" s="70"/>
      <c r="CM629" s="70"/>
      <c r="CN629" s="70"/>
      <c r="CO629" s="70"/>
      <c r="CP629" s="70"/>
      <c r="CQ629" s="70"/>
      <c r="CR629" s="70"/>
      <c r="CS629" s="70"/>
      <c r="CT629" s="70"/>
      <c r="CU629" s="70"/>
      <c r="CV629" s="70"/>
      <c r="CW629" s="70"/>
      <c r="CX629" s="70"/>
      <c r="CY629" s="70"/>
      <c r="CZ629" s="70"/>
      <c r="DA629" s="70"/>
      <c r="DB629" s="70"/>
      <c r="DC629" s="70"/>
      <c r="DD629" s="70"/>
      <c r="DE629" s="70"/>
      <c r="DF629" s="70"/>
      <c r="DG629" s="70"/>
      <c r="DH629" s="70"/>
      <c r="DI629" s="70"/>
      <c r="DJ629" s="70"/>
      <c r="DK629" s="70"/>
      <c r="DL629" s="70"/>
      <c r="DM629" s="70"/>
      <c r="DN629" s="70"/>
      <c r="DO629" s="70"/>
      <c r="DP629" s="70"/>
      <c r="DQ629" s="70"/>
      <c r="DR629" s="70"/>
      <c r="DS629" s="70"/>
      <c r="DT629" s="70"/>
      <c r="DU629" s="70"/>
      <c r="DV629" s="70"/>
      <c r="DW629" s="70"/>
      <c r="DX629" s="70"/>
      <c r="DY629" s="70"/>
      <c r="DZ629" s="70"/>
      <c r="EA629" s="70"/>
      <c r="EB629" s="70"/>
      <c r="EC629" s="70"/>
      <c r="ED629" s="70"/>
      <c r="EE629" s="70"/>
      <c r="EF629" s="70"/>
      <c r="EG629" s="70"/>
      <c r="EH629" s="70"/>
      <c r="EI629" s="70"/>
      <c r="EJ629" s="70"/>
      <c r="EK629" s="70"/>
      <c r="EL629" s="70"/>
      <c r="EM629" s="70"/>
      <c r="EN629" s="70"/>
    </row>
    <row r="630" spans="1:144" outlineLevel="1" x14ac:dyDescent="0.2">
      <c r="A630" s="16">
        <v>424</v>
      </c>
      <c r="B630" s="16">
        <v>0</v>
      </c>
      <c r="C630" s="1">
        <v>8.5448635138387114E-5</v>
      </c>
      <c r="D630" s="1">
        <f t="shared" si="58"/>
        <v>-8.5448635138387114E-5</v>
      </c>
      <c r="E630" s="1">
        <f t="shared" si="59"/>
        <v>1.7090457216208094E-4</v>
      </c>
      <c r="F630" s="1">
        <f t="shared" si="60"/>
        <v>-1.3073047546845415E-2</v>
      </c>
      <c r="G630" s="1">
        <f t="shared" si="61"/>
        <v>-9.244238055761439E-3</v>
      </c>
      <c r="H630" s="1">
        <v>2.8322227378745003E-4</v>
      </c>
      <c r="I630" s="1">
        <f t="shared" si="62"/>
        <v>2.4209881629091087E-8</v>
      </c>
      <c r="J630" s="1">
        <f t="shared" si="63"/>
        <v>-9.245547420959838E-3</v>
      </c>
      <c r="AQ630" s="70"/>
      <c r="AR630" s="70"/>
      <c r="AS630" s="70"/>
      <c r="AT630" s="70"/>
      <c r="AU630" s="70"/>
      <c r="AV630" s="70"/>
      <c r="AW630" s="70"/>
      <c r="AX630" s="83"/>
      <c r="AY630" s="70"/>
      <c r="AZ630" s="70"/>
      <c r="BA630" s="70"/>
      <c r="BB630" s="70">
        <f t="shared" si="64"/>
        <v>1</v>
      </c>
      <c r="BC630" s="70">
        <f t="shared" si="65"/>
        <v>8.5448635138387114E-5</v>
      </c>
      <c r="BD630" s="70" t="e">
        <f t="shared" si="66"/>
        <v>#N/A</v>
      </c>
      <c r="BE630" s="70"/>
      <c r="BF630" s="70"/>
      <c r="BG630" s="70"/>
      <c r="BH630" s="70"/>
      <c r="BI630" s="70"/>
      <c r="BJ630" s="70"/>
      <c r="BK630" s="70"/>
      <c r="BL630" s="70"/>
      <c r="BM630" s="70"/>
      <c r="BN630" s="70"/>
      <c r="BO630" s="70"/>
      <c r="BP630" s="70"/>
      <c r="BQ630" s="70"/>
      <c r="BR630" s="70"/>
      <c r="BS630" s="70"/>
      <c r="BT630" s="70"/>
      <c r="BU630" s="70"/>
      <c r="BV630" s="70"/>
      <c r="BW630" s="70"/>
      <c r="BX630" s="70"/>
      <c r="BY630" s="70"/>
      <c r="BZ630" s="70"/>
      <c r="CA630" s="70"/>
      <c r="CB630" s="70"/>
      <c r="CC630" s="70"/>
      <c r="CD630" s="70"/>
      <c r="CE630" s="70"/>
      <c r="CF630" s="70"/>
      <c r="CG630" s="70"/>
      <c r="CH630" s="70"/>
      <c r="CI630" s="70"/>
      <c r="CJ630" s="70"/>
      <c r="CK630" s="70"/>
      <c r="CL630" s="70"/>
      <c r="CM630" s="70"/>
      <c r="CN630" s="70"/>
      <c r="CO630" s="70"/>
      <c r="CP630" s="70"/>
      <c r="CQ630" s="70"/>
      <c r="CR630" s="70"/>
      <c r="CS630" s="70"/>
      <c r="CT630" s="70"/>
      <c r="CU630" s="70"/>
      <c r="CV630" s="70"/>
      <c r="CW630" s="70"/>
      <c r="CX630" s="70"/>
      <c r="CY630" s="70"/>
      <c r="CZ630" s="70"/>
      <c r="DA630" s="70"/>
      <c r="DB630" s="70"/>
      <c r="DC630" s="70"/>
      <c r="DD630" s="70"/>
      <c r="DE630" s="70"/>
      <c r="DF630" s="70"/>
      <c r="DG630" s="70"/>
      <c r="DH630" s="70"/>
      <c r="DI630" s="70"/>
      <c r="DJ630" s="70"/>
      <c r="DK630" s="70"/>
      <c r="DL630" s="70"/>
      <c r="DM630" s="70"/>
      <c r="DN630" s="70"/>
      <c r="DO630" s="70"/>
      <c r="DP630" s="70"/>
      <c r="DQ630" s="70"/>
      <c r="DR630" s="70"/>
      <c r="DS630" s="70"/>
      <c r="DT630" s="70"/>
      <c r="DU630" s="70"/>
      <c r="DV630" s="70"/>
      <c r="DW630" s="70"/>
      <c r="DX630" s="70"/>
      <c r="DY630" s="70"/>
      <c r="DZ630" s="70"/>
      <c r="EA630" s="70"/>
      <c r="EB630" s="70"/>
      <c r="EC630" s="70"/>
      <c r="ED630" s="70"/>
      <c r="EE630" s="70"/>
      <c r="EF630" s="70"/>
      <c r="EG630" s="70"/>
      <c r="EH630" s="70"/>
      <c r="EI630" s="70"/>
      <c r="EJ630" s="70"/>
      <c r="EK630" s="70"/>
      <c r="EL630" s="70"/>
      <c r="EM630" s="70"/>
      <c r="EN630" s="70"/>
    </row>
    <row r="631" spans="1:144" outlineLevel="1" x14ac:dyDescent="0.2">
      <c r="A631" s="16">
        <v>425</v>
      </c>
      <c r="B631" s="16">
        <v>1</v>
      </c>
      <c r="C631" s="1">
        <v>0.96261119015776531</v>
      </c>
      <c r="D631" s="1">
        <f t="shared" si="58"/>
        <v>3.7388809842234694E-2</v>
      </c>
      <c r="E631" s="1">
        <f t="shared" si="59"/>
        <v>7.6211394501087867E-2</v>
      </c>
      <c r="F631" s="1">
        <f t="shared" si="60"/>
        <v>0.27606411302646322</v>
      </c>
      <c r="G631" s="1">
        <f t="shared" si="61"/>
        <v>0.19708127693004451</v>
      </c>
      <c r="H631" s="1">
        <v>6.3637661641485391E-2</v>
      </c>
      <c r="I631" s="1">
        <f t="shared" si="62"/>
        <v>2.6397391326425678E-3</v>
      </c>
      <c r="J631" s="1">
        <f t="shared" si="63"/>
        <v>0.20366828140144813</v>
      </c>
      <c r="AQ631" s="70"/>
      <c r="AR631" s="70"/>
      <c r="AS631" s="70"/>
      <c r="AT631" s="70"/>
      <c r="AU631" s="70"/>
      <c r="AV631" s="70"/>
      <c r="AW631" s="70"/>
      <c r="AX631" s="83"/>
      <c r="AY631" s="70"/>
      <c r="AZ631" s="70"/>
      <c r="BA631" s="70"/>
      <c r="BB631" s="70">
        <f t="shared" si="64"/>
        <v>0</v>
      </c>
      <c r="BC631" s="70" t="e">
        <f t="shared" si="65"/>
        <v>#N/A</v>
      </c>
      <c r="BD631" s="70">
        <f t="shared" si="66"/>
        <v>0.96261119015776531</v>
      </c>
      <c r="BE631" s="70"/>
      <c r="BF631" s="70"/>
      <c r="BG631" s="70"/>
      <c r="BH631" s="70"/>
      <c r="BI631" s="70"/>
      <c r="BJ631" s="70"/>
      <c r="BK631" s="70"/>
      <c r="BL631" s="70"/>
      <c r="BM631" s="70"/>
      <c r="BN631" s="70"/>
      <c r="BO631" s="70"/>
      <c r="BP631" s="70"/>
      <c r="BQ631" s="70"/>
      <c r="BR631" s="70"/>
      <c r="BS631" s="70"/>
      <c r="BT631" s="70"/>
      <c r="BU631" s="70"/>
      <c r="BV631" s="70"/>
      <c r="BW631" s="70"/>
      <c r="BX631" s="70"/>
      <c r="BY631" s="70"/>
      <c r="BZ631" s="70"/>
      <c r="CA631" s="70"/>
      <c r="CB631" s="70"/>
      <c r="CC631" s="70"/>
      <c r="CD631" s="70"/>
      <c r="CE631" s="70"/>
      <c r="CF631" s="70"/>
      <c r="CG631" s="70"/>
      <c r="CH631" s="70"/>
      <c r="CI631" s="70"/>
      <c r="CJ631" s="70"/>
      <c r="CK631" s="70"/>
      <c r="CL631" s="70"/>
      <c r="CM631" s="70"/>
      <c r="CN631" s="70"/>
      <c r="CO631" s="70"/>
      <c r="CP631" s="70"/>
      <c r="CQ631" s="70"/>
      <c r="CR631" s="70"/>
      <c r="CS631" s="70"/>
      <c r="CT631" s="70"/>
      <c r="CU631" s="70"/>
      <c r="CV631" s="70"/>
      <c r="CW631" s="70"/>
      <c r="CX631" s="70"/>
      <c r="CY631" s="70"/>
      <c r="CZ631" s="70"/>
      <c r="DA631" s="70"/>
      <c r="DB631" s="70"/>
      <c r="DC631" s="70"/>
      <c r="DD631" s="70"/>
      <c r="DE631" s="70"/>
      <c r="DF631" s="70"/>
      <c r="DG631" s="70"/>
      <c r="DH631" s="70"/>
      <c r="DI631" s="70"/>
      <c r="DJ631" s="70"/>
      <c r="DK631" s="70"/>
      <c r="DL631" s="70"/>
      <c r="DM631" s="70"/>
      <c r="DN631" s="70"/>
      <c r="DO631" s="70"/>
      <c r="DP631" s="70"/>
      <c r="DQ631" s="70"/>
      <c r="DR631" s="70"/>
      <c r="DS631" s="70"/>
      <c r="DT631" s="70"/>
      <c r="DU631" s="70"/>
      <c r="DV631" s="70"/>
      <c r="DW631" s="70"/>
      <c r="DX631" s="70"/>
      <c r="DY631" s="70"/>
      <c r="DZ631" s="70"/>
      <c r="EA631" s="70"/>
      <c r="EB631" s="70"/>
      <c r="EC631" s="70"/>
      <c r="ED631" s="70"/>
      <c r="EE631" s="70"/>
      <c r="EF631" s="70"/>
      <c r="EG631" s="70"/>
      <c r="EH631" s="70"/>
      <c r="EI631" s="70"/>
      <c r="EJ631" s="70"/>
      <c r="EK631" s="70"/>
      <c r="EL631" s="70"/>
      <c r="EM631" s="70"/>
      <c r="EN631" s="70"/>
    </row>
    <row r="632" spans="1:144" outlineLevel="1" x14ac:dyDescent="0.2">
      <c r="A632" s="16">
        <v>426</v>
      </c>
      <c r="B632" s="16">
        <v>1</v>
      </c>
      <c r="C632" s="1">
        <v>0.99994633660588328</v>
      </c>
      <c r="D632" s="1">
        <f t="shared" si="58"/>
        <v>5.3663394116720831E-5</v>
      </c>
      <c r="E632" s="1">
        <f t="shared" si="59"/>
        <v>1.0732966809634695E-4</v>
      </c>
      <c r="F632" s="1">
        <f t="shared" si="60"/>
        <v>1.036000328650271E-2</v>
      </c>
      <c r="G632" s="1">
        <f t="shared" si="61"/>
        <v>7.3257268602600067E-3</v>
      </c>
      <c r="H632" s="1">
        <v>2.4824168673410481E-4</v>
      </c>
      <c r="I632" s="1">
        <f t="shared" si="62"/>
        <v>1.3325514334378589E-8</v>
      </c>
      <c r="J632" s="1">
        <f t="shared" si="63"/>
        <v>7.3266363049812504E-3</v>
      </c>
      <c r="AQ632" s="70"/>
      <c r="AR632" s="70"/>
      <c r="AS632" s="70"/>
      <c r="AT632" s="70"/>
      <c r="AU632" s="70"/>
      <c r="AV632" s="70"/>
      <c r="AW632" s="70"/>
      <c r="AX632" s="83"/>
      <c r="AY632" s="70"/>
      <c r="AZ632" s="70"/>
      <c r="BA632" s="70"/>
      <c r="BB632" s="70">
        <f t="shared" si="64"/>
        <v>0</v>
      </c>
      <c r="BC632" s="70" t="e">
        <f t="shared" si="65"/>
        <v>#N/A</v>
      </c>
      <c r="BD632" s="70">
        <f t="shared" si="66"/>
        <v>0.99994633660588328</v>
      </c>
      <c r="BE632" s="70"/>
      <c r="BF632" s="70"/>
      <c r="BG632" s="70"/>
      <c r="BH632" s="70"/>
      <c r="BI632" s="70"/>
      <c r="BJ632" s="70"/>
      <c r="BK632" s="70"/>
      <c r="BL632" s="70"/>
      <c r="BM632" s="70"/>
      <c r="BN632" s="70"/>
      <c r="BO632" s="70"/>
      <c r="BP632" s="70"/>
      <c r="BQ632" s="70"/>
      <c r="BR632" s="70"/>
      <c r="BS632" s="70"/>
      <c r="BT632" s="70"/>
      <c r="BU632" s="70"/>
      <c r="BV632" s="70"/>
      <c r="BW632" s="70"/>
      <c r="BX632" s="70"/>
      <c r="BY632" s="70"/>
      <c r="BZ632" s="70"/>
      <c r="CA632" s="70"/>
      <c r="CB632" s="70"/>
      <c r="CC632" s="70"/>
      <c r="CD632" s="70"/>
      <c r="CE632" s="70"/>
      <c r="CF632" s="70"/>
      <c r="CG632" s="70"/>
      <c r="CH632" s="70"/>
      <c r="CI632" s="70"/>
      <c r="CJ632" s="70"/>
      <c r="CK632" s="70"/>
      <c r="CL632" s="70"/>
      <c r="CM632" s="70"/>
      <c r="CN632" s="70"/>
      <c r="CO632" s="70"/>
      <c r="CP632" s="70"/>
      <c r="CQ632" s="70"/>
      <c r="CR632" s="70"/>
      <c r="CS632" s="70"/>
      <c r="CT632" s="70"/>
      <c r="CU632" s="70"/>
      <c r="CV632" s="70"/>
      <c r="CW632" s="70"/>
      <c r="CX632" s="70"/>
      <c r="CY632" s="70"/>
      <c r="CZ632" s="70"/>
      <c r="DA632" s="70"/>
      <c r="DB632" s="70"/>
      <c r="DC632" s="70"/>
      <c r="DD632" s="70"/>
      <c r="DE632" s="70"/>
      <c r="DF632" s="70"/>
      <c r="DG632" s="70"/>
      <c r="DH632" s="70"/>
      <c r="DI632" s="70"/>
      <c r="DJ632" s="70"/>
      <c r="DK632" s="70"/>
      <c r="DL632" s="70"/>
      <c r="DM632" s="70"/>
      <c r="DN632" s="70"/>
      <c r="DO632" s="70"/>
      <c r="DP632" s="70"/>
      <c r="DQ632" s="70"/>
      <c r="DR632" s="70"/>
      <c r="DS632" s="70"/>
      <c r="DT632" s="70"/>
      <c r="DU632" s="70"/>
      <c r="DV632" s="70"/>
      <c r="DW632" s="70"/>
      <c r="DX632" s="70"/>
      <c r="DY632" s="70"/>
      <c r="DZ632" s="70"/>
      <c r="EA632" s="70"/>
      <c r="EB632" s="70"/>
      <c r="EC632" s="70"/>
      <c r="ED632" s="70"/>
      <c r="EE632" s="70"/>
      <c r="EF632" s="70"/>
      <c r="EG632" s="70"/>
      <c r="EH632" s="70"/>
      <c r="EI632" s="70"/>
      <c r="EJ632" s="70"/>
      <c r="EK632" s="70"/>
      <c r="EL632" s="70"/>
      <c r="EM632" s="70"/>
      <c r="EN632" s="70"/>
    </row>
    <row r="633" spans="1:144" outlineLevel="1" x14ac:dyDescent="0.2">
      <c r="A633" s="16">
        <v>427</v>
      </c>
      <c r="B633" s="16">
        <v>0</v>
      </c>
      <c r="C633" s="1">
        <v>1.3475108748040414E-5</v>
      </c>
      <c r="D633" s="1">
        <f t="shared" si="58"/>
        <v>-1.3475108748040414E-5</v>
      </c>
      <c r="E633" s="1">
        <f t="shared" si="59"/>
        <v>2.6950399076451062E-5</v>
      </c>
      <c r="F633" s="1">
        <f t="shared" si="60"/>
        <v>-5.1913773775801603E-3</v>
      </c>
      <c r="G633" s="1">
        <f t="shared" si="61"/>
        <v>-3.6708705137941068E-3</v>
      </c>
      <c r="H633" s="1">
        <v>5.5902987215210432E-5</v>
      </c>
      <c r="I633" s="1">
        <f t="shared" si="62"/>
        <v>7.533510975625159E-10</v>
      </c>
      <c r="J633" s="1">
        <f t="shared" si="63"/>
        <v>-3.6709731244100076E-3</v>
      </c>
      <c r="AQ633" s="70"/>
      <c r="AR633" s="70"/>
      <c r="AS633" s="70"/>
      <c r="AT633" s="70"/>
      <c r="AU633" s="70"/>
      <c r="AV633" s="70"/>
      <c r="AW633" s="70"/>
      <c r="AX633" s="83"/>
      <c r="AY633" s="70"/>
      <c r="AZ633" s="70"/>
      <c r="BA633" s="70"/>
      <c r="BB633" s="70">
        <f t="shared" si="64"/>
        <v>1</v>
      </c>
      <c r="BC633" s="70">
        <f t="shared" si="65"/>
        <v>1.3475108748040414E-5</v>
      </c>
      <c r="BD633" s="70" t="e">
        <f t="shared" si="66"/>
        <v>#N/A</v>
      </c>
      <c r="BE633" s="70"/>
      <c r="BF633" s="70"/>
      <c r="BG633" s="70"/>
      <c r="BH633" s="70"/>
      <c r="BI633" s="70"/>
      <c r="BJ633" s="70"/>
      <c r="BK633" s="70"/>
      <c r="BL633" s="70"/>
      <c r="BM633" s="70"/>
      <c r="BN633" s="70"/>
      <c r="BO633" s="70"/>
      <c r="BP633" s="70"/>
      <c r="BQ633" s="70"/>
      <c r="BR633" s="70"/>
      <c r="BS633" s="70"/>
      <c r="BT633" s="70"/>
      <c r="BU633" s="70"/>
      <c r="BV633" s="70"/>
      <c r="BW633" s="70"/>
      <c r="BX633" s="70"/>
      <c r="BY633" s="70"/>
      <c r="BZ633" s="70"/>
      <c r="CA633" s="70"/>
      <c r="CB633" s="70"/>
      <c r="CC633" s="70"/>
      <c r="CD633" s="70"/>
      <c r="CE633" s="70"/>
      <c r="CF633" s="70"/>
      <c r="CG633" s="70"/>
      <c r="CH633" s="70"/>
      <c r="CI633" s="70"/>
      <c r="CJ633" s="70"/>
      <c r="CK633" s="70"/>
      <c r="CL633" s="70"/>
      <c r="CM633" s="70"/>
      <c r="CN633" s="70"/>
      <c r="CO633" s="70"/>
      <c r="CP633" s="70"/>
      <c r="CQ633" s="70"/>
      <c r="CR633" s="70"/>
      <c r="CS633" s="70"/>
      <c r="CT633" s="70"/>
      <c r="CU633" s="70"/>
      <c r="CV633" s="70"/>
      <c r="CW633" s="70"/>
      <c r="CX633" s="70"/>
      <c r="CY633" s="70"/>
      <c r="CZ633" s="70"/>
      <c r="DA633" s="70"/>
      <c r="DB633" s="70"/>
      <c r="DC633" s="70"/>
      <c r="DD633" s="70"/>
      <c r="DE633" s="70"/>
      <c r="DF633" s="70"/>
      <c r="DG633" s="70"/>
      <c r="DH633" s="70"/>
      <c r="DI633" s="70"/>
      <c r="DJ633" s="70"/>
      <c r="DK633" s="70"/>
      <c r="DL633" s="70"/>
      <c r="DM633" s="70"/>
      <c r="DN633" s="70"/>
      <c r="DO633" s="70"/>
      <c r="DP633" s="70"/>
      <c r="DQ633" s="70"/>
      <c r="DR633" s="70"/>
      <c r="DS633" s="70"/>
      <c r="DT633" s="70"/>
      <c r="DU633" s="70"/>
      <c r="DV633" s="70"/>
      <c r="DW633" s="70"/>
      <c r="DX633" s="70"/>
      <c r="DY633" s="70"/>
      <c r="DZ633" s="70"/>
      <c r="EA633" s="70"/>
      <c r="EB633" s="70"/>
      <c r="EC633" s="70"/>
      <c r="ED633" s="70"/>
      <c r="EE633" s="70"/>
      <c r="EF633" s="70"/>
      <c r="EG633" s="70"/>
      <c r="EH633" s="70"/>
      <c r="EI633" s="70"/>
      <c r="EJ633" s="70"/>
      <c r="EK633" s="70"/>
      <c r="EL633" s="70"/>
      <c r="EM633" s="70"/>
      <c r="EN633" s="70"/>
    </row>
    <row r="634" spans="1:144" outlineLevel="1" x14ac:dyDescent="0.2">
      <c r="A634" s="16">
        <v>428</v>
      </c>
      <c r="B634" s="16">
        <v>1</v>
      </c>
      <c r="C634" s="1">
        <v>0.57119860571211589</v>
      </c>
      <c r="D634" s="1">
        <f t="shared" si="58"/>
        <v>0.42880139428788411</v>
      </c>
      <c r="E634" s="1">
        <f t="shared" si="59"/>
        <v>1.1200366178798618</v>
      </c>
      <c r="F634" s="1">
        <f t="shared" si="60"/>
        <v>1.0583178246065128</v>
      </c>
      <c r="G634" s="1">
        <f t="shared" si="61"/>
        <v>0.86643208247800774</v>
      </c>
      <c r="H634" s="1">
        <v>0.23240601766194857</v>
      </c>
      <c r="I634" s="1">
        <f t="shared" si="62"/>
        <v>0.22729237037420388</v>
      </c>
      <c r="J634" s="1">
        <f t="shared" si="63"/>
        <v>0.988937269962752</v>
      </c>
      <c r="AQ634" s="70"/>
      <c r="AR634" s="70"/>
      <c r="AS634" s="70"/>
      <c r="AT634" s="70"/>
      <c r="AU634" s="70"/>
      <c r="AV634" s="70"/>
      <c r="AW634" s="70"/>
      <c r="AX634" s="83"/>
      <c r="AY634" s="70"/>
      <c r="AZ634" s="70"/>
      <c r="BA634" s="70"/>
      <c r="BB634" s="70">
        <f t="shared" si="64"/>
        <v>0</v>
      </c>
      <c r="BC634" s="70" t="e">
        <f t="shared" si="65"/>
        <v>#N/A</v>
      </c>
      <c r="BD634" s="70">
        <f t="shared" si="66"/>
        <v>0.57119860571211589</v>
      </c>
      <c r="BE634" s="70"/>
      <c r="BF634" s="70"/>
      <c r="BG634" s="70"/>
      <c r="BH634" s="70"/>
      <c r="BI634" s="70"/>
      <c r="BJ634" s="70"/>
      <c r="BK634" s="70"/>
      <c r="BL634" s="70"/>
      <c r="BM634" s="70"/>
      <c r="BN634" s="70"/>
      <c r="BO634" s="70"/>
      <c r="BP634" s="70"/>
      <c r="BQ634" s="70"/>
      <c r="BR634" s="70"/>
      <c r="BS634" s="70"/>
      <c r="BT634" s="70"/>
      <c r="BU634" s="70"/>
      <c r="BV634" s="70"/>
      <c r="BW634" s="70"/>
      <c r="BX634" s="70"/>
      <c r="BY634" s="70"/>
      <c r="BZ634" s="70"/>
      <c r="CA634" s="70"/>
      <c r="CB634" s="70"/>
      <c r="CC634" s="70"/>
      <c r="CD634" s="70"/>
      <c r="CE634" s="70"/>
      <c r="CF634" s="70"/>
      <c r="CG634" s="70"/>
      <c r="CH634" s="70"/>
      <c r="CI634" s="70"/>
      <c r="CJ634" s="70"/>
      <c r="CK634" s="70"/>
      <c r="CL634" s="70"/>
      <c r="CM634" s="70"/>
      <c r="CN634" s="70"/>
      <c r="CO634" s="70"/>
      <c r="CP634" s="70"/>
      <c r="CQ634" s="70"/>
      <c r="CR634" s="70"/>
      <c r="CS634" s="70"/>
      <c r="CT634" s="70"/>
      <c r="CU634" s="70"/>
      <c r="CV634" s="70"/>
      <c r="CW634" s="70"/>
      <c r="CX634" s="70"/>
      <c r="CY634" s="70"/>
      <c r="CZ634" s="70"/>
      <c r="DA634" s="70"/>
      <c r="DB634" s="70"/>
      <c r="DC634" s="70"/>
      <c r="DD634" s="70"/>
      <c r="DE634" s="70"/>
      <c r="DF634" s="70"/>
      <c r="DG634" s="70"/>
      <c r="DH634" s="70"/>
      <c r="DI634" s="70"/>
      <c r="DJ634" s="70"/>
      <c r="DK634" s="70"/>
      <c r="DL634" s="70"/>
      <c r="DM634" s="70"/>
      <c r="DN634" s="70"/>
      <c r="DO634" s="70"/>
      <c r="DP634" s="70"/>
      <c r="DQ634" s="70"/>
      <c r="DR634" s="70"/>
      <c r="DS634" s="70"/>
      <c r="DT634" s="70"/>
      <c r="DU634" s="70"/>
      <c r="DV634" s="70"/>
      <c r="DW634" s="70"/>
      <c r="DX634" s="70"/>
      <c r="DY634" s="70"/>
      <c r="DZ634" s="70"/>
      <c r="EA634" s="70"/>
      <c r="EB634" s="70"/>
      <c r="EC634" s="70"/>
      <c r="ED634" s="70"/>
      <c r="EE634" s="70"/>
      <c r="EF634" s="70"/>
      <c r="EG634" s="70"/>
      <c r="EH634" s="70"/>
      <c r="EI634" s="70"/>
      <c r="EJ634" s="70"/>
      <c r="EK634" s="70"/>
      <c r="EL634" s="70"/>
      <c r="EM634" s="70"/>
      <c r="EN634" s="70"/>
    </row>
    <row r="635" spans="1:144" outlineLevel="1" x14ac:dyDescent="0.2">
      <c r="A635" s="16">
        <v>429</v>
      </c>
      <c r="B635" s="16">
        <v>0</v>
      </c>
      <c r="C635" s="1">
        <v>1.4328859679148935E-3</v>
      </c>
      <c r="D635" s="1">
        <f t="shared" si="58"/>
        <v>-1.4328859679148935E-3</v>
      </c>
      <c r="E635" s="1">
        <f t="shared" si="59"/>
        <v>2.8678270614350557E-3</v>
      </c>
      <c r="F635" s="1">
        <f t="shared" si="60"/>
        <v>-5.3552096704378022E-2</v>
      </c>
      <c r="G635" s="1">
        <f t="shared" si="61"/>
        <v>-3.7880629301540999E-2</v>
      </c>
      <c r="H635" s="1">
        <v>2.7215574712410747E-3</v>
      </c>
      <c r="I635" s="1">
        <f t="shared" si="62"/>
        <v>3.9159347700303684E-6</v>
      </c>
      <c r="J635" s="1">
        <f t="shared" si="63"/>
        <v>-3.7932281911991494E-2</v>
      </c>
      <c r="AQ635" s="70"/>
      <c r="AR635" s="70"/>
      <c r="AS635" s="70"/>
      <c r="AT635" s="70"/>
      <c r="AU635" s="70"/>
      <c r="AV635" s="70"/>
      <c r="AW635" s="70"/>
      <c r="AX635" s="83"/>
      <c r="AY635" s="70"/>
      <c r="AZ635" s="70"/>
      <c r="BA635" s="70"/>
      <c r="BB635" s="70">
        <f t="shared" si="64"/>
        <v>1</v>
      </c>
      <c r="BC635" s="70">
        <f t="shared" si="65"/>
        <v>1.4328859679148935E-3</v>
      </c>
      <c r="BD635" s="70" t="e">
        <f t="shared" si="66"/>
        <v>#N/A</v>
      </c>
      <c r="BE635" s="70"/>
      <c r="BF635" s="70"/>
      <c r="BG635" s="70"/>
      <c r="BH635" s="70"/>
      <c r="BI635" s="70"/>
      <c r="BJ635" s="70"/>
      <c r="BK635" s="70"/>
      <c r="BL635" s="70"/>
      <c r="BM635" s="70"/>
      <c r="BN635" s="70"/>
      <c r="BO635" s="70"/>
      <c r="BP635" s="70"/>
      <c r="BQ635" s="70"/>
      <c r="BR635" s="70"/>
      <c r="BS635" s="70"/>
      <c r="BT635" s="70"/>
      <c r="BU635" s="70"/>
      <c r="BV635" s="70"/>
      <c r="BW635" s="70"/>
      <c r="BX635" s="70"/>
      <c r="BY635" s="70"/>
      <c r="BZ635" s="70"/>
      <c r="CA635" s="70"/>
      <c r="CB635" s="70"/>
      <c r="CC635" s="70"/>
      <c r="CD635" s="70"/>
      <c r="CE635" s="70"/>
      <c r="CF635" s="70"/>
      <c r="CG635" s="70"/>
      <c r="CH635" s="70"/>
      <c r="CI635" s="70"/>
      <c r="CJ635" s="70"/>
      <c r="CK635" s="70"/>
      <c r="CL635" s="70"/>
      <c r="CM635" s="70"/>
      <c r="CN635" s="70"/>
      <c r="CO635" s="70"/>
      <c r="CP635" s="70"/>
      <c r="CQ635" s="70"/>
      <c r="CR635" s="70"/>
      <c r="CS635" s="70"/>
      <c r="CT635" s="70"/>
      <c r="CU635" s="70"/>
      <c r="CV635" s="70"/>
      <c r="CW635" s="70"/>
      <c r="CX635" s="70"/>
      <c r="CY635" s="70"/>
      <c r="CZ635" s="70"/>
      <c r="DA635" s="70"/>
      <c r="DB635" s="70"/>
      <c r="DC635" s="70"/>
      <c r="DD635" s="70"/>
      <c r="DE635" s="70"/>
      <c r="DF635" s="70"/>
      <c r="DG635" s="70"/>
      <c r="DH635" s="70"/>
      <c r="DI635" s="70"/>
      <c r="DJ635" s="70"/>
      <c r="DK635" s="70"/>
      <c r="DL635" s="70"/>
      <c r="DM635" s="70"/>
      <c r="DN635" s="70"/>
      <c r="DO635" s="70"/>
      <c r="DP635" s="70"/>
      <c r="DQ635" s="70"/>
      <c r="DR635" s="70"/>
      <c r="DS635" s="70"/>
      <c r="DT635" s="70"/>
      <c r="DU635" s="70"/>
      <c r="DV635" s="70"/>
      <c r="DW635" s="70"/>
      <c r="DX635" s="70"/>
      <c r="DY635" s="70"/>
      <c r="DZ635" s="70"/>
      <c r="EA635" s="70"/>
      <c r="EB635" s="70"/>
      <c r="EC635" s="70"/>
      <c r="ED635" s="70"/>
      <c r="EE635" s="70"/>
      <c r="EF635" s="70"/>
      <c r="EG635" s="70"/>
      <c r="EH635" s="70"/>
      <c r="EI635" s="70"/>
      <c r="EJ635" s="70"/>
      <c r="EK635" s="70"/>
      <c r="EL635" s="70"/>
      <c r="EM635" s="70"/>
      <c r="EN635" s="70"/>
    </row>
    <row r="636" spans="1:144" outlineLevel="1" x14ac:dyDescent="0.2">
      <c r="A636" s="16">
        <v>430</v>
      </c>
      <c r="B636" s="16">
        <v>0</v>
      </c>
      <c r="C636" s="1">
        <v>6.4593289743814983E-5</v>
      </c>
      <c r="D636" s="1">
        <f t="shared" si="58"/>
        <v>-6.4593289743814983E-5</v>
      </c>
      <c r="E636" s="1">
        <f t="shared" si="59"/>
        <v>1.2919075196027665E-4</v>
      </c>
      <c r="F636" s="1">
        <f t="shared" si="60"/>
        <v>-1.1366210976410593E-2</v>
      </c>
      <c r="G636" s="1">
        <f t="shared" si="61"/>
        <v>-8.0372546498424721E-3</v>
      </c>
      <c r="H636" s="1">
        <v>2.2124471752281278E-4</v>
      </c>
      <c r="I636" s="1">
        <f t="shared" si="62"/>
        <v>1.4295009996121788E-8</v>
      </c>
      <c r="J636" s="1">
        <f t="shared" si="63"/>
        <v>-8.0381438974685294E-3</v>
      </c>
      <c r="AQ636" s="70"/>
      <c r="AR636" s="70"/>
      <c r="AS636" s="70"/>
      <c r="AT636" s="70"/>
      <c r="AU636" s="70"/>
      <c r="AV636" s="70"/>
      <c r="AW636" s="70"/>
      <c r="AX636" s="83"/>
      <c r="AY636" s="70"/>
      <c r="AZ636" s="70"/>
      <c r="BA636" s="70"/>
      <c r="BB636" s="70">
        <f t="shared" si="64"/>
        <v>1</v>
      </c>
      <c r="BC636" s="70">
        <f t="shared" si="65"/>
        <v>6.4593289743814983E-5</v>
      </c>
      <c r="BD636" s="70" t="e">
        <f t="shared" si="66"/>
        <v>#N/A</v>
      </c>
      <c r="BE636" s="70"/>
      <c r="BF636" s="70"/>
      <c r="BG636" s="70"/>
      <c r="BH636" s="70"/>
      <c r="BI636" s="70"/>
      <c r="BJ636" s="70"/>
      <c r="BK636" s="70"/>
      <c r="BL636" s="70"/>
      <c r="BM636" s="70"/>
      <c r="BN636" s="70"/>
      <c r="BO636" s="70"/>
      <c r="BP636" s="70"/>
      <c r="BQ636" s="70"/>
      <c r="BR636" s="70"/>
      <c r="BS636" s="70"/>
      <c r="BT636" s="70"/>
      <c r="BU636" s="70"/>
      <c r="BV636" s="70"/>
      <c r="BW636" s="70"/>
      <c r="BX636" s="70"/>
      <c r="BY636" s="70"/>
      <c r="BZ636" s="70"/>
      <c r="CA636" s="70"/>
      <c r="CB636" s="70"/>
      <c r="CC636" s="70"/>
      <c r="CD636" s="70"/>
      <c r="CE636" s="70"/>
      <c r="CF636" s="70"/>
      <c r="CG636" s="70"/>
      <c r="CH636" s="70"/>
      <c r="CI636" s="70"/>
      <c r="CJ636" s="70"/>
      <c r="CK636" s="70"/>
      <c r="CL636" s="70"/>
      <c r="CM636" s="70"/>
      <c r="CN636" s="70"/>
      <c r="CO636" s="70"/>
      <c r="CP636" s="70"/>
      <c r="CQ636" s="70"/>
      <c r="CR636" s="70"/>
      <c r="CS636" s="70"/>
      <c r="CT636" s="70"/>
      <c r="CU636" s="70"/>
      <c r="CV636" s="70"/>
      <c r="CW636" s="70"/>
      <c r="CX636" s="70"/>
      <c r="CY636" s="70"/>
      <c r="CZ636" s="70"/>
      <c r="DA636" s="70"/>
      <c r="DB636" s="70"/>
      <c r="DC636" s="70"/>
      <c r="DD636" s="70"/>
      <c r="DE636" s="70"/>
      <c r="DF636" s="70"/>
      <c r="DG636" s="70"/>
      <c r="DH636" s="70"/>
      <c r="DI636" s="70"/>
      <c r="DJ636" s="70"/>
      <c r="DK636" s="70"/>
      <c r="DL636" s="70"/>
      <c r="DM636" s="70"/>
      <c r="DN636" s="70"/>
      <c r="DO636" s="70"/>
      <c r="DP636" s="70"/>
      <c r="DQ636" s="70"/>
      <c r="DR636" s="70"/>
      <c r="DS636" s="70"/>
      <c r="DT636" s="70"/>
      <c r="DU636" s="70"/>
      <c r="DV636" s="70"/>
      <c r="DW636" s="70"/>
      <c r="DX636" s="70"/>
      <c r="DY636" s="70"/>
      <c r="DZ636" s="70"/>
      <c r="EA636" s="70"/>
      <c r="EB636" s="70"/>
      <c r="EC636" s="70"/>
      <c r="ED636" s="70"/>
      <c r="EE636" s="70"/>
      <c r="EF636" s="70"/>
      <c r="EG636" s="70"/>
      <c r="EH636" s="70"/>
      <c r="EI636" s="70"/>
      <c r="EJ636" s="70"/>
      <c r="EK636" s="70"/>
      <c r="EL636" s="70"/>
      <c r="EM636" s="70"/>
      <c r="EN636" s="70"/>
    </row>
    <row r="637" spans="1:144" outlineLevel="1" x14ac:dyDescent="0.2">
      <c r="A637" s="16">
        <v>431</v>
      </c>
      <c r="B637" s="16">
        <v>0</v>
      </c>
      <c r="C637" s="1">
        <v>4.0217473587575912E-5</v>
      </c>
      <c r="D637" s="1">
        <f t="shared" si="58"/>
        <v>-4.0217473587575912E-5</v>
      </c>
      <c r="E637" s="1">
        <f t="shared" si="59"/>
        <v>8.0436564663578496E-5</v>
      </c>
      <c r="F637" s="1">
        <f t="shared" si="60"/>
        <v>-8.9686434126671852E-3</v>
      </c>
      <c r="G637" s="1">
        <f t="shared" si="61"/>
        <v>-6.3418523396409875E-3</v>
      </c>
      <c r="H637" s="1">
        <v>1.5501368838516581E-4</v>
      </c>
      <c r="I637" s="1">
        <f t="shared" si="62"/>
        <v>6.2354762387411004E-9</v>
      </c>
      <c r="J637" s="1">
        <f t="shared" si="63"/>
        <v>-6.3423439337557692E-3</v>
      </c>
      <c r="AQ637" s="70"/>
      <c r="AR637" s="70"/>
      <c r="AS637" s="70"/>
      <c r="AT637" s="70"/>
      <c r="AU637" s="70"/>
      <c r="AV637" s="70"/>
      <c r="AW637" s="70"/>
      <c r="AX637" s="83"/>
      <c r="AY637" s="70"/>
      <c r="AZ637" s="70"/>
      <c r="BA637" s="70"/>
      <c r="BB637" s="70">
        <f t="shared" si="64"/>
        <v>1</v>
      </c>
      <c r="BC637" s="70">
        <f t="shared" si="65"/>
        <v>4.0217473587575912E-5</v>
      </c>
      <c r="BD637" s="70" t="e">
        <f t="shared" si="66"/>
        <v>#N/A</v>
      </c>
      <c r="BE637" s="70"/>
      <c r="BF637" s="70"/>
      <c r="BG637" s="70"/>
      <c r="BH637" s="70"/>
      <c r="BI637" s="70"/>
      <c r="BJ637" s="70"/>
      <c r="BK637" s="70"/>
      <c r="BL637" s="70"/>
      <c r="BM637" s="70"/>
      <c r="BN637" s="70"/>
      <c r="BO637" s="70"/>
      <c r="BP637" s="70"/>
      <c r="BQ637" s="70"/>
      <c r="BR637" s="70"/>
      <c r="BS637" s="70"/>
      <c r="BT637" s="70"/>
      <c r="BU637" s="70"/>
      <c r="BV637" s="70"/>
      <c r="BW637" s="70"/>
      <c r="BX637" s="70"/>
      <c r="BY637" s="70"/>
      <c r="BZ637" s="70"/>
      <c r="CA637" s="70"/>
      <c r="CB637" s="70"/>
      <c r="CC637" s="70"/>
      <c r="CD637" s="70"/>
      <c r="CE637" s="70"/>
      <c r="CF637" s="70"/>
      <c r="CG637" s="70"/>
      <c r="CH637" s="70"/>
      <c r="CI637" s="70"/>
      <c r="CJ637" s="70"/>
      <c r="CK637" s="70"/>
      <c r="CL637" s="70"/>
      <c r="CM637" s="70"/>
      <c r="CN637" s="70"/>
      <c r="CO637" s="70"/>
      <c r="CP637" s="70"/>
      <c r="CQ637" s="70"/>
      <c r="CR637" s="70"/>
      <c r="CS637" s="70"/>
      <c r="CT637" s="70"/>
      <c r="CU637" s="70"/>
      <c r="CV637" s="70"/>
      <c r="CW637" s="70"/>
      <c r="CX637" s="70"/>
      <c r="CY637" s="70"/>
      <c r="CZ637" s="70"/>
      <c r="DA637" s="70"/>
      <c r="DB637" s="70"/>
      <c r="DC637" s="70"/>
      <c r="DD637" s="70"/>
      <c r="DE637" s="70"/>
      <c r="DF637" s="70"/>
      <c r="DG637" s="70"/>
      <c r="DH637" s="70"/>
      <c r="DI637" s="70"/>
      <c r="DJ637" s="70"/>
      <c r="DK637" s="70"/>
      <c r="DL637" s="70"/>
      <c r="DM637" s="70"/>
      <c r="DN637" s="70"/>
      <c r="DO637" s="70"/>
      <c r="DP637" s="70"/>
      <c r="DQ637" s="70"/>
      <c r="DR637" s="70"/>
      <c r="DS637" s="70"/>
      <c r="DT637" s="70"/>
      <c r="DU637" s="70"/>
      <c r="DV637" s="70"/>
      <c r="DW637" s="70"/>
      <c r="DX637" s="70"/>
      <c r="DY637" s="70"/>
      <c r="DZ637" s="70"/>
      <c r="EA637" s="70"/>
      <c r="EB637" s="70"/>
      <c r="EC637" s="70"/>
      <c r="ED637" s="70"/>
      <c r="EE637" s="70"/>
      <c r="EF637" s="70"/>
      <c r="EG637" s="70"/>
      <c r="EH637" s="70"/>
      <c r="EI637" s="70"/>
      <c r="EJ637" s="70"/>
      <c r="EK637" s="70"/>
      <c r="EL637" s="70"/>
      <c r="EM637" s="70"/>
      <c r="EN637" s="70"/>
    </row>
    <row r="638" spans="1:144" outlineLevel="1" x14ac:dyDescent="0.2">
      <c r="A638" s="16">
        <v>432</v>
      </c>
      <c r="B638" s="16">
        <v>0</v>
      </c>
      <c r="C638" s="1">
        <v>1.5332380448192945E-4</v>
      </c>
      <c r="D638" s="1">
        <f t="shared" si="58"/>
        <v>-1.5332380448192945E-4</v>
      </c>
      <c r="E638" s="1">
        <f t="shared" si="59"/>
        <v>3.0667111955594859E-4</v>
      </c>
      <c r="F638" s="1">
        <f t="shared" si="60"/>
        <v>-1.7512027853905116E-2</v>
      </c>
      <c r="G638" s="1">
        <f t="shared" si="61"/>
        <v>-1.2383348346706071E-2</v>
      </c>
      <c r="H638" s="1">
        <v>4.2015841218111109E-4</v>
      </c>
      <c r="I638" s="1">
        <f t="shared" si="62"/>
        <v>6.4457247173329254E-8</v>
      </c>
      <c r="J638" s="1">
        <f t="shared" si="63"/>
        <v>-1.2385950650759163E-2</v>
      </c>
      <c r="AQ638" s="70"/>
      <c r="AR638" s="70"/>
      <c r="AS638" s="70"/>
      <c r="AT638" s="70"/>
      <c r="AU638" s="70"/>
      <c r="AV638" s="70"/>
      <c r="AW638" s="70"/>
      <c r="AX638" s="83"/>
      <c r="AY638" s="70"/>
      <c r="AZ638" s="70"/>
      <c r="BA638" s="70"/>
      <c r="BB638" s="70">
        <f t="shared" si="64"/>
        <v>1</v>
      </c>
      <c r="BC638" s="70">
        <f t="shared" si="65"/>
        <v>1.5332380448192945E-4</v>
      </c>
      <c r="BD638" s="70" t="e">
        <f t="shared" si="66"/>
        <v>#N/A</v>
      </c>
      <c r="BE638" s="70"/>
      <c r="BF638" s="70"/>
      <c r="BG638" s="70"/>
      <c r="BH638" s="70"/>
      <c r="BI638" s="70"/>
      <c r="BJ638" s="70"/>
      <c r="BK638" s="70"/>
      <c r="BL638" s="70"/>
      <c r="BM638" s="70"/>
      <c r="BN638" s="70"/>
      <c r="BO638" s="70"/>
      <c r="BP638" s="70"/>
      <c r="BQ638" s="70"/>
      <c r="BR638" s="70"/>
      <c r="BS638" s="70"/>
      <c r="BT638" s="70"/>
      <c r="BU638" s="70"/>
      <c r="BV638" s="70"/>
      <c r="BW638" s="70"/>
      <c r="BX638" s="70"/>
      <c r="BY638" s="70"/>
      <c r="BZ638" s="70"/>
      <c r="CA638" s="70"/>
      <c r="CB638" s="70"/>
      <c r="CC638" s="70"/>
      <c r="CD638" s="70"/>
      <c r="CE638" s="70"/>
      <c r="CF638" s="70"/>
      <c r="CG638" s="70"/>
      <c r="CH638" s="70"/>
      <c r="CI638" s="70"/>
      <c r="CJ638" s="70"/>
      <c r="CK638" s="70"/>
      <c r="CL638" s="70"/>
      <c r="CM638" s="70"/>
      <c r="CN638" s="70"/>
      <c r="CO638" s="70"/>
      <c r="CP638" s="70"/>
      <c r="CQ638" s="70"/>
      <c r="CR638" s="70"/>
      <c r="CS638" s="70"/>
      <c r="CT638" s="70"/>
      <c r="CU638" s="70"/>
      <c r="CV638" s="70"/>
      <c r="CW638" s="70"/>
      <c r="CX638" s="70"/>
      <c r="CY638" s="70"/>
      <c r="CZ638" s="70"/>
      <c r="DA638" s="70"/>
      <c r="DB638" s="70"/>
      <c r="DC638" s="70"/>
      <c r="DD638" s="70"/>
      <c r="DE638" s="70"/>
      <c r="DF638" s="70"/>
      <c r="DG638" s="70"/>
      <c r="DH638" s="70"/>
      <c r="DI638" s="70"/>
      <c r="DJ638" s="70"/>
      <c r="DK638" s="70"/>
      <c r="DL638" s="70"/>
      <c r="DM638" s="70"/>
      <c r="DN638" s="70"/>
      <c r="DO638" s="70"/>
      <c r="DP638" s="70"/>
      <c r="DQ638" s="70"/>
      <c r="DR638" s="70"/>
      <c r="DS638" s="70"/>
      <c r="DT638" s="70"/>
      <c r="DU638" s="70"/>
      <c r="DV638" s="70"/>
      <c r="DW638" s="70"/>
      <c r="DX638" s="70"/>
      <c r="DY638" s="70"/>
      <c r="DZ638" s="70"/>
      <c r="EA638" s="70"/>
      <c r="EB638" s="70"/>
      <c r="EC638" s="70"/>
      <c r="ED638" s="70"/>
      <c r="EE638" s="70"/>
      <c r="EF638" s="70"/>
      <c r="EG638" s="70"/>
      <c r="EH638" s="70"/>
      <c r="EI638" s="70"/>
      <c r="EJ638" s="70"/>
      <c r="EK638" s="70"/>
      <c r="EL638" s="70"/>
      <c r="EM638" s="70"/>
      <c r="EN638" s="70"/>
    </row>
    <row r="639" spans="1:144" outlineLevel="1" x14ac:dyDescent="0.2">
      <c r="A639" s="16">
        <v>433</v>
      </c>
      <c r="B639" s="16">
        <v>1</v>
      </c>
      <c r="C639" s="1">
        <v>0.99048293708890311</v>
      </c>
      <c r="D639" s="1">
        <f t="shared" si="58"/>
        <v>9.5170629110968852E-3</v>
      </c>
      <c r="E639" s="1">
        <f t="shared" si="59"/>
        <v>1.9125279110720289E-2</v>
      </c>
      <c r="F639" s="1">
        <f t="shared" si="60"/>
        <v>0.13829417598265042</v>
      </c>
      <c r="G639" s="1">
        <f t="shared" si="61"/>
        <v>9.8022995685704564E-2</v>
      </c>
      <c r="H639" s="1">
        <v>1.6340030880288639E-2</v>
      </c>
      <c r="I639" s="1">
        <f t="shared" si="62"/>
        <v>1.5961136692131233E-4</v>
      </c>
      <c r="J639" s="1">
        <f t="shared" si="63"/>
        <v>9.8833795081039816E-2</v>
      </c>
      <c r="AQ639" s="70"/>
      <c r="AR639" s="70"/>
      <c r="AS639" s="70"/>
      <c r="AT639" s="70"/>
      <c r="AU639" s="70"/>
      <c r="AV639" s="70"/>
      <c r="AW639" s="70"/>
      <c r="AX639" s="83"/>
      <c r="AY639" s="70"/>
      <c r="AZ639" s="70"/>
      <c r="BA639" s="70"/>
      <c r="BB639" s="70">
        <f t="shared" si="64"/>
        <v>0</v>
      </c>
      <c r="BC639" s="70" t="e">
        <f t="shared" si="65"/>
        <v>#N/A</v>
      </c>
      <c r="BD639" s="70">
        <f t="shared" si="66"/>
        <v>0.99048293708890311</v>
      </c>
      <c r="BE639" s="70"/>
      <c r="BF639" s="70"/>
      <c r="BG639" s="70"/>
      <c r="BH639" s="70"/>
      <c r="BI639" s="70"/>
      <c r="BJ639" s="70"/>
      <c r="BK639" s="70"/>
      <c r="BL639" s="70"/>
      <c r="BM639" s="70"/>
      <c r="BN639" s="70"/>
      <c r="BO639" s="70"/>
      <c r="BP639" s="70"/>
      <c r="BQ639" s="70"/>
      <c r="BR639" s="70"/>
      <c r="BS639" s="70"/>
      <c r="BT639" s="70"/>
      <c r="BU639" s="70"/>
      <c r="BV639" s="70"/>
      <c r="BW639" s="70"/>
      <c r="BX639" s="70"/>
      <c r="BY639" s="70"/>
      <c r="BZ639" s="70"/>
      <c r="CA639" s="70"/>
      <c r="CB639" s="70"/>
      <c r="CC639" s="70"/>
      <c r="CD639" s="70"/>
      <c r="CE639" s="70"/>
      <c r="CF639" s="70"/>
      <c r="CG639" s="70"/>
      <c r="CH639" s="70"/>
      <c r="CI639" s="70"/>
      <c r="CJ639" s="70"/>
      <c r="CK639" s="70"/>
      <c r="CL639" s="70"/>
      <c r="CM639" s="70"/>
      <c r="CN639" s="70"/>
      <c r="CO639" s="70"/>
      <c r="CP639" s="70"/>
      <c r="CQ639" s="70"/>
      <c r="CR639" s="70"/>
      <c r="CS639" s="70"/>
      <c r="CT639" s="70"/>
      <c r="CU639" s="70"/>
      <c r="CV639" s="70"/>
      <c r="CW639" s="70"/>
      <c r="CX639" s="70"/>
      <c r="CY639" s="70"/>
      <c r="CZ639" s="70"/>
      <c r="DA639" s="70"/>
      <c r="DB639" s="70"/>
      <c r="DC639" s="70"/>
      <c r="DD639" s="70"/>
      <c r="DE639" s="70"/>
      <c r="DF639" s="70"/>
      <c r="DG639" s="70"/>
      <c r="DH639" s="70"/>
      <c r="DI639" s="70"/>
      <c r="DJ639" s="70"/>
      <c r="DK639" s="70"/>
      <c r="DL639" s="70"/>
      <c r="DM639" s="70"/>
      <c r="DN639" s="70"/>
      <c r="DO639" s="70"/>
      <c r="DP639" s="70"/>
      <c r="DQ639" s="70"/>
      <c r="DR639" s="70"/>
      <c r="DS639" s="70"/>
      <c r="DT639" s="70"/>
      <c r="DU639" s="70"/>
      <c r="DV639" s="70"/>
      <c r="DW639" s="70"/>
      <c r="DX639" s="70"/>
      <c r="DY639" s="70"/>
      <c r="DZ639" s="70"/>
      <c r="EA639" s="70"/>
      <c r="EB639" s="70"/>
      <c r="EC639" s="70"/>
      <c r="ED639" s="70"/>
      <c r="EE639" s="70"/>
      <c r="EF639" s="70"/>
      <c r="EG639" s="70"/>
      <c r="EH639" s="70"/>
      <c r="EI639" s="70"/>
      <c r="EJ639" s="70"/>
      <c r="EK639" s="70"/>
      <c r="EL639" s="70"/>
      <c r="EM639" s="70"/>
      <c r="EN639" s="70"/>
    </row>
    <row r="640" spans="1:144" outlineLevel="1" x14ac:dyDescent="0.2">
      <c r="A640" s="16">
        <v>434</v>
      </c>
      <c r="B640" s="16">
        <v>0</v>
      </c>
      <c r="C640" s="1">
        <v>6.2328215812010705E-6</v>
      </c>
      <c r="D640" s="1">
        <f t="shared" si="58"/>
        <v>-6.2328215812010705E-6</v>
      </c>
      <c r="E640" s="1">
        <f t="shared" si="59"/>
        <v>1.2465682010723975E-5</v>
      </c>
      <c r="F640" s="1">
        <f t="shared" si="60"/>
        <v>-3.5306772736578423E-3</v>
      </c>
      <c r="G640" s="1">
        <f t="shared" si="61"/>
        <v>-2.4965697325546642E-3</v>
      </c>
      <c r="H640" s="1">
        <v>8.220539074741018E-5</v>
      </c>
      <c r="I640" s="1">
        <f t="shared" si="62"/>
        <v>5.1241685050920329E-10</v>
      </c>
      <c r="J640" s="1">
        <f t="shared" si="63"/>
        <v>-2.4966723546269694E-3</v>
      </c>
      <c r="AQ640" s="70"/>
      <c r="AR640" s="70"/>
      <c r="AS640" s="70"/>
      <c r="AT640" s="70"/>
      <c r="AU640" s="70"/>
      <c r="AV640" s="70"/>
      <c r="AW640" s="70"/>
      <c r="AX640" s="83"/>
      <c r="AY640" s="70"/>
      <c r="AZ640" s="70"/>
      <c r="BA640" s="70"/>
      <c r="BB640" s="70">
        <f t="shared" si="64"/>
        <v>1</v>
      </c>
      <c r="BC640" s="70">
        <f t="shared" si="65"/>
        <v>6.2328215812010705E-6</v>
      </c>
      <c r="BD640" s="70" t="e">
        <f t="shared" si="66"/>
        <v>#N/A</v>
      </c>
      <c r="BE640" s="70"/>
      <c r="BF640" s="70"/>
      <c r="BG640" s="70"/>
      <c r="BH640" s="70"/>
      <c r="BI640" s="70"/>
      <c r="BJ640" s="70"/>
      <c r="BK640" s="70"/>
      <c r="BL640" s="70"/>
      <c r="BM640" s="70"/>
      <c r="BN640" s="70"/>
      <c r="BO640" s="70"/>
      <c r="BP640" s="70"/>
      <c r="BQ640" s="70"/>
      <c r="BR640" s="70"/>
      <c r="BS640" s="70"/>
      <c r="BT640" s="70"/>
      <c r="BU640" s="70"/>
      <c r="BV640" s="70"/>
      <c r="BW640" s="70"/>
      <c r="BX640" s="70"/>
      <c r="BY640" s="70"/>
      <c r="BZ640" s="70"/>
      <c r="CA640" s="70"/>
      <c r="CB640" s="70"/>
      <c r="CC640" s="70"/>
      <c r="CD640" s="70"/>
      <c r="CE640" s="70"/>
      <c r="CF640" s="70"/>
      <c r="CG640" s="70"/>
      <c r="CH640" s="70"/>
      <c r="CI640" s="70"/>
      <c r="CJ640" s="70"/>
      <c r="CK640" s="70"/>
      <c r="CL640" s="70"/>
      <c r="CM640" s="70"/>
      <c r="CN640" s="70"/>
      <c r="CO640" s="70"/>
      <c r="CP640" s="70"/>
      <c r="CQ640" s="70"/>
      <c r="CR640" s="70"/>
      <c r="CS640" s="70"/>
      <c r="CT640" s="70"/>
      <c r="CU640" s="70"/>
      <c r="CV640" s="70"/>
      <c r="CW640" s="70"/>
      <c r="CX640" s="70"/>
      <c r="CY640" s="70"/>
      <c r="CZ640" s="70"/>
      <c r="DA640" s="70"/>
      <c r="DB640" s="70"/>
      <c r="DC640" s="70"/>
      <c r="DD640" s="70"/>
      <c r="DE640" s="70"/>
      <c r="DF640" s="70"/>
      <c r="DG640" s="70"/>
      <c r="DH640" s="70"/>
      <c r="DI640" s="70"/>
      <c r="DJ640" s="70"/>
      <c r="DK640" s="70"/>
      <c r="DL640" s="70"/>
      <c r="DM640" s="70"/>
      <c r="DN640" s="70"/>
      <c r="DO640" s="70"/>
      <c r="DP640" s="70"/>
      <c r="DQ640" s="70"/>
      <c r="DR640" s="70"/>
      <c r="DS640" s="70"/>
      <c r="DT640" s="70"/>
      <c r="DU640" s="70"/>
      <c r="DV640" s="70"/>
      <c r="DW640" s="70"/>
      <c r="DX640" s="70"/>
      <c r="DY640" s="70"/>
      <c r="DZ640" s="70"/>
      <c r="EA640" s="70"/>
      <c r="EB640" s="70"/>
      <c r="EC640" s="70"/>
      <c r="ED640" s="70"/>
      <c r="EE640" s="70"/>
      <c r="EF640" s="70"/>
      <c r="EG640" s="70"/>
      <c r="EH640" s="70"/>
      <c r="EI640" s="70"/>
      <c r="EJ640" s="70"/>
      <c r="EK640" s="70"/>
      <c r="EL640" s="70"/>
      <c r="EM640" s="70"/>
      <c r="EN640" s="70"/>
    </row>
    <row r="641" spans="1:144" outlineLevel="1" x14ac:dyDescent="0.2">
      <c r="A641" s="16">
        <v>435</v>
      </c>
      <c r="B641" s="16">
        <v>0</v>
      </c>
      <c r="C641" s="1">
        <v>4.4567971643175771E-5</v>
      </c>
      <c r="D641" s="1">
        <f t="shared" si="58"/>
        <v>-4.4567971643175771E-5</v>
      </c>
      <c r="E641" s="1">
        <f t="shared" si="59"/>
        <v>8.9137929649486932E-5</v>
      </c>
      <c r="F641" s="1">
        <f t="shared" si="60"/>
        <v>-9.4412885587448776E-3</v>
      </c>
      <c r="G641" s="1">
        <f t="shared" si="61"/>
        <v>-6.6760735493103769E-3</v>
      </c>
      <c r="H641" s="1">
        <v>1.6750218293867507E-4</v>
      </c>
      <c r="I641" s="1">
        <f t="shared" si="62"/>
        <v>7.4668159724569097E-9</v>
      </c>
      <c r="J641" s="1">
        <f t="shared" si="63"/>
        <v>-6.6766327480080939E-3</v>
      </c>
      <c r="AQ641" s="70"/>
      <c r="AR641" s="70"/>
      <c r="AS641" s="70"/>
      <c r="AT641" s="70"/>
      <c r="AU641" s="70"/>
      <c r="AV641" s="70"/>
      <c r="AW641" s="70"/>
      <c r="AX641" s="83"/>
      <c r="AY641" s="70"/>
      <c r="AZ641" s="70"/>
      <c r="BA641" s="70"/>
      <c r="BB641" s="70">
        <f t="shared" si="64"/>
        <v>1</v>
      </c>
      <c r="BC641" s="70">
        <f t="shared" si="65"/>
        <v>4.4567971643175771E-5</v>
      </c>
      <c r="BD641" s="70" t="e">
        <f t="shared" si="66"/>
        <v>#N/A</v>
      </c>
      <c r="BE641" s="70"/>
      <c r="BF641" s="70"/>
      <c r="BG641" s="70"/>
      <c r="BH641" s="70"/>
      <c r="BI641" s="70"/>
      <c r="BJ641" s="70"/>
      <c r="BK641" s="70"/>
      <c r="BL641" s="70"/>
      <c r="BM641" s="70"/>
      <c r="BN641" s="70"/>
      <c r="BO641" s="70"/>
      <c r="BP641" s="70"/>
      <c r="BQ641" s="70"/>
      <c r="BR641" s="70"/>
      <c r="BS641" s="70"/>
      <c r="BT641" s="70"/>
      <c r="BU641" s="70"/>
      <c r="BV641" s="70"/>
      <c r="BW641" s="70"/>
      <c r="BX641" s="70"/>
      <c r="BY641" s="70"/>
      <c r="BZ641" s="70"/>
      <c r="CA641" s="70"/>
      <c r="CB641" s="70"/>
      <c r="CC641" s="70"/>
      <c r="CD641" s="70"/>
      <c r="CE641" s="70"/>
      <c r="CF641" s="70"/>
      <c r="CG641" s="70"/>
      <c r="CH641" s="70"/>
      <c r="CI641" s="70"/>
      <c r="CJ641" s="70"/>
      <c r="CK641" s="70"/>
      <c r="CL641" s="70"/>
      <c r="CM641" s="70"/>
      <c r="CN641" s="70"/>
      <c r="CO641" s="70"/>
      <c r="CP641" s="70"/>
      <c r="CQ641" s="70"/>
      <c r="CR641" s="70"/>
      <c r="CS641" s="70"/>
      <c r="CT641" s="70"/>
      <c r="CU641" s="70"/>
      <c r="CV641" s="70"/>
      <c r="CW641" s="70"/>
      <c r="CX641" s="70"/>
      <c r="CY641" s="70"/>
      <c r="CZ641" s="70"/>
      <c r="DA641" s="70"/>
      <c r="DB641" s="70"/>
      <c r="DC641" s="70"/>
      <c r="DD641" s="70"/>
      <c r="DE641" s="70"/>
      <c r="DF641" s="70"/>
      <c r="DG641" s="70"/>
      <c r="DH641" s="70"/>
      <c r="DI641" s="70"/>
      <c r="DJ641" s="70"/>
      <c r="DK641" s="70"/>
      <c r="DL641" s="70"/>
      <c r="DM641" s="70"/>
      <c r="DN641" s="70"/>
      <c r="DO641" s="70"/>
      <c r="DP641" s="70"/>
      <c r="DQ641" s="70"/>
      <c r="DR641" s="70"/>
      <c r="DS641" s="70"/>
      <c r="DT641" s="70"/>
      <c r="DU641" s="70"/>
      <c r="DV641" s="70"/>
      <c r="DW641" s="70"/>
      <c r="DX641" s="70"/>
      <c r="DY641" s="70"/>
      <c r="DZ641" s="70"/>
      <c r="EA641" s="70"/>
      <c r="EB641" s="70"/>
      <c r="EC641" s="70"/>
      <c r="ED641" s="70"/>
      <c r="EE641" s="70"/>
      <c r="EF641" s="70"/>
      <c r="EG641" s="70"/>
      <c r="EH641" s="70"/>
      <c r="EI641" s="70"/>
      <c r="EJ641" s="70"/>
      <c r="EK641" s="70"/>
      <c r="EL641" s="70"/>
      <c r="EM641" s="70"/>
      <c r="EN641" s="70"/>
    </row>
    <row r="642" spans="1:144" outlineLevel="1" x14ac:dyDescent="0.2">
      <c r="A642" s="16">
        <v>436</v>
      </c>
      <c r="B642" s="16">
        <v>0</v>
      </c>
      <c r="C642" s="1">
        <v>7.8128258709408028E-3</v>
      </c>
      <c r="D642" s="1">
        <f t="shared" si="58"/>
        <v>-7.8128258709408028E-3</v>
      </c>
      <c r="E642" s="1">
        <f t="shared" si="59"/>
        <v>1.5687011795867057E-2</v>
      </c>
      <c r="F642" s="1">
        <f t="shared" si="60"/>
        <v>-0.12524780156101367</v>
      </c>
      <c r="G642" s="1">
        <f t="shared" si="61"/>
        <v>-8.8737516142333495E-2</v>
      </c>
      <c r="H642" s="1">
        <v>6.7005141215043017E-3</v>
      </c>
      <c r="I642" s="1">
        <f t="shared" si="62"/>
        <v>5.3118090251286454E-5</v>
      </c>
      <c r="J642" s="1">
        <f t="shared" si="63"/>
        <v>-8.9036312038191387E-2</v>
      </c>
      <c r="AQ642" s="70"/>
      <c r="AR642" s="70"/>
      <c r="AS642" s="70"/>
      <c r="AT642" s="70"/>
      <c r="AU642" s="70"/>
      <c r="AV642" s="70"/>
      <c r="AW642" s="70"/>
      <c r="AX642" s="83"/>
      <c r="AY642" s="70"/>
      <c r="AZ642" s="70"/>
      <c r="BA642" s="70"/>
      <c r="BB642" s="70">
        <f t="shared" si="64"/>
        <v>1</v>
      </c>
      <c r="BC642" s="70">
        <f t="shared" si="65"/>
        <v>7.8128258709408028E-3</v>
      </c>
      <c r="BD642" s="70" t="e">
        <f t="shared" si="66"/>
        <v>#N/A</v>
      </c>
      <c r="BE642" s="70"/>
      <c r="BF642" s="70"/>
      <c r="BG642" s="70"/>
      <c r="BH642" s="70"/>
      <c r="BI642" s="70"/>
      <c r="BJ642" s="70"/>
      <c r="BK642" s="70"/>
      <c r="BL642" s="70"/>
      <c r="BM642" s="70"/>
      <c r="BN642" s="70"/>
      <c r="BO642" s="70"/>
      <c r="BP642" s="70"/>
      <c r="BQ642" s="70"/>
      <c r="BR642" s="70"/>
      <c r="BS642" s="70"/>
      <c r="BT642" s="70"/>
      <c r="BU642" s="70"/>
      <c r="BV642" s="70"/>
      <c r="BW642" s="70"/>
      <c r="BX642" s="70"/>
      <c r="BY642" s="70"/>
      <c r="BZ642" s="70"/>
      <c r="CA642" s="70"/>
      <c r="CB642" s="70"/>
      <c r="CC642" s="70"/>
      <c r="CD642" s="70"/>
      <c r="CE642" s="70"/>
      <c r="CF642" s="70"/>
      <c r="CG642" s="70"/>
      <c r="CH642" s="70"/>
      <c r="CI642" s="70"/>
      <c r="CJ642" s="70"/>
      <c r="CK642" s="70"/>
      <c r="CL642" s="70"/>
      <c r="CM642" s="70"/>
      <c r="CN642" s="70"/>
      <c r="CO642" s="70"/>
      <c r="CP642" s="70"/>
      <c r="CQ642" s="70"/>
      <c r="CR642" s="70"/>
      <c r="CS642" s="70"/>
      <c r="CT642" s="70"/>
      <c r="CU642" s="70"/>
      <c r="CV642" s="70"/>
      <c r="CW642" s="70"/>
      <c r="CX642" s="70"/>
      <c r="CY642" s="70"/>
      <c r="CZ642" s="70"/>
      <c r="DA642" s="70"/>
      <c r="DB642" s="70"/>
      <c r="DC642" s="70"/>
      <c r="DD642" s="70"/>
      <c r="DE642" s="70"/>
      <c r="DF642" s="70"/>
      <c r="DG642" s="70"/>
      <c r="DH642" s="70"/>
      <c r="DI642" s="70"/>
      <c r="DJ642" s="70"/>
      <c r="DK642" s="70"/>
      <c r="DL642" s="70"/>
      <c r="DM642" s="70"/>
      <c r="DN642" s="70"/>
      <c r="DO642" s="70"/>
      <c r="DP642" s="70"/>
      <c r="DQ642" s="70"/>
      <c r="DR642" s="70"/>
      <c r="DS642" s="70"/>
      <c r="DT642" s="70"/>
      <c r="DU642" s="70"/>
      <c r="DV642" s="70"/>
      <c r="DW642" s="70"/>
      <c r="DX642" s="70"/>
      <c r="DY642" s="70"/>
      <c r="DZ642" s="70"/>
      <c r="EA642" s="70"/>
      <c r="EB642" s="70"/>
      <c r="EC642" s="70"/>
      <c r="ED642" s="70"/>
      <c r="EE642" s="70"/>
      <c r="EF642" s="70"/>
      <c r="EG642" s="70"/>
      <c r="EH642" s="70"/>
      <c r="EI642" s="70"/>
      <c r="EJ642" s="70"/>
      <c r="EK642" s="70"/>
      <c r="EL642" s="70"/>
      <c r="EM642" s="70"/>
      <c r="EN642" s="70"/>
    </row>
    <row r="643" spans="1:144" outlineLevel="1" x14ac:dyDescent="0.2">
      <c r="A643" s="16">
        <v>437</v>
      </c>
      <c r="B643" s="16">
        <v>0</v>
      </c>
      <c r="C643" s="1">
        <v>4.2175173608495953E-4</v>
      </c>
      <c r="D643" s="1">
        <f t="shared" si="58"/>
        <v>-4.2175173608495953E-4</v>
      </c>
      <c r="E643" s="1">
        <f t="shared" si="59"/>
        <v>8.4368139672535915E-4</v>
      </c>
      <c r="F643" s="1">
        <f t="shared" si="60"/>
        <v>-2.9046194186594553E-2</v>
      </c>
      <c r="G643" s="1">
        <f t="shared" si="61"/>
        <v>-2.0540927088678187E-2</v>
      </c>
      <c r="H643" s="1">
        <v>1.2911781876401253E-3</v>
      </c>
      <c r="I643" s="1">
        <f t="shared" si="62"/>
        <v>5.4549073258060461E-7</v>
      </c>
      <c r="J643" s="1">
        <f t="shared" si="63"/>
        <v>-2.0554200942750702E-2</v>
      </c>
      <c r="AQ643" s="70"/>
      <c r="AR643" s="70"/>
      <c r="AS643" s="70"/>
      <c r="AT643" s="70"/>
      <c r="AU643" s="70"/>
      <c r="AV643" s="70"/>
      <c r="AW643" s="70"/>
      <c r="AX643" s="83"/>
      <c r="AY643" s="70"/>
      <c r="AZ643" s="70"/>
      <c r="BA643" s="70"/>
      <c r="BB643" s="70">
        <f t="shared" si="64"/>
        <v>1</v>
      </c>
      <c r="BC643" s="70">
        <f t="shared" si="65"/>
        <v>4.2175173608495953E-4</v>
      </c>
      <c r="BD643" s="70" t="e">
        <f t="shared" si="66"/>
        <v>#N/A</v>
      </c>
      <c r="BE643" s="70"/>
      <c r="BF643" s="70"/>
      <c r="BG643" s="70"/>
      <c r="BH643" s="70"/>
      <c r="BI643" s="70"/>
      <c r="BJ643" s="70"/>
      <c r="BK643" s="70"/>
      <c r="BL643" s="70"/>
      <c r="BM643" s="70"/>
      <c r="BN643" s="70"/>
      <c r="BO643" s="70"/>
      <c r="BP643" s="70"/>
      <c r="BQ643" s="70"/>
      <c r="BR643" s="70"/>
      <c r="BS643" s="70"/>
      <c r="BT643" s="70"/>
      <c r="BU643" s="70"/>
      <c r="BV643" s="70"/>
      <c r="BW643" s="70"/>
      <c r="BX643" s="70"/>
      <c r="BY643" s="70"/>
      <c r="BZ643" s="70"/>
      <c r="CA643" s="70"/>
      <c r="CB643" s="70"/>
      <c r="CC643" s="70"/>
      <c r="CD643" s="70"/>
      <c r="CE643" s="70"/>
      <c r="CF643" s="70"/>
      <c r="CG643" s="70"/>
      <c r="CH643" s="70"/>
      <c r="CI643" s="70"/>
      <c r="CJ643" s="70"/>
      <c r="CK643" s="70"/>
      <c r="CL643" s="70"/>
      <c r="CM643" s="70"/>
      <c r="CN643" s="70"/>
      <c r="CO643" s="70"/>
      <c r="CP643" s="70"/>
      <c r="CQ643" s="70"/>
      <c r="CR643" s="70"/>
      <c r="CS643" s="70"/>
      <c r="CT643" s="70"/>
      <c r="CU643" s="70"/>
      <c r="CV643" s="70"/>
      <c r="CW643" s="70"/>
      <c r="CX643" s="70"/>
      <c r="CY643" s="70"/>
      <c r="CZ643" s="70"/>
      <c r="DA643" s="70"/>
      <c r="DB643" s="70"/>
      <c r="DC643" s="70"/>
      <c r="DD643" s="70"/>
      <c r="DE643" s="70"/>
      <c r="DF643" s="70"/>
      <c r="DG643" s="70"/>
      <c r="DH643" s="70"/>
      <c r="DI643" s="70"/>
      <c r="DJ643" s="70"/>
      <c r="DK643" s="70"/>
      <c r="DL643" s="70"/>
      <c r="DM643" s="70"/>
      <c r="DN643" s="70"/>
      <c r="DO643" s="70"/>
      <c r="DP643" s="70"/>
      <c r="DQ643" s="70"/>
      <c r="DR643" s="70"/>
      <c r="DS643" s="70"/>
      <c r="DT643" s="70"/>
      <c r="DU643" s="70"/>
      <c r="DV643" s="70"/>
      <c r="DW643" s="70"/>
      <c r="DX643" s="70"/>
      <c r="DY643" s="70"/>
      <c r="DZ643" s="70"/>
      <c r="EA643" s="70"/>
      <c r="EB643" s="70"/>
      <c r="EC643" s="70"/>
      <c r="ED643" s="70"/>
      <c r="EE643" s="70"/>
      <c r="EF643" s="70"/>
      <c r="EG643" s="70"/>
      <c r="EH643" s="70"/>
      <c r="EI643" s="70"/>
      <c r="EJ643" s="70"/>
      <c r="EK643" s="70"/>
      <c r="EL643" s="70"/>
      <c r="EM643" s="70"/>
      <c r="EN643" s="70"/>
    </row>
    <row r="644" spans="1:144" outlineLevel="1" x14ac:dyDescent="0.2">
      <c r="A644" s="16">
        <v>438</v>
      </c>
      <c r="B644" s="16">
        <v>0</v>
      </c>
      <c r="C644" s="1">
        <v>2.2100524845497617E-5</v>
      </c>
      <c r="D644" s="1">
        <f t="shared" si="58"/>
        <v>-2.2100524845497617E-5</v>
      </c>
      <c r="E644" s="1">
        <f t="shared" si="59"/>
        <v>4.42015381313628E-5</v>
      </c>
      <c r="F644" s="1">
        <f t="shared" si="60"/>
        <v>-6.6484237328379428E-3</v>
      </c>
      <c r="G644" s="1">
        <f t="shared" si="61"/>
        <v>-4.7011714805451346E-3</v>
      </c>
      <c r="H644" s="1">
        <v>9.4110353808089995E-5</v>
      </c>
      <c r="I644" s="1">
        <f t="shared" si="62"/>
        <v>2.0801299419560949E-9</v>
      </c>
      <c r="J644" s="1">
        <f t="shared" si="63"/>
        <v>-4.7013927106159606E-3</v>
      </c>
      <c r="AQ644" s="70"/>
      <c r="AR644" s="70"/>
      <c r="AS644" s="70"/>
      <c r="AT644" s="70"/>
      <c r="AU644" s="70"/>
      <c r="AV644" s="70"/>
      <c r="AW644" s="70"/>
      <c r="AX644" s="83"/>
      <c r="AY644" s="70"/>
      <c r="AZ644" s="70"/>
      <c r="BA644" s="70"/>
      <c r="BB644" s="70">
        <f t="shared" si="64"/>
        <v>1</v>
      </c>
      <c r="BC644" s="70">
        <f t="shared" si="65"/>
        <v>2.2100524845497617E-5</v>
      </c>
      <c r="BD644" s="70" t="e">
        <f t="shared" si="66"/>
        <v>#N/A</v>
      </c>
      <c r="BE644" s="70"/>
      <c r="BF644" s="70"/>
      <c r="BG644" s="70"/>
      <c r="BH644" s="70"/>
      <c r="BI644" s="70"/>
      <c r="BJ644" s="70"/>
      <c r="BK644" s="70"/>
      <c r="BL644" s="70"/>
      <c r="BM644" s="70"/>
      <c r="BN644" s="70"/>
      <c r="BO644" s="70"/>
      <c r="BP644" s="70"/>
      <c r="BQ644" s="70"/>
      <c r="BR644" s="70"/>
      <c r="BS644" s="70"/>
      <c r="BT644" s="70"/>
      <c r="BU644" s="70"/>
      <c r="BV644" s="70"/>
      <c r="BW644" s="70"/>
      <c r="BX644" s="70"/>
      <c r="BY644" s="70"/>
      <c r="BZ644" s="70"/>
      <c r="CA644" s="70"/>
      <c r="CB644" s="70"/>
      <c r="CC644" s="70"/>
      <c r="CD644" s="70"/>
      <c r="CE644" s="70"/>
      <c r="CF644" s="70"/>
      <c r="CG644" s="70"/>
      <c r="CH644" s="70"/>
      <c r="CI644" s="70"/>
      <c r="CJ644" s="70"/>
      <c r="CK644" s="70"/>
      <c r="CL644" s="70"/>
      <c r="CM644" s="70"/>
      <c r="CN644" s="70"/>
      <c r="CO644" s="70"/>
      <c r="CP644" s="70"/>
      <c r="CQ644" s="70"/>
      <c r="CR644" s="70"/>
      <c r="CS644" s="70"/>
      <c r="CT644" s="70"/>
      <c r="CU644" s="70"/>
      <c r="CV644" s="70"/>
      <c r="CW644" s="70"/>
      <c r="CX644" s="70"/>
      <c r="CY644" s="70"/>
      <c r="CZ644" s="70"/>
      <c r="DA644" s="70"/>
      <c r="DB644" s="70"/>
      <c r="DC644" s="70"/>
      <c r="DD644" s="70"/>
      <c r="DE644" s="70"/>
      <c r="DF644" s="70"/>
      <c r="DG644" s="70"/>
      <c r="DH644" s="70"/>
      <c r="DI644" s="70"/>
      <c r="DJ644" s="70"/>
      <c r="DK644" s="70"/>
      <c r="DL644" s="70"/>
      <c r="DM644" s="70"/>
      <c r="DN644" s="70"/>
      <c r="DO644" s="70"/>
      <c r="DP644" s="70"/>
      <c r="DQ644" s="70"/>
      <c r="DR644" s="70"/>
      <c r="DS644" s="70"/>
      <c r="DT644" s="70"/>
      <c r="DU644" s="70"/>
      <c r="DV644" s="70"/>
      <c r="DW644" s="70"/>
      <c r="DX644" s="70"/>
      <c r="DY644" s="70"/>
      <c r="DZ644" s="70"/>
      <c r="EA644" s="70"/>
      <c r="EB644" s="70"/>
      <c r="EC644" s="70"/>
      <c r="ED644" s="70"/>
      <c r="EE644" s="70"/>
      <c r="EF644" s="70"/>
      <c r="EG644" s="70"/>
      <c r="EH644" s="70"/>
      <c r="EI644" s="70"/>
      <c r="EJ644" s="70"/>
      <c r="EK644" s="70"/>
      <c r="EL644" s="70"/>
      <c r="EM644" s="70"/>
      <c r="EN644" s="70"/>
    </row>
    <row r="645" spans="1:144" outlineLevel="1" x14ac:dyDescent="0.2">
      <c r="A645" s="16">
        <v>439</v>
      </c>
      <c r="B645" s="16">
        <v>1</v>
      </c>
      <c r="C645" s="1">
        <v>0.96994081113371722</v>
      </c>
      <c r="D645" s="1">
        <f t="shared" si="58"/>
        <v>3.0059188866282782E-2</v>
      </c>
      <c r="E645" s="1">
        <f t="shared" si="59"/>
        <v>6.104045759249406E-2</v>
      </c>
      <c r="F645" s="1">
        <f t="shared" si="60"/>
        <v>0.24706367113052874</v>
      </c>
      <c r="G645" s="1">
        <f t="shared" si="61"/>
        <v>0.17604188575325883</v>
      </c>
      <c r="H645" s="1">
        <v>7.7309798951527953E-2</v>
      </c>
      <c r="I645" s="1">
        <f t="shared" si="62"/>
        <v>2.5966335226050006E-3</v>
      </c>
      <c r="J645" s="1">
        <f t="shared" si="63"/>
        <v>0.18326859813445517</v>
      </c>
      <c r="AQ645" s="70"/>
      <c r="AR645" s="70"/>
      <c r="AS645" s="70"/>
      <c r="AT645" s="70"/>
      <c r="AU645" s="70"/>
      <c r="AV645" s="70"/>
      <c r="AW645" s="70"/>
      <c r="AX645" s="83"/>
      <c r="AY645" s="70"/>
      <c r="AZ645" s="70"/>
      <c r="BA645" s="70"/>
      <c r="BB645" s="70">
        <f t="shared" si="64"/>
        <v>0</v>
      </c>
      <c r="BC645" s="70" t="e">
        <f t="shared" si="65"/>
        <v>#N/A</v>
      </c>
      <c r="BD645" s="70">
        <f t="shared" si="66"/>
        <v>0.96994081113371722</v>
      </c>
      <c r="BE645" s="70"/>
      <c r="BF645" s="70"/>
      <c r="BG645" s="70"/>
      <c r="BH645" s="70"/>
      <c r="BI645" s="70"/>
      <c r="BJ645" s="70"/>
      <c r="BK645" s="70"/>
      <c r="BL645" s="70"/>
      <c r="BM645" s="70"/>
      <c r="BN645" s="70"/>
      <c r="BO645" s="70"/>
      <c r="BP645" s="70"/>
      <c r="BQ645" s="70"/>
      <c r="BR645" s="70"/>
      <c r="BS645" s="70"/>
      <c r="BT645" s="70"/>
      <c r="BU645" s="70"/>
      <c r="BV645" s="70"/>
      <c r="BW645" s="70"/>
      <c r="BX645" s="70"/>
      <c r="BY645" s="70"/>
      <c r="BZ645" s="70"/>
      <c r="CA645" s="70"/>
      <c r="CB645" s="70"/>
      <c r="CC645" s="70"/>
      <c r="CD645" s="70"/>
      <c r="CE645" s="70"/>
      <c r="CF645" s="70"/>
      <c r="CG645" s="70"/>
      <c r="CH645" s="70"/>
      <c r="CI645" s="70"/>
      <c r="CJ645" s="70"/>
      <c r="CK645" s="70"/>
      <c r="CL645" s="70"/>
      <c r="CM645" s="70"/>
      <c r="CN645" s="70"/>
      <c r="CO645" s="70"/>
      <c r="CP645" s="70"/>
      <c r="CQ645" s="70"/>
      <c r="CR645" s="70"/>
      <c r="CS645" s="70"/>
      <c r="CT645" s="70"/>
      <c r="CU645" s="70"/>
      <c r="CV645" s="70"/>
      <c r="CW645" s="70"/>
      <c r="CX645" s="70"/>
      <c r="CY645" s="70"/>
      <c r="CZ645" s="70"/>
      <c r="DA645" s="70"/>
      <c r="DB645" s="70"/>
      <c r="DC645" s="70"/>
      <c r="DD645" s="70"/>
      <c r="DE645" s="70"/>
      <c r="DF645" s="70"/>
      <c r="DG645" s="70"/>
      <c r="DH645" s="70"/>
      <c r="DI645" s="70"/>
      <c r="DJ645" s="70"/>
      <c r="DK645" s="70"/>
      <c r="DL645" s="70"/>
      <c r="DM645" s="70"/>
      <c r="DN645" s="70"/>
      <c r="DO645" s="70"/>
      <c r="DP645" s="70"/>
      <c r="DQ645" s="70"/>
      <c r="DR645" s="70"/>
      <c r="DS645" s="70"/>
      <c r="DT645" s="70"/>
      <c r="DU645" s="70"/>
      <c r="DV645" s="70"/>
      <c r="DW645" s="70"/>
      <c r="DX645" s="70"/>
      <c r="DY645" s="70"/>
      <c r="DZ645" s="70"/>
      <c r="EA645" s="70"/>
      <c r="EB645" s="70"/>
      <c r="EC645" s="70"/>
      <c r="ED645" s="70"/>
      <c r="EE645" s="70"/>
      <c r="EF645" s="70"/>
      <c r="EG645" s="70"/>
      <c r="EH645" s="70"/>
      <c r="EI645" s="70"/>
      <c r="EJ645" s="70"/>
      <c r="EK645" s="70"/>
      <c r="EL645" s="70"/>
      <c r="EM645" s="70"/>
      <c r="EN645" s="70"/>
    </row>
    <row r="646" spans="1:144" outlineLevel="1" x14ac:dyDescent="0.2">
      <c r="A646" s="16">
        <v>440</v>
      </c>
      <c r="B646" s="16">
        <v>0</v>
      </c>
      <c r="C646" s="1">
        <v>2.0134059226267734E-3</v>
      </c>
      <c r="D646" s="1">
        <f t="shared" si="58"/>
        <v>-2.0134059226267734E-3</v>
      </c>
      <c r="E646" s="1">
        <f t="shared" si="59"/>
        <v>4.0308710981937649E-3</v>
      </c>
      <c r="F646" s="1">
        <f t="shared" si="60"/>
        <v>-6.3489141577074151E-2</v>
      </c>
      <c r="G646" s="1">
        <f t="shared" si="61"/>
        <v>-4.4916232082113823E-2</v>
      </c>
      <c r="H646" s="1">
        <v>4.6628313705138766E-3</v>
      </c>
      <c r="I646" s="1">
        <f t="shared" si="62"/>
        <v>9.4511819013525145E-6</v>
      </c>
      <c r="J646" s="1">
        <f t="shared" si="63"/>
        <v>-4.5021318132143398E-2</v>
      </c>
      <c r="AQ646" s="70"/>
      <c r="AR646" s="70"/>
      <c r="AS646" s="70"/>
      <c r="AT646" s="70"/>
      <c r="AU646" s="70"/>
      <c r="AV646" s="70"/>
      <c r="AW646" s="70"/>
      <c r="AX646" s="83"/>
      <c r="AY646" s="70"/>
      <c r="AZ646" s="70"/>
      <c r="BA646" s="70"/>
      <c r="BB646" s="70">
        <f t="shared" si="64"/>
        <v>1</v>
      </c>
      <c r="BC646" s="70">
        <f t="shared" si="65"/>
        <v>2.0134059226267734E-3</v>
      </c>
      <c r="BD646" s="70" t="e">
        <f t="shared" si="66"/>
        <v>#N/A</v>
      </c>
      <c r="BE646" s="70"/>
      <c r="BF646" s="70"/>
      <c r="BG646" s="70"/>
      <c r="BH646" s="70"/>
      <c r="BI646" s="70"/>
      <c r="BJ646" s="70"/>
      <c r="BK646" s="70"/>
      <c r="BL646" s="70"/>
      <c r="BM646" s="70"/>
      <c r="BN646" s="70"/>
      <c r="BO646" s="70"/>
      <c r="BP646" s="70"/>
      <c r="BQ646" s="70"/>
      <c r="BR646" s="70"/>
      <c r="BS646" s="70"/>
      <c r="BT646" s="70"/>
      <c r="BU646" s="70"/>
      <c r="BV646" s="70"/>
      <c r="BW646" s="70"/>
      <c r="BX646" s="70"/>
      <c r="BY646" s="70"/>
      <c r="BZ646" s="70"/>
      <c r="CA646" s="70"/>
      <c r="CB646" s="70"/>
      <c r="CC646" s="70"/>
      <c r="CD646" s="70"/>
      <c r="CE646" s="70"/>
      <c r="CF646" s="70"/>
      <c r="CG646" s="70"/>
      <c r="CH646" s="70"/>
      <c r="CI646" s="70"/>
      <c r="CJ646" s="70"/>
      <c r="CK646" s="70"/>
      <c r="CL646" s="70"/>
      <c r="CM646" s="70"/>
      <c r="CN646" s="70"/>
      <c r="CO646" s="70"/>
      <c r="CP646" s="70"/>
      <c r="CQ646" s="70"/>
      <c r="CR646" s="70"/>
      <c r="CS646" s="70"/>
      <c r="CT646" s="70"/>
      <c r="CU646" s="70"/>
      <c r="CV646" s="70"/>
      <c r="CW646" s="70"/>
      <c r="CX646" s="70"/>
      <c r="CY646" s="70"/>
      <c r="CZ646" s="70"/>
      <c r="DA646" s="70"/>
      <c r="DB646" s="70"/>
      <c r="DC646" s="70"/>
      <c r="DD646" s="70"/>
      <c r="DE646" s="70"/>
      <c r="DF646" s="70"/>
      <c r="DG646" s="70"/>
      <c r="DH646" s="70"/>
      <c r="DI646" s="70"/>
      <c r="DJ646" s="70"/>
      <c r="DK646" s="70"/>
      <c r="DL646" s="70"/>
      <c r="DM646" s="70"/>
      <c r="DN646" s="70"/>
      <c r="DO646" s="70"/>
      <c r="DP646" s="70"/>
      <c r="DQ646" s="70"/>
      <c r="DR646" s="70"/>
      <c r="DS646" s="70"/>
      <c r="DT646" s="70"/>
      <c r="DU646" s="70"/>
      <c r="DV646" s="70"/>
      <c r="DW646" s="70"/>
      <c r="DX646" s="70"/>
      <c r="DY646" s="70"/>
      <c r="DZ646" s="70"/>
      <c r="EA646" s="70"/>
      <c r="EB646" s="70"/>
      <c r="EC646" s="70"/>
      <c r="ED646" s="70"/>
      <c r="EE646" s="70"/>
      <c r="EF646" s="70"/>
      <c r="EG646" s="70"/>
      <c r="EH646" s="70"/>
      <c r="EI646" s="70"/>
      <c r="EJ646" s="70"/>
      <c r="EK646" s="70"/>
      <c r="EL646" s="70"/>
      <c r="EM646" s="70"/>
      <c r="EN646" s="70"/>
    </row>
    <row r="647" spans="1:144" outlineLevel="1" x14ac:dyDescent="0.2">
      <c r="A647" s="16">
        <v>441</v>
      </c>
      <c r="B647" s="16">
        <v>0</v>
      </c>
      <c r="C647" s="1">
        <v>2.0472187599375875E-2</v>
      </c>
      <c r="D647" s="1">
        <f t="shared" si="58"/>
        <v>-2.0472187599375875E-2</v>
      </c>
      <c r="E647" s="1">
        <f t="shared" si="59"/>
        <v>4.1369295026074372E-2</v>
      </c>
      <c r="F647" s="1">
        <f t="shared" si="60"/>
        <v>-0.20339443214128153</v>
      </c>
      <c r="G647" s="1">
        <f t="shared" si="61"/>
        <v>-0.14456852180643717</v>
      </c>
      <c r="H647" s="1">
        <v>1.9120623174206319E-2</v>
      </c>
      <c r="I647" s="1">
        <f t="shared" si="62"/>
        <v>4.0741209690665171E-4</v>
      </c>
      <c r="J647" s="1">
        <f t="shared" si="63"/>
        <v>-0.14597078335819449</v>
      </c>
      <c r="AQ647" s="70"/>
      <c r="AR647" s="70"/>
      <c r="AS647" s="70"/>
      <c r="AT647" s="70"/>
      <c r="AU647" s="70"/>
      <c r="AV647" s="70"/>
      <c r="AW647" s="70"/>
      <c r="AX647" s="83"/>
      <c r="AY647" s="70"/>
      <c r="AZ647" s="70"/>
      <c r="BA647" s="70"/>
      <c r="BB647" s="70">
        <f t="shared" si="64"/>
        <v>1</v>
      </c>
      <c r="BC647" s="70">
        <f t="shared" si="65"/>
        <v>2.0472187599375875E-2</v>
      </c>
      <c r="BD647" s="70" t="e">
        <f t="shared" si="66"/>
        <v>#N/A</v>
      </c>
      <c r="BE647" s="70"/>
      <c r="BF647" s="70"/>
      <c r="BG647" s="70"/>
      <c r="BH647" s="70"/>
      <c r="BI647" s="70"/>
      <c r="BJ647" s="70"/>
      <c r="BK647" s="70"/>
      <c r="BL647" s="70"/>
      <c r="BM647" s="70"/>
      <c r="BN647" s="70"/>
      <c r="BO647" s="70"/>
      <c r="BP647" s="70"/>
      <c r="BQ647" s="70"/>
      <c r="BR647" s="70"/>
      <c r="BS647" s="70"/>
      <c r="BT647" s="70"/>
      <c r="BU647" s="70"/>
      <c r="BV647" s="70"/>
      <c r="BW647" s="70"/>
      <c r="BX647" s="70"/>
      <c r="BY647" s="70"/>
      <c r="BZ647" s="70"/>
      <c r="CA647" s="70"/>
      <c r="CB647" s="70"/>
      <c r="CC647" s="70"/>
      <c r="CD647" s="70"/>
      <c r="CE647" s="70"/>
      <c r="CF647" s="70"/>
      <c r="CG647" s="70"/>
      <c r="CH647" s="70"/>
      <c r="CI647" s="70"/>
      <c r="CJ647" s="70"/>
      <c r="CK647" s="70"/>
      <c r="CL647" s="70"/>
      <c r="CM647" s="70"/>
      <c r="CN647" s="70"/>
      <c r="CO647" s="70"/>
      <c r="CP647" s="70"/>
      <c r="CQ647" s="70"/>
      <c r="CR647" s="70"/>
      <c r="CS647" s="70"/>
      <c r="CT647" s="70"/>
      <c r="CU647" s="70"/>
      <c r="CV647" s="70"/>
      <c r="CW647" s="70"/>
      <c r="CX647" s="70"/>
      <c r="CY647" s="70"/>
      <c r="CZ647" s="70"/>
      <c r="DA647" s="70"/>
      <c r="DB647" s="70"/>
      <c r="DC647" s="70"/>
      <c r="DD647" s="70"/>
      <c r="DE647" s="70"/>
      <c r="DF647" s="70"/>
      <c r="DG647" s="70"/>
      <c r="DH647" s="70"/>
      <c r="DI647" s="70"/>
      <c r="DJ647" s="70"/>
      <c r="DK647" s="70"/>
      <c r="DL647" s="70"/>
      <c r="DM647" s="70"/>
      <c r="DN647" s="70"/>
      <c r="DO647" s="70"/>
      <c r="DP647" s="70"/>
      <c r="DQ647" s="70"/>
      <c r="DR647" s="70"/>
      <c r="DS647" s="70"/>
      <c r="DT647" s="70"/>
      <c r="DU647" s="70"/>
      <c r="DV647" s="70"/>
      <c r="DW647" s="70"/>
      <c r="DX647" s="70"/>
      <c r="DY647" s="70"/>
      <c r="DZ647" s="70"/>
      <c r="EA647" s="70"/>
      <c r="EB647" s="70"/>
      <c r="EC647" s="70"/>
      <c r="ED647" s="70"/>
      <c r="EE647" s="70"/>
      <c r="EF647" s="70"/>
      <c r="EG647" s="70"/>
      <c r="EH647" s="70"/>
      <c r="EI647" s="70"/>
      <c r="EJ647" s="70"/>
      <c r="EK647" s="70"/>
      <c r="EL647" s="70"/>
      <c r="EM647" s="70"/>
      <c r="EN647" s="70"/>
    </row>
    <row r="648" spans="1:144" outlineLevel="1" x14ac:dyDescent="0.2">
      <c r="A648" s="16">
        <v>442</v>
      </c>
      <c r="B648" s="16">
        <v>0</v>
      </c>
      <c r="C648" s="1">
        <v>5.5048346583099878E-5</v>
      </c>
      <c r="D648" s="1">
        <f t="shared" si="58"/>
        <v>-5.5048346583099878E-5</v>
      </c>
      <c r="E648" s="1">
        <f t="shared" si="59"/>
        <v>1.1009972359768999E-4</v>
      </c>
      <c r="F648" s="1">
        <f t="shared" si="60"/>
        <v>-1.0492841540673812E-2</v>
      </c>
      <c r="G648" s="1">
        <f t="shared" si="61"/>
        <v>-7.4196615199336909E-3</v>
      </c>
      <c r="H648" s="1">
        <v>1.8606459557869855E-4</v>
      </c>
      <c r="I648" s="1">
        <f t="shared" si="62"/>
        <v>1.0245018445865399E-8</v>
      </c>
      <c r="J648" s="1">
        <f t="shared" si="63"/>
        <v>-7.4203518844344965E-3</v>
      </c>
      <c r="AQ648" s="70"/>
      <c r="AR648" s="70"/>
      <c r="AS648" s="70"/>
      <c r="AT648" s="70"/>
      <c r="AU648" s="70"/>
      <c r="AV648" s="70"/>
      <c r="AW648" s="70"/>
      <c r="AX648" s="83"/>
      <c r="AY648" s="70"/>
      <c r="AZ648" s="70"/>
      <c r="BA648" s="70"/>
      <c r="BB648" s="70">
        <f t="shared" si="64"/>
        <v>1</v>
      </c>
      <c r="BC648" s="70">
        <f t="shared" si="65"/>
        <v>5.5048346583099878E-5</v>
      </c>
      <c r="BD648" s="70" t="e">
        <f t="shared" si="66"/>
        <v>#N/A</v>
      </c>
      <c r="BE648" s="70"/>
      <c r="BF648" s="70"/>
      <c r="BG648" s="70"/>
      <c r="BH648" s="70"/>
      <c r="BI648" s="70"/>
      <c r="BJ648" s="70"/>
      <c r="BK648" s="70"/>
      <c r="BL648" s="70"/>
      <c r="BM648" s="70"/>
      <c r="BN648" s="70"/>
      <c r="BO648" s="70"/>
      <c r="BP648" s="70"/>
      <c r="BQ648" s="70"/>
      <c r="BR648" s="70"/>
      <c r="BS648" s="70"/>
      <c r="BT648" s="70"/>
      <c r="BU648" s="70"/>
      <c r="BV648" s="70"/>
      <c r="BW648" s="70"/>
      <c r="BX648" s="70"/>
      <c r="BY648" s="70"/>
      <c r="BZ648" s="70"/>
      <c r="CA648" s="70"/>
      <c r="CB648" s="70"/>
      <c r="CC648" s="70"/>
      <c r="CD648" s="70"/>
      <c r="CE648" s="70"/>
      <c r="CF648" s="70"/>
      <c r="CG648" s="70"/>
      <c r="CH648" s="70"/>
      <c r="CI648" s="70"/>
      <c r="CJ648" s="70"/>
      <c r="CK648" s="70"/>
      <c r="CL648" s="70"/>
      <c r="CM648" s="70"/>
      <c r="CN648" s="70"/>
      <c r="CO648" s="70"/>
      <c r="CP648" s="70"/>
      <c r="CQ648" s="70"/>
      <c r="CR648" s="70"/>
      <c r="CS648" s="70"/>
      <c r="CT648" s="70"/>
      <c r="CU648" s="70"/>
      <c r="CV648" s="70"/>
      <c r="CW648" s="70"/>
      <c r="CX648" s="70"/>
      <c r="CY648" s="70"/>
      <c r="CZ648" s="70"/>
      <c r="DA648" s="70"/>
      <c r="DB648" s="70"/>
      <c r="DC648" s="70"/>
      <c r="DD648" s="70"/>
      <c r="DE648" s="70"/>
      <c r="DF648" s="70"/>
      <c r="DG648" s="70"/>
      <c r="DH648" s="70"/>
      <c r="DI648" s="70"/>
      <c r="DJ648" s="70"/>
      <c r="DK648" s="70"/>
      <c r="DL648" s="70"/>
      <c r="DM648" s="70"/>
      <c r="DN648" s="70"/>
      <c r="DO648" s="70"/>
      <c r="DP648" s="70"/>
      <c r="DQ648" s="70"/>
      <c r="DR648" s="70"/>
      <c r="DS648" s="70"/>
      <c r="DT648" s="70"/>
      <c r="DU648" s="70"/>
      <c r="DV648" s="70"/>
      <c r="DW648" s="70"/>
      <c r="DX648" s="70"/>
      <c r="DY648" s="70"/>
      <c r="DZ648" s="70"/>
      <c r="EA648" s="70"/>
      <c r="EB648" s="70"/>
      <c r="EC648" s="70"/>
      <c r="ED648" s="70"/>
      <c r="EE648" s="70"/>
      <c r="EF648" s="70"/>
      <c r="EG648" s="70"/>
      <c r="EH648" s="70"/>
      <c r="EI648" s="70"/>
      <c r="EJ648" s="70"/>
      <c r="EK648" s="70"/>
      <c r="EL648" s="70"/>
      <c r="EM648" s="70"/>
      <c r="EN648" s="70"/>
    </row>
    <row r="649" spans="1:144" outlineLevel="1" x14ac:dyDescent="0.2">
      <c r="A649" s="16">
        <v>443</v>
      </c>
      <c r="B649" s="16">
        <v>0</v>
      </c>
      <c r="C649" s="1">
        <v>1.039095242590825E-5</v>
      </c>
      <c r="D649" s="1">
        <f t="shared" si="58"/>
        <v>-1.039095242590825E-5</v>
      </c>
      <c r="E649" s="1">
        <f t="shared" si="59"/>
        <v>2.0782012824646962E-5</v>
      </c>
      <c r="F649" s="1">
        <f t="shared" si="60"/>
        <v>-4.5587292993384638E-3</v>
      </c>
      <c r="G649" s="1">
        <f t="shared" si="61"/>
        <v>-3.2235167750335209E-3</v>
      </c>
      <c r="H649" s="1">
        <v>4.3761267439208091E-5</v>
      </c>
      <c r="I649" s="1">
        <f t="shared" si="62"/>
        <v>4.5474587334999288E-10</v>
      </c>
      <c r="J649" s="1">
        <f t="shared" si="63"/>
        <v>-3.2235873099383957E-3</v>
      </c>
      <c r="AQ649" s="70"/>
      <c r="AR649" s="70"/>
      <c r="AS649" s="70"/>
      <c r="AT649" s="70"/>
      <c r="AU649" s="70"/>
      <c r="AV649" s="70"/>
      <c r="AW649" s="70"/>
      <c r="AX649" s="83"/>
      <c r="AY649" s="70"/>
      <c r="AZ649" s="70"/>
      <c r="BA649" s="70"/>
      <c r="BB649" s="70">
        <f t="shared" si="64"/>
        <v>1</v>
      </c>
      <c r="BC649" s="70">
        <f t="shared" si="65"/>
        <v>1.039095242590825E-5</v>
      </c>
      <c r="BD649" s="70" t="e">
        <f t="shared" si="66"/>
        <v>#N/A</v>
      </c>
      <c r="BE649" s="70"/>
      <c r="BF649" s="70"/>
      <c r="BG649" s="70"/>
      <c r="BH649" s="70"/>
      <c r="BI649" s="70"/>
      <c r="BJ649" s="70"/>
      <c r="BK649" s="70"/>
      <c r="BL649" s="70"/>
      <c r="BM649" s="70"/>
      <c r="BN649" s="70"/>
      <c r="BO649" s="70"/>
      <c r="BP649" s="70"/>
      <c r="BQ649" s="70"/>
      <c r="BR649" s="70"/>
      <c r="BS649" s="70"/>
      <c r="BT649" s="70"/>
      <c r="BU649" s="70"/>
      <c r="BV649" s="70"/>
      <c r="BW649" s="70"/>
      <c r="BX649" s="70"/>
      <c r="BY649" s="70"/>
      <c r="BZ649" s="70"/>
      <c r="CA649" s="70"/>
      <c r="CB649" s="70"/>
      <c r="CC649" s="70"/>
      <c r="CD649" s="70"/>
      <c r="CE649" s="70"/>
      <c r="CF649" s="70"/>
      <c r="CG649" s="70"/>
      <c r="CH649" s="70"/>
      <c r="CI649" s="70"/>
      <c r="CJ649" s="70"/>
      <c r="CK649" s="70"/>
      <c r="CL649" s="70"/>
      <c r="CM649" s="70"/>
      <c r="CN649" s="70"/>
      <c r="CO649" s="70"/>
      <c r="CP649" s="70"/>
      <c r="CQ649" s="70"/>
      <c r="CR649" s="70"/>
      <c r="CS649" s="70"/>
      <c r="CT649" s="70"/>
      <c r="CU649" s="70"/>
      <c r="CV649" s="70"/>
      <c r="CW649" s="70"/>
      <c r="CX649" s="70"/>
      <c r="CY649" s="70"/>
      <c r="CZ649" s="70"/>
      <c r="DA649" s="70"/>
      <c r="DB649" s="70"/>
      <c r="DC649" s="70"/>
      <c r="DD649" s="70"/>
      <c r="DE649" s="70"/>
      <c r="DF649" s="70"/>
      <c r="DG649" s="70"/>
      <c r="DH649" s="70"/>
      <c r="DI649" s="70"/>
      <c r="DJ649" s="70"/>
      <c r="DK649" s="70"/>
      <c r="DL649" s="70"/>
      <c r="DM649" s="70"/>
      <c r="DN649" s="70"/>
      <c r="DO649" s="70"/>
      <c r="DP649" s="70"/>
      <c r="DQ649" s="70"/>
      <c r="DR649" s="70"/>
      <c r="DS649" s="70"/>
      <c r="DT649" s="70"/>
      <c r="DU649" s="70"/>
      <c r="DV649" s="70"/>
      <c r="DW649" s="70"/>
      <c r="DX649" s="70"/>
      <c r="DY649" s="70"/>
      <c r="DZ649" s="70"/>
      <c r="EA649" s="70"/>
      <c r="EB649" s="70"/>
      <c r="EC649" s="70"/>
      <c r="ED649" s="70"/>
      <c r="EE649" s="70"/>
      <c r="EF649" s="70"/>
      <c r="EG649" s="70"/>
      <c r="EH649" s="70"/>
      <c r="EI649" s="70"/>
      <c r="EJ649" s="70"/>
      <c r="EK649" s="70"/>
      <c r="EL649" s="70"/>
      <c r="EM649" s="70"/>
      <c r="EN649" s="70"/>
    </row>
    <row r="650" spans="1:144" outlineLevel="1" x14ac:dyDescent="0.2">
      <c r="A650" s="16">
        <v>444</v>
      </c>
      <c r="B650" s="16">
        <v>0</v>
      </c>
      <c r="C650" s="1">
        <v>4.5321999170690699E-2</v>
      </c>
      <c r="D650" s="1">
        <f t="shared" si="58"/>
        <v>-4.5321999170690699E-2</v>
      </c>
      <c r="E650" s="1">
        <f t="shared" si="59"/>
        <v>9.2762334526233697E-2</v>
      </c>
      <c r="F650" s="1">
        <f t="shared" si="60"/>
        <v>-0.30456909647276048</v>
      </c>
      <c r="G650" s="1">
        <f t="shared" si="61"/>
        <v>-0.21788436730989375</v>
      </c>
      <c r="H650" s="1">
        <v>4.2161788307970828E-2</v>
      </c>
      <c r="I650" s="1">
        <f t="shared" si="62"/>
        <v>2.0896762567420546E-3</v>
      </c>
      <c r="J650" s="1">
        <f t="shared" si="63"/>
        <v>-0.22262810643486763</v>
      </c>
      <c r="AQ650" s="70"/>
      <c r="AR650" s="70"/>
      <c r="AS650" s="70"/>
      <c r="AT650" s="70"/>
      <c r="AU650" s="70"/>
      <c r="AV650" s="70"/>
      <c r="AW650" s="70"/>
      <c r="AX650" s="83"/>
      <c r="AY650" s="70"/>
      <c r="AZ650" s="70"/>
      <c r="BA650" s="70"/>
      <c r="BB650" s="70">
        <f t="shared" si="64"/>
        <v>1</v>
      </c>
      <c r="BC650" s="70">
        <f t="shared" si="65"/>
        <v>4.5321999170690699E-2</v>
      </c>
      <c r="BD650" s="70" t="e">
        <f t="shared" si="66"/>
        <v>#N/A</v>
      </c>
      <c r="BE650" s="70"/>
      <c r="BF650" s="70"/>
      <c r="BG650" s="70"/>
      <c r="BH650" s="70"/>
      <c r="BI650" s="70"/>
      <c r="BJ650" s="70"/>
      <c r="BK650" s="70"/>
      <c r="BL650" s="70"/>
      <c r="BM650" s="70"/>
      <c r="BN650" s="70"/>
      <c r="BO650" s="70"/>
      <c r="BP650" s="70"/>
      <c r="BQ650" s="70"/>
      <c r="BR650" s="70"/>
      <c r="BS650" s="70"/>
      <c r="BT650" s="70"/>
      <c r="BU650" s="70"/>
      <c r="BV650" s="70"/>
      <c r="BW650" s="70"/>
      <c r="BX650" s="70"/>
      <c r="BY650" s="70"/>
      <c r="BZ650" s="70"/>
      <c r="CA650" s="70"/>
      <c r="CB650" s="70"/>
      <c r="CC650" s="70"/>
      <c r="CD650" s="70"/>
      <c r="CE650" s="70"/>
      <c r="CF650" s="70"/>
      <c r="CG650" s="70"/>
      <c r="CH650" s="70"/>
      <c r="CI650" s="70"/>
      <c r="CJ650" s="70"/>
      <c r="CK650" s="70"/>
      <c r="CL650" s="70"/>
      <c r="CM650" s="70"/>
      <c r="CN650" s="70"/>
      <c r="CO650" s="70"/>
      <c r="CP650" s="70"/>
      <c r="CQ650" s="70"/>
      <c r="CR650" s="70"/>
      <c r="CS650" s="70"/>
      <c r="CT650" s="70"/>
      <c r="CU650" s="70"/>
      <c r="CV650" s="70"/>
      <c r="CW650" s="70"/>
      <c r="CX650" s="70"/>
      <c r="CY650" s="70"/>
      <c r="CZ650" s="70"/>
      <c r="DA650" s="70"/>
      <c r="DB650" s="70"/>
      <c r="DC650" s="70"/>
      <c r="DD650" s="70"/>
      <c r="DE650" s="70"/>
      <c r="DF650" s="70"/>
      <c r="DG650" s="70"/>
      <c r="DH650" s="70"/>
      <c r="DI650" s="70"/>
      <c r="DJ650" s="70"/>
      <c r="DK650" s="70"/>
      <c r="DL650" s="70"/>
      <c r="DM650" s="70"/>
      <c r="DN650" s="70"/>
      <c r="DO650" s="70"/>
      <c r="DP650" s="70"/>
      <c r="DQ650" s="70"/>
      <c r="DR650" s="70"/>
      <c r="DS650" s="70"/>
      <c r="DT650" s="70"/>
      <c r="DU650" s="70"/>
      <c r="DV650" s="70"/>
      <c r="DW650" s="70"/>
      <c r="DX650" s="70"/>
      <c r="DY650" s="70"/>
      <c r="DZ650" s="70"/>
      <c r="EA650" s="70"/>
      <c r="EB650" s="70"/>
      <c r="EC650" s="70"/>
      <c r="ED650" s="70"/>
      <c r="EE650" s="70"/>
      <c r="EF650" s="70"/>
      <c r="EG650" s="70"/>
      <c r="EH650" s="70"/>
      <c r="EI650" s="70"/>
      <c r="EJ650" s="70"/>
      <c r="EK650" s="70"/>
      <c r="EL650" s="70"/>
      <c r="EM650" s="70"/>
      <c r="EN650" s="70"/>
    </row>
    <row r="651" spans="1:144" outlineLevel="1" x14ac:dyDescent="0.2">
      <c r="A651" s="16">
        <v>445</v>
      </c>
      <c r="B651" s="16">
        <v>0</v>
      </c>
      <c r="C651" s="1">
        <v>2.129150313924685E-4</v>
      </c>
      <c r="D651" s="1">
        <f t="shared" si="58"/>
        <v>-2.129150313924685E-4</v>
      </c>
      <c r="E651" s="1">
        <f t="shared" si="59"/>
        <v>4.2587540203135589E-4</v>
      </c>
      <c r="F651" s="1">
        <f t="shared" si="60"/>
        <v>-2.0636748824157256E-2</v>
      </c>
      <c r="G651" s="1">
        <f t="shared" si="61"/>
        <v>-1.4593161886895986E-2</v>
      </c>
      <c r="H651" s="1">
        <v>7.081119297218429E-4</v>
      </c>
      <c r="I651" s="1">
        <f t="shared" si="62"/>
        <v>1.509066400783879E-7</v>
      </c>
      <c r="J651" s="1">
        <f t="shared" si="63"/>
        <v>-1.4598331428530864E-2</v>
      </c>
      <c r="AQ651" s="70"/>
      <c r="AR651" s="70"/>
      <c r="AS651" s="70"/>
      <c r="AT651" s="70"/>
      <c r="AU651" s="70"/>
      <c r="AV651" s="70"/>
      <c r="AW651" s="70"/>
      <c r="AX651" s="83"/>
      <c r="AY651" s="70"/>
      <c r="AZ651" s="70"/>
      <c r="BA651" s="70"/>
      <c r="BB651" s="70">
        <f t="shared" si="64"/>
        <v>1</v>
      </c>
      <c r="BC651" s="70">
        <f t="shared" si="65"/>
        <v>2.129150313924685E-4</v>
      </c>
      <c r="BD651" s="70" t="e">
        <f t="shared" si="66"/>
        <v>#N/A</v>
      </c>
      <c r="BE651" s="70"/>
      <c r="BF651" s="70"/>
      <c r="BG651" s="70"/>
      <c r="BH651" s="70"/>
      <c r="BI651" s="70"/>
      <c r="BJ651" s="70"/>
      <c r="BK651" s="70"/>
      <c r="BL651" s="70"/>
      <c r="BM651" s="70"/>
      <c r="BN651" s="70"/>
      <c r="BO651" s="70"/>
      <c r="BP651" s="70"/>
      <c r="BQ651" s="70"/>
      <c r="BR651" s="70"/>
      <c r="BS651" s="70"/>
      <c r="BT651" s="70"/>
      <c r="BU651" s="70"/>
      <c r="BV651" s="70"/>
      <c r="BW651" s="70"/>
      <c r="BX651" s="70"/>
      <c r="BY651" s="70"/>
      <c r="BZ651" s="70"/>
      <c r="CA651" s="70"/>
      <c r="CB651" s="70"/>
      <c r="CC651" s="70"/>
      <c r="CD651" s="70"/>
      <c r="CE651" s="70"/>
      <c r="CF651" s="70"/>
      <c r="CG651" s="70"/>
      <c r="CH651" s="70"/>
      <c r="CI651" s="70"/>
      <c r="CJ651" s="70"/>
      <c r="CK651" s="70"/>
      <c r="CL651" s="70"/>
      <c r="CM651" s="70"/>
      <c r="CN651" s="70"/>
      <c r="CO651" s="70"/>
      <c r="CP651" s="70"/>
      <c r="CQ651" s="70"/>
      <c r="CR651" s="70"/>
      <c r="CS651" s="70"/>
      <c r="CT651" s="70"/>
      <c r="CU651" s="70"/>
      <c r="CV651" s="70"/>
      <c r="CW651" s="70"/>
      <c r="CX651" s="70"/>
      <c r="CY651" s="70"/>
      <c r="CZ651" s="70"/>
      <c r="DA651" s="70"/>
      <c r="DB651" s="70"/>
      <c r="DC651" s="70"/>
      <c r="DD651" s="70"/>
      <c r="DE651" s="70"/>
      <c r="DF651" s="70"/>
      <c r="DG651" s="70"/>
      <c r="DH651" s="70"/>
      <c r="DI651" s="70"/>
      <c r="DJ651" s="70"/>
      <c r="DK651" s="70"/>
      <c r="DL651" s="70"/>
      <c r="DM651" s="70"/>
      <c r="DN651" s="70"/>
      <c r="DO651" s="70"/>
      <c r="DP651" s="70"/>
      <c r="DQ651" s="70"/>
      <c r="DR651" s="70"/>
      <c r="DS651" s="70"/>
      <c r="DT651" s="70"/>
      <c r="DU651" s="70"/>
      <c r="DV651" s="70"/>
      <c r="DW651" s="70"/>
      <c r="DX651" s="70"/>
      <c r="DY651" s="70"/>
      <c r="DZ651" s="70"/>
      <c r="EA651" s="70"/>
      <c r="EB651" s="70"/>
      <c r="EC651" s="70"/>
      <c r="ED651" s="70"/>
      <c r="EE651" s="70"/>
      <c r="EF651" s="70"/>
      <c r="EG651" s="70"/>
      <c r="EH651" s="70"/>
      <c r="EI651" s="70"/>
      <c r="EJ651" s="70"/>
      <c r="EK651" s="70"/>
      <c r="EL651" s="70"/>
      <c r="EM651" s="70"/>
      <c r="EN651" s="70"/>
    </row>
    <row r="652" spans="1:144" outlineLevel="1" x14ac:dyDescent="0.2">
      <c r="A652" s="16">
        <v>446</v>
      </c>
      <c r="B652" s="16">
        <v>0</v>
      </c>
      <c r="C652" s="1">
        <v>0.14377905662633797</v>
      </c>
      <c r="D652" s="1">
        <f t="shared" si="58"/>
        <v>-0.14377905662633797</v>
      </c>
      <c r="E652" s="1">
        <f t="shared" si="59"/>
        <v>0.31045364945517334</v>
      </c>
      <c r="F652" s="1">
        <f t="shared" si="60"/>
        <v>-0.55718367658714962</v>
      </c>
      <c r="G652" s="1">
        <f t="shared" si="61"/>
        <v>-0.40978390017669364</v>
      </c>
      <c r="H652" s="1">
        <v>0.1920145819897201</v>
      </c>
      <c r="I652" s="1">
        <f t="shared" si="62"/>
        <v>3.9906208875219278E-2</v>
      </c>
      <c r="J652" s="1">
        <f t="shared" si="63"/>
        <v>-0.45588271925928675</v>
      </c>
      <c r="AQ652" s="70"/>
      <c r="AR652" s="70"/>
      <c r="AS652" s="70"/>
      <c r="AT652" s="70"/>
      <c r="AU652" s="70"/>
      <c r="AV652" s="70"/>
      <c r="AW652" s="70"/>
      <c r="AX652" s="83"/>
      <c r="AY652" s="70"/>
      <c r="AZ652" s="70"/>
      <c r="BA652" s="70"/>
      <c r="BB652" s="70">
        <f t="shared" si="64"/>
        <v>1</v>
      </c>
      <c r="BC652" s="70">
        <f t="shared" si="65"/>
        <v>0.14377905662633797</v>
      </c>
      <c r="BD652" s="70" t="e">
        <f t="shared" si="66"/>
        <v>#N/A</v>
      </c>
      <c r="BE652" s="70"/>
      <c r="BF652" s="70"/>
      <c r="BG652" s="70"/>
      <c r="BH652" s="70"/>
      <c r="BI652" s="70"/>
      <c r="BJ652" s="70"/>
      <c r="BK652" s="70"/>
      <c r="BL652" s="70"/>
      <c r="BM652" s="70"/>
      <c r="BN652" s="70"/>
      <c r="BO652" s="70"/>
      <c r="BP652" s="70"/>
      <c r="BQ652" s="70"/>
      <c r="BR652" s="70"/>
      <c r="BS652" s="70"/>
      <c r="BT652" s="70"/>
      <c r="BU652" s="70"/>
      <c r="BV652" s="70"/>
      <c r="BW652" s="70"/>
      <c r="BX652" s="70"/>
      <c r="BY652" s="70"/>
      <c r="BZ652" s="70"/>
      <c r="CA652" s="70"/>
      <c r="CB652" s="70"/>
      <c r="CC652" s="70"/>
      <c r="CD652" s="70"/>
      <c r="CE652" s="70"/>
      <c r="CF652" s="70"/>
      <c r="CG652" s="70"/>
      <c r="CH652" s="70"/>
      <c r="CI652" s="70"/>
      <c r="CJ652" s="70"/>
      <c r="CK652" s="70"/>
      <c r="CL652" s="70"/>
      <c r="CM652" s="70"/>
      <c r="CN652" s="70"/>
      <c r="CO652" s="70"/>
      <c r="CP652" s="70"/>
      <c r="CQ652" s="70"/>
      <c r="CR652" s="70"/>
      <c r="CS652" s="70"/>
      <c r="CT652" s="70"/>
      <c r="CU652" s="70"/>
      <c r="CV652" s="70"/>
      <c r="CW652" s="70"/>
      <c r="CX652" s="70"/>
      <c r="CY652" s="70"/>
      <c r="CZ652" s="70"/>
      <c r="DA652" s="70"/>
      <c r="DB652" s="70"/>
      <c r="DC652" s="70"/>
      <c r="DD652" s="70"/>
      <c r="DE652" s="70"/>
      <c r="DF652" s="70"/>
      <c r="DG652" s="70"/>
      <c r="DH652" s="70"/>
      <c r="DI652" s="70"/>
      <c r="DJ652" s="70"/>
      <c r="DK652" s="70"/>
      <c r="DL652" s="70"/>
      <c r="DM652" s="70"/>
      <c r="DN652" s="70"/>
      <c r="DO652" s="70"/>
      <c r="DP652" s="70"/>
      <c r="DQ652" s="70"/>
      <c r="DR652" s="70"/>
      <c r="DS652" s="70"/>
      <c r="DT652" s="70"/>
      <c r="DU652" s="70"/>
      <c r="DV652" s="70"/>
      <c r="DW652" s="70"/>
      <c r="DX652" s="70"/>
      <c r="DY652" s="70"/>
      <c r="DZ652" s="70"/>
      <c r="EA652" s="70"/>
      <c r="EB652" s="70"/>
      <c r="EC652" s="70"/>
      <c r="ED652" s="70"/>
      <c r="EE652" s="70"/>
      <c r="EF652" s="70"/>
      <c r="EG652" s="70"/>
      <c r="EH652" s="70"/>
      <c r="EI652" s="70"/>
      <c r="EJ652" s="70"/>
      <c r="EK652" s="70"/>
      <c r="EL652" s="70"/>
      <c r="EM652" s="70"/>
      <c r="EN652" s="70"/>
    </row>
  </sheetData>
  <conditionalFormatting sqref="D82 B83:D83 E78:F78">
    <cfRule type="expression" dxfId="7" priority="4">
      <formula>$H$78&gt;0</formula>
    </cfRule>
  </conditionalFormatting>
  <conditionalFormatting sqref="B82:C82 G82:H82 B84 E84 H84">
    <cfRule type="expression" dxfId="6" priority="3">
      <formula>$H$78&gt;0</formula>
    </cfRule>
  </conditionalFormatting>
  <conditionalFormatting sqref="E88:F90">
    <cfRule type="cellIs" dxfId="5" priority="1" stopIfTrue="1" operator="equal">
      <formula>$I$2</formula>
    </cfRule>
    <cfRule type="cellIs" dxfId="4" priority="2" stopIfTrue="1" operator="equal">
      <formula>$H$2</formula>
    </cfRule>
  </conditionalFormatting>
  <dataValidations count="1">
    <dataValidation type="decimal" allowBlank="1" showInputMessage="1" showErrorMessage="1" error="Please enter a confidence level between 0 and 1." prompt="Confidence level can be adjusted between 0 and 100% to dynamically change confidence limits on this sheet." sqref="I11" xr:uid="{4232ABE7-930B-49F3-84BA-CFBEB5BD53A7}">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3" r:id="rId3" name="Spinner 3">
              <controlPr defaultSize="0" autoPict="0">
                <anchor moveWithCells="1" sizeWithCells="1">
                  <from>
                    <xdr:col>9</xdr:col>
                    <xdr:colOff>0</xdr:colOff>
                    <xdr:row>9</xdr:row>
                    <xdr:rowOff>0</xdr:rowOff>
                  </from>
                  <to>
                    <xdr:col>10</xdr:col>
                    <xdr:colOff>0</xdr:colOff>
                    <xdr:row>11</xdr:row>
                    <xdr:rowOff>114300</xdr:rowOff>
                  </to>
                </anchor>
              </controlPr>
            </control>
          </mc:Choice>
        </mc:AlternateContent>
        <mc:AlternateContent xmlns:mc="http://schemas.openxmlformats.org/markup-compatibility/2006">
          <mc:Choice Requires="x14">
            <control shapeId="10244" r:id="rId4" name="Spinner 4">
              <controlPr defaultSize="0" autoPict="0">
                <anchor moveWithCells="1" sizeWithCells="1">
                  <from>
                    <xdr:col>9</xdr:col>
                    <xdr:colOff>60960</xdr:colOff>
                    <xdr:row>79</xdr:row>
                    <xdr:rowOff>0</xdr:rowOff>
                  </from>
                  <to>
                    <xdr:col>10</xdr:col>
                    <xdr:colOff>60960</xdr:colOff>
                    <xdr:row>81</xdr:row>
                    <xdr:rowOff>121920</xdr:rowOff>
                  </to>
                </anchor>
              </controlPr>
            </control>
          </mc:Choice>
        </mc:AlternateContent>
        <mc:AlternateContent xmlns:mc="http://schemas.openxmlformats.org/markup-compatibility/2006">
          <mc:Choice Requires="x14">
            <control shapeId="10245" r:id="rId5" name="Spinner 5">
              <controlPr defaultSize="0" autoPict="0">
                <anchor moveWithCells="1" sizeWithCells="1">
                  <from>
                    <xdr:col>9</xdr:col>
                    <xdr:colOff>0</xdr:colOff>
                    <xdr:row>95</xdr:row>
                    <xdr:rowOff>0</xdr:rowOff>
                  </from>
                  <to>
                    <xdr:col>10</xdr:col>
                    <xdr:colOff>0</xdr:colOff>
                    <xdr:row>97</xdr:row>
                    <xdr:rowOff>121920</xdr:rowOff>
                  </to>
                </anchor>
              </controlPr>
            </control>
          </mc:Choice>
        </mc:AlternateContent>
        <mc:AlternateContent xmlns:mc="http://schemas.openxmlformats.org/markup-compatibility/2006">
          <mc:Choice Requires="x14">
            <control shapeId="10246" r:id="rId6" name="Spinner 6">
              <controlPr defaultSize="0" autoPict="0">
                <anchor moveWithCells="1" sizeWithCells="1">
                  <from>
                    <xdr:col>9</xdr:col>
                    <xdr:colOff>60960</xdr:colOff>
                    <xdr:row>47</xdr:row>
                    <xdr:rowOff>0</xdr:rowOff>
                  </from>
                  <to>
                    <xdr:col>10</xdr:col>
                    <xdr:colOff>60960</xdr:colOff>
                    <xdr:row>49</xdr:row>
                    <xdr:rowOff>121920</xdr:rowOff>
                  </to>
                </anchor>
              </controlPr>
            </control>
          </mc:Choice>
        </mc:AlternateContent>
        <mc:AlternateContent xmlns:mc="http://schemas.openxmlformats.org/markup-compatibility/2006">
          <mc:Choice Requires="x14">
            <control shapeId="10247" r:id="rId7" name="Spinner 7">
              <controlPr defaultSize="0" autoPict="0">
                <anchor moveWithCells="1" sizeWithCells="1">
                  <from>
                    <xdr:col>9</xdr:col>
                    <xdr:colOff>60960</xdr:colOff>
                    <xdr:row>65</xdr:row>
                    <xdr:rowOff>0</xdr:rowOff>
                  </from>
                  <to>
                    <xdr:col>10</xdr:col>
                    <xdr:colOff>60960</xdr:colOff>
                    <xdr:row>67</xdr:row>
                    <xdr:rowOff>121920</xdr:rowOff>
                  </to>
                </anchor>
              </controlPr>
            </control>
          </mc:Choice>
        </mc:AlternateContent>
        <mc:AlternateContent xmlns:mc="http://schemas.openxmlformats.org/markup-compatibility/2006">
          <mc:Choice Requires="x14">
            <control shapeId="10248" r:id="rId8" name="Spinner 8">
              <controlPr defaultSize="0" autoPict="0">
                <anchor moveWithCells="1" sizeWithCells="1">
                  <from>
                    <xdr:col>9</xdr:col>
                    <xdr:colOff>0</xdr:colOff>
                    <xdr:row>169</xdr:row>
                    <xdr:rowOff>0</xdr:rowOff>
                  </from>
                  <to>
                    <xdr:col>10</xdr:col>
                    <xdr:colOff>0</xdr:colOff>
                    <xdr:row>171</xdr:row>
                    <xdr:rowOff>121920</xdr:rowOff>
                  </to>
                </anchor>
              </controlPr>
            </control>
          </mc:Choice>
        </mc:AlternateContent>
        <mc:AlternateContent xmlns:mc="http://schemas.openxmlformats.org/markup-compatibility/2006">
          <mc:Choice Requires="x14">
            <control shapeId="10249" r:id="rId9" name="Spinner 9">
              <controlPr defaultSize="0" autoPict="0">
                <anchor moveWithCells="1" sizeWithCells="1">
                  <from>
                    <xdr:col>9</xdr:col>
                    <xdr:colOff>0</xdr:colOff>
                    <xdr:row>192</xdr:row>
                    <xdr:rowOff>0</xdr:rowOff>
                  </from>
                  <to>
                    <xdr:col>10</xdr:col>
                    <xdr:colOff>0</xdr:colOff>
                    <xdr:row>194</xdr:row>
                    <xdr:rowOff>121920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9660C-0253-4226-B915-AA02F18EBF1A}">
  <dimension ref="A1:F51"/>
  <sheetViews>
    <sheetView tabSelected="1" workbookViewId="0">
      <selection activeCell="F28" sqref="F28"/>
    </sheetView>
  </sheetViews>
  <sheetFormatPr defaultRowHeight="14.4" x14ac:dyDescent="0.3"/>
  <cols>
    <col min="1" max="1" width="24" bestFit="1" customWidth="1"/>
  </cols>
  <sheetData>
    <row r="1" spans="1:6" x14ac:dyDescent="0.3">
      <c r="A1" t="s">
        <v>255</v>
      </c>
      <c r="B1" t="s">
        <v>254</v>
      </c>
      <c r="D1">
        <f>IF(E1&gt;0.1,1,0)</f>
        <v>0</v>
      </c>
      <c r="E1">
        <v>5.6802297479736763E-5</v>
      </c>
    </row>
    <row r="2" spans="1:6" x14ac:dyDescent="0.3">
      <c r="A2">
        <v>0</v>
      </c>
      <c r="B2">
        <v>6.8480377595483399E-5</v>
      </c>
      <c r="D2">
        <f t="shared" ref="D2:D50" si="0">IF(E2&gt;0.1,1,0)</f>
        <v>0</v>
      </c>
      <c r="E2">
        <v>2.355052680225362E-6</v>
      </c>
      <c r="F2" t="s">
        <v>282</v>
      </c>
    </row>
    <row r="3" spans="1:6" x14ac:dyDescent="0.3">
      <c r="A3">
        <v>0</v>
      </c>
      <c r="B3">
        <v>3.3863179598785019E-5</v>
      </c>
      <c r="D3">
        <f t="shared" si="0"/>
        <v>0</v>
      </c>
      <c r="E3">
        <v>1.4328859679148935E-3</v>
      </c>
    </row>
    <row r="4" spans="1:6" x14ac:dyDescent="0.3">
      <c r="A4">
        <v>0</v>
      </c>
      <c r="B4">
        <v>1.7613922140508524E-3</v>
      </c>
      <c r="D4">
        <f t="shared" si="0"/>
        <v>1</v>
      </c>
      <c r="E4">
        <v>0.96450811365168698</v>
      </c>
    </row>
    <row r="5" spans="1:6" x14ac:dyDescent="0.3">
      <c r="A5">
        <v>1</v>
      </c>
      <c r="B5">
        <v>0.9843164052218969</v>
      </c>
      <c r="D5">
        <f t="shared" si="0"/>
        <v>0</v>
      </c>
      <c r="E5">
        <v>7.7039397571945344E-4</v>
      </c>
    </row>
    <row r="6" spans="1:6" x14ac:dyDescent="0.3">
      <c r="A6">
        <v>0</v>
      </c>
      <c r="B6">
        <v>5.275026948504864E-4</v>
      </c>
      <c r="D6">
        <f t="shared" si="0"/>
        <v>0</v>
      </c>
      <c r="E6">
        <v>2.3547266094925672E-5</v>
      </c>
    </row>
    <row r="7" spans="1:6" x14ac:dyDescent="0.3">
      <c r="A7">
        <v>0</v>
      </c>
      <c r="B7">
        <v>6.2968875390905974E-5</v>
      </c>
      <c r="D7">
        <f t="shared" si="0"/>
        <v>0</v>
      </c>
      <c r="E7">
        <v>3.3710341042479132E-4</v>
      </c>
    </row>
    <row r="8" spans="1:6" x14ac:dyDescent="0.3">
      <c r="A8">
        <v>0</v>
      </c>
      <c r="B8">
        <v>2.3092564083587687E-3</v>
      </c>
      <c r="D8">
        <f t="shared" si="0"/>
        <v>0</v>
      </c>
      <c r="E8">
        <v>6.8583041121749052E-6</v>
      </c>
    </row>
    <row r="9" spans="1:6" x14ac:dyDescent="0.3">
      <c r="A9">
        <v>0</v>
      </c>
      <c r="B9">
        <v>4.2612159570899108E-5</v>
      </c>
      <c r="D9">
        <f t="shared" si="0"/>
        <v>0</v>
      </c>
      <c r="E9">
        <v>7.9131448116988962E-4</v>
      </c>
    </row>
    <row r="10" spans="1:6" x14ac:dyDescent="0.3">
      <c r="A10">
        <v>0</v>
      </c>
      <c r="B10">
        <v>1.1818425278170759E-3</v>
      </c>
      <c r="D10">
        <f t="shared" si="0"/>
        <v>0</v>
      </c>
      <c r="E10">
        <v>9.175997014260496E-6</v>
      </c>
    </row>
    <row r="11" spans="1:6" x14ac:dyDescent="0.3">
      <c r="A11">
        <v>0</v>
      </c>
      <c r="B11">
        <v>1.0548774335164508E-5</v>
      </c>
      <c r="D11">
        <f t="shared" si="0"/>
        <v>0</v>
      </c>
      <c r="E11">
        <v>5.4644140649174613E-4</v>
      </c>
    </row>
    <row r="12" spans="1:6" x14ac:dyDescent="0.3">
      <c r="A12">
        <v>0</v>
      </c>
      <c r="B12">
        <v>2.8090595387313079E-3</v>
      </c>
      <c r="D12">
        <f t="shared" si="0"/>
        <v>1</v>
      </c>
      <c r="E12">
        <v>0.84751491265130852</v>
      </c>
    </row>
    <row r="13" spans="1:6" x14ac:dyDescent="0.3">
      <c r="A13">
        <v>0</v>
      </c>
      <c r="B13">
        <v>9.6157573269987334E-2</v>
      </c>
      <c r="D13">
        <f t="shared" si="0"/>
        <v>0</v>
      </c>
      <c r="E13">
        <v>7.9746217245344215E-3</v>
      </c>
    </row>
    <row r="14" spans="1:6" x14ac:dyDescent="0.3">
      <c r="A14">
        <v>0</v>
      </c>
      <c r="B14">
        <v>8.0938331008356661E-3</v>
      </c>
      <c r="D14">
        <f t="shared" si="0"/>
        <v>0</v>
      </c>
      <c r="E14">
        <v>2.37865807253092E-6</v>
      </c>
    </row>
    <row r="15" spans="1:6" x14ac:dyDescent="0.3">
      <c r="A15">
        <v>0</v>
      </c>
      <c r="B15">
        <v>3.4542797528482721E-6</v>
      </c>
      <c r="D15">
        <f t="shared" si="0"/>
        <v>1</v>
      </c>
      <c r="E15">
        <v>0.67982895450743019</v>
      </c>
    </row>
    <row r="16" spans="1:6" x14ac:dyDescent="0.3">
      <c r="A16">
        <v>1</v>
      </c>
      <c r="B16">
        <v>0.86627162019925785</v>
      </c>
      <c r="D16">
        <f t="shared" si="0"/>
        <v>0</v>
      </c>
      <c r="E16">
        <v>1.9624253260770114E-5</v>
      </c>
    </row>
    <row r="17" spans="1:5" x14ac:dyDescent="0.3">
      <c r="A17">
        <v>0</v>
      </c>
      <c r="B17">
        <v>4.6750203564001001E-5</v>
      </c>
      <c r="D17">
        <f t="shared" si="0"/>
        <v>1</v>
      </c>
      <c r="E17">
        <v>0.99989521377918211</v>
      </c>
    </row>
    <row r="18" spans="1:5" x14ac:dyDescent="0.3">
      <c r="A18">
        <v>1</v>
      </c>
      <c r="B18">
        <v>0.99362548164632591</v>
      </c>
      <c r="D18">
        <f t="shared" si="0"/>
        <v>0</v>
      </c>
      <c r="E18">
        <v>5.7397889669222339E-5</v>
      </c>
    </row>
    <row r="19" spans="1:5" x14ac:dyDescent="0.3">
      <c r="A19">
        <v>0</v>
      </c>
      <c r="B19">
        <v>5.2393845602354236E-5</v>
      </c>
      <c r="D19">
        <f t="shared" si="0"/>
        <v>0</v>
      </c>
      <c r="E19">
        <v>4.2745179322943496E-5</v>
      </c>
    </row>
    <row r="20" spans="1:5" x14ac:dyDescent="0.3">
      <c r="A20">
        <v>0</v>
      </c>
      <c r="B20">
        <v>1.8381815475247972E-4</v>
      </c>
      <c r="D20">
        <f t="shared" si="0"/>
        <v>1</v>
      </c>
      <c r="E20">
        <v>0.17108982125769601</v>
      </c>
    </row>
    <row r="21" spans="1:5" x14ac:dyDescent="0.3">
      <c r="A21">
        <v>0</v>
      </c>
      <c r="B21">
        <v>2.9842949586884465E-2</v>
      </c>
      <c r="D21">
        <f t="shared" si="0"/>
        <v>0</v>
      </c>
      <c r="E21">
        <v>4.2409955243892673E-3</v>
      </c>
    </row>
    <row r="22" spans="1:5" x14ac:dyDescent="0.3">
      <c r="A22">
        <v>0</v>
      </c>
      <c r="B22">
        <v>6.3942820409441424E-3</v>
      </c>
      <c r="D22">
        <f t="shared" si="0"/>
        <v>0</v>
      </c>
      <c r="E22">
        <v>6.3026924845805356E-5</v>
      </c>
    </row>
    <row r="23" spans="1:5" x14ac:dyDescent="0.3">
      <c r="A23">
        <v>0</v>
      </c>
      <c r="B23">
        <v>1.6126013588620174E-4</v>
      </c>
      <c r="D23">
        <f t="shared" si="0"/>
        <v>0</v>
      </c>
      <c r="E23">
        <v>3.6659978022030469E-3</v>
      </c>
    </row>
    <row r="24" spans="1:5" x14ac:dyDescent="0.3">
      <c r="A24">
        <v>0</v>
      </c>
      <c r="B24">
        <v>3.2752062959710915E-3</v>
      </c>
      <c r="D24">
        <f t="shared" si="0"/>
        <v>0</v>
      </c>
      <c r="E24">
        <v>6.9618116536818353E-3</v>
      </c>
    </row>
    <row r="25" spans="1:5" x14ac:dyDescent="0.3">
      <c r="A25">
        <v>0</v>
      </c>
      <c r="B25">
        <v>2.377034690493033E-2</v>
      </c>
      <c r="D25">
        <f t="shared" si="0"/>
        <v>0</v>
      </c>
      <c r="E25">
        <v>8.9988139454745212E-7</v>
      </c>
    </row>
    <row r="26" spans="1:5" x14ac:dyDescent="0.3">
      <c r="A26">
        <v>0</v>
      </c>
      <c r="B26">
        <v>1.4166144873965009E-8</v>
      </c>
      <c r="D26">
        <f t="shared" si="0"/>
        <v>0</v>
      </c>
      <c r="E26">
        <v>1.7461629819760941E-3</v>
      </c>
    </row>
    <row r="27" spans="1:5" x14ac:dyDescent="0.3">
      <c r="A27">
        <v>0</v>
      </c>
      <c r="B27">
        <v>1.8203429371447422E-3</v>
      </c>
      <c r="D27">
        <f t="shared" si="0"/>
        <v>0</v>
      </c>
      <c r="E27">
        <v>9.2614515032450216E-4</v>
      </c>
    </row>
    <row r="28" spans="1:5" x14ac:dyDescent="0.3">
      <c r="A28">
        <v>0</v>
      </c>
      <c r="B28">
        <v>1.9742592678276684E-3</v>
      </c>
      <c r="D28">
        <f t="shared" si="0"/>
        <v>0</v>
      </c>
      <c r="E28">
        <v>8.5448635138387114E-5</v>
      </c>
    </row>
    <row r="29" spans="1:5" x14ac:dyDescent="0.3">
      <c r="A29">
        <v>0</v>
      </c>
      <c r="B29">
        <v>7.3141245299753501E-5</v>
      </c>
      <c r="D29">
        <f t="shared" si="0"/>
        <v>1</v>
      </c>
      <c r="E29">
        <v>0.96261119015776531</v>
      </c>
    </row>
    <row r="30" spans="1:5" x14ac:dyDescent="0.3">
      <c r="A30">
        <v>1</v>
      </c>
      <c r="B30">
        <v>0.89955366870691367</v>
      </c>
      <c r="D30">
        <f t="shared" si="0"/>
        <v>1</v>
      </c>
      <c r="E30">
        <v>0.99994633660588328</v>
      </c>
    </row>
    <row r="31" spans="1:5" x14ac:dyDescent="0.3">
      <c r="A31">
        <v>1</v>
      </c>
      <c r="B31">
        <v>0.99935059499399781</v>
      </c>
      <c r="D31">
        <f t="shared" si="0"/>
        <v>0</v>
      </c>
      <c r="E31">
        <v>1.3475108748040414E-5</v>
      </c>
    </row>
    <row r="32" spans="1:5" x14ac:dyDescent="0.3">
      <c r="A32">
        <v>0</v>
      </c>
      <c r="B32">
        <v>3.689759335745695E-6</v>
      </c>
      <c r="D32">
        <f t="shared" si="0"/>
        <v>1</v>
      </c>
      <c r="E32">
        <v>0.57119860571211589</v>
      </c>
    </row>
    <row r="33" spans="1:5" x14ac:dyDescent="0.3">
      <c r="A33">
        <v>1</v>
      </c>
      <c r="B33">
        <v>0.65840887373057788</v>
      </c>
      <c r="D33">
        <f t="shared" si="0"/>
        <v>0</v>
      </c>
      <c r="E33">
        <v>1.4328859679148935E-3</v>
      </c>
    </row>
    <row r="34" spans="1:5" x14ac:dyDescent="0.3">
      <c r="A34">
        <v>0</v>
      </c>
      <c r="B34">
        <v>1.7613922140508524E-3</v>
      </c>
      <c r="D34">
        <f t="shared" si="0"/>
        <v>0</v>
      </c>
      <c r="E34">
        <v>6.4593289743814983E-5</v>
      </c>
    </row>
    <row r="35" spans="1:5" x14ac:dyDescent="0.3">
      <c r="A35">
        <v>0</v>
      </c>
      <c r="B35">
        <v>6.1178741820890173E-5</v>
      </c>
      <c r="D35">
        <f t="shared" si="0"/>
        <v>0</v>
      </c>
      <c r="E35">
        <v>4.0217473587575912E-5</v>
      </c>
    </row>
    <row r="36" spans="1:5" x14ac:dyDescent="0.3">
      <c r="A36">
        <v>0</v>
      </c>
      <c r="B36">
        <v>3.5128374486257915E-4</v>
      </c>
      <c r="D36">
        <f t="shared" si="0"/>
        <v>0</v>
      </c>
      <c r="E36">
        <v>1.5332380448192945E-4</v>
      </c>
    </row>
    <row r="37" spans="1:5" x14ac:dyDescent="0.3">
      <c r="A37">
        <v>0</v>
      </c>
      <c r="B37">
        <v>4.6959657117930792E-4</v>
      </c>
      <c r="D37">
        <f t="shared" si="0"/>
        <v>1</v>
      </c>
      <c r="E37">
        <v>0.99048293708890311</v>
      </c>
    </row>
    <row r="38" spans="1:5" x14ac:dyDescent="0.3">
      <c r="A38">
        <v>1</v>
      </c>
      <c r="B38">
        <v>0.90185799212258477</v>
      </c>
      <c r="D38">
        <f t="shared" si="0"/>
        <v>0</v>
      </c>
      <c r="E38">
        <v>6.2328215812010705E-6</v>
      </c>
    </row>
    <row r="39" spans="1:5" x14ac:dyDescent="0.3">
      <c r="A39">
        <v>0</v>
      </c>
      <c r="B39">
        <v>1.622623589706595E-4</v>
      </c>
      <c r="D39">
        <f t="shared" si="0"/>
        <v>0</v>
      </c>
      <c r="E39">
        <v>4.4567971643175771E-5</v>
      </c>
    </row>
    <row r="40" spans="1:5" x14ac:dyDescent="0.3">
      <c r="A40">
        <v>0</v>
      </c>
      <c r="B40">
        <v>2.8455416303415731E-4</v>
      </c>
      <c r="D40">
        <f t="shared" si="0"/>
        <v>0</v>
      </c>
      <c r="E40">
        <v>7.8128258709408028E-3</v>
      </c>
    </row>
    <row r="41" spans="1:5" x14ac:dyDescent="0.3">
      <c r="A41">
        <v>0</v>
      </c>
      <c r="B41">
        <v>1.0418693187561405E-2</v>
      </c>
      <c r="D41">
        <f t="shared" si="0"/>
        <v>0</v>
      </c>
      <c r="E41">
        <v>4.2175173608495953E-4</v>
      </c>
    </row>
    <row r="42" spans="1:5" x14ac:dyDescent="0.3">
      <c r="A42">
        <v>0</v>
      </c>
      <c r="B42">
        <v>4.5638920816433283E-3</v>
      </c>
      <c r="D42">
        <f t="shared" si="0"/>
        <v>0</v>
      </c>
      <c r="E42">
        <v>2.2100524845497617E-5</v>
      </c>
    </row>
    <row r="43" spans="1:5" x14ac:dyDescent="0.3">
      <c r="A43">
        <v>0</v>
      </c>
      <c r="B43">
        <v>3.6867037446568341E-6</v>
      </c>
      <c r="D43">
        <f t="shared" si="0"/>
        <v>1</v>
      </c>
      <c r="E43">
        <v>0.96994081113371722</v>
      </c>
    </row>
    <row r="44" spans="1:5" x14ac:dyDescent="0.3">
      <c r="A44">
        <v>1</v>
      </c>
      <c r="B44">
        <v>0.96702490366480098</v>
      </c>
      <c r="D44">
        <f t="shared" si="0"/>
        <v>0</v>
      </c>
      <c r="E44">
        <v>2.0134059226267734E-3</v>
      </c>
    </row>
    <row r="45" spans="1:5" x14ac:dyDescent="0.3">
      <c r="A45">
        <v>0</v>
      </c>
      <c r="B45">
        <v>3.0885997342064685E-4</v>
      </c>
      <c r="D45">
        <f t="shared" si="0"/>
        <v>0</v>
      </c>
      <c r="E45">
        <v>2.0472187599375875E-2</v>
      </c>
    </row>
    <row r="46" spans="1:5" x14ac:dyDescent="0.3">
      <c r="A46">
        <v>0</v>
      </c>
      <c r="B46">
        <v>2.1567288746199634E-3</v>
      </c>
      <c r="D46">
        <f t="shared" si="0"/>
        <v>0</v>
      </c>
      <c r="E46">
        <v>5.5048346583099878E-5</v>
      </c>
    </row>
    <row r="47" spans="1:5" x14ac:dyDescent="0.3">
      <c r="A47">
        <v>0</v>
      </c>
      <c r="B47">
        <v>8.6716337775337402E-6</v>
      </c>
      <c r="D47">
        <f t="shared" si="0"/>
        <v>0</v>
      </c>
      <c r="E47">
        <v>1.039095242590825E-5</v>
      </c>
    </row>
    <row r="48" spans="1:5" x14ac:dyDescent="0.3">
      <c r="A48">
        <v>0</v>
      </c>
      <c r="B48">
        <v>7.5850554191578045E-5</v>
      </c>
      <c r="D48">
        <f t="shared" si="0"/>
        <v>0</v>
      </c>
      <c r="E48">
        <v>4.5321999170690699E-2</v>
      </c>
    </row>
    <row r="49" spans="1:5" x14ac:dyDescent="0.3">
      <c r="A49">
        <v>0</v>
      </c>
      <c r="B49">
        <v>1.1873004142640831E-2</v>
      </c>
      <c r="D49">
        <f t="shared" si="0"/>
        <v>0</v>
      </c>
      <c r="E49">
        <v>2.129150313924685E-4</v>
      </c>
    </row>
    <row r="50" spans="1:5" x14ac:dyDescent="0.3">
      <c r="A50">
        <v>0</v>
      </c>
      <c r="B50">
        <v>2.7115262323792029E-4</v>
      </c>
      <c r="D50">
        <f t="shared" si="0"/>
        <v>1</v>
      </c>
      <c r="E50">
        <v>0.14377905662633797</v>
      </c>
    </row>
    <row r="51" spans="1:5" x14ac:dyDescent="0.3">
      <c r="A51">
        <v>0</v>
      </c>
      <c r="B51">
        <v>4.8080764219064487E-2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6C22A-4698-4612-BE8D-8BBF3A1FF70E}">
  <dimension ref="A1:EN649"/>
  <sheetViews>
    <sheetView showGridLines="0" showRowColHeaders="0" zoomScaleNormal="100" workbookViewId="0">
      <selection activeCell="M140" sqref="M140"/>
    </sheetView>
  </sheetViews>
  <sheetFormatPr defaultRowHeight="10.199999999999999" outlineLevelRow="1" x14ac:dyDescent="0.2"/>
  <cols>
    <col min="1" max="1" width="15.77734375" style="1" customWidth="1"/>
    <col min="2" max="9" width="9.77734375" style="1" customWidth="1"/>
    <col min="10" max="16384" width="8.88671875" style="1"/>
  </cols>
  <sheetData>
    <row r="1" spans="1:144" x14ac:dyDescent="0.2">
      <c r="A1" s="2" t="s">
        <v>68</v>
      </c>
      <c r="B1" s="1" t="s">
        <v>69</v>
      </c>
      <c r="F1" s="3"/>
      <c r="M1" s="3" t="s">
        <v>253</v>
      </c>
      <c r="R1" s="3" t="s">
        <v>70</v>
      </c>
      <c r="Z1" s="87" t="s">
        <v>71</v>
      </c>
      <c r="BZ1" s="4" t="s">
        <v>71</v>
      </c>
    </row>
    <row r="2" spans="1:144" x14ac:dyDescent="0.2">
      <c r="A2" s="2" t="s">
        <v>72</v>
      </c>
      <c r="C2" s="1" t="s">
        <v>4</v>
      </c>
      <c r="G2" s="6" t="s">
        <v>73</v>
      </c>
      <c r="H2" s="7" t="s">
        <v>74</v>
      </c>
      <c r="I2" s="10" t="s">
        <v>75</v>
      </c>
    </row>
    <row r="3" spans="1:144" hidden="1" outlineLevel="1" x14ac:dyDescent="0.2">
      <c r="A3" s="2" t="s">
        <v>76</v>
      </c>
    </row>
    <row r="4" spans="1:144" hidden="1" outlineLevel="1" x14ac:dyDescent="0.2">
      <c r="A4" s="1" t="s">
        <v>77</v>
      </c>
    </row>
    <row r="5" spans="1:144" hidden="1" outlineLevel="1" x14ac:dyDescent="0.2">
      <c r="A5" s="2" t="s">
        <v>78</v>
      </c>
    </row>
    <row r="6" spans="1:144" hidden="1" outlineLevel="1" x14ac:dyDescent="0.2">
      <c r="A6" s="1" t="s">
        <v>79</v>
      </c>
    </row>
    <row r="7" spans="1:144" hidden="1" outlineLevel="1" x14ac:dyDescent="0.2">
      <c r="A7" s="1" t="s">
        <v>80</v>
      </c>
    </row>
    <row r="8" spans="1:144" collapsed="1" x14ac:dyDescent="0.2">
      <c r="A8" s="85"/>
      <c r="J8" s="3" t="s">
        <v>251</v>
      </c>
      <c r="K8" s="3" t="s">
        <v>252</v>
      </c>
    </row>
    <row r="9" spans="1:144" x14ac:dyDescent="0.2">
      <c r="A9" s="11" t="s">
        <v>81</v>
      </c>
      <c r="AQ9" s="70" t="s">
        <v>214</v>
      </c>
      <c r="AR9" s="70" t="s">
        <v>215</v>
      </c>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row>
    <row r="10" spans="1:144" ht="10.8" outlineLevel="1" thickBot="1" x14ac:dyDescent="0.25">
      <c r="A10" s="12"/>
      <c r="B10" s="13" t="s">
        <v>82</v>
      </c>
      <c r="C10" s="15" t="s">
        <v>83</v>
      </c>
      <c r="D10" s="15" t="s">
        <v>84</v>
      </c>
      <c r="E10" s="15" t="s">
        <v>85</v>
      </c>
      <c r="F10" s="15" t="s">
        <v>86</v>
      </c>
      <c r="G10" s="15" t="s">
        <v>87</v>
      </c>
      <c r="H10" s="15" t="s">
        <v>88</v>
      </c>
      <c r="I10" s="15" t="s">
        <v>89</v>
      </c>
      <c r="AQ10" s="70">
        <v>7</v>
      </c>
      <c r="AR10" s="70">
        <f>CHOOSE(AQ10,0,0.25,0.5,0.68,0.8,0.9,0.95,0.98,0.99,0.997,0.999)</f>
        <v>0.95</v>
      </c>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row>
    <row r="11" spans="1:144" outlineLevel="1" x14ac:dyDescent="0.2">
      <c r="B11" s="17">
        <f xml:space="preserve"> 1 - $C$28 / $C$29</f>
        <v>0.70039134483691845</v>
      </c>
      <c r="C11" s="17">
        <f xml:space="preserve"> MAX(0,1 - ($C$28 + 2*($B$27+1))/$C$29)</f>
        <v>0.61567773355852751</v>
      </c>
      <c r="D11" s="18">
        <v>0.14721222882543902</v>
      </c>
      <c r="E11" s="18">
        <v>7.575757575757576E-2</v>
      </c>
      <c r="F11" s="19">
        <v>396</v>
      </c>
      <c r="G11" s="19">
        <v>50</v>
      </c>
      <c r="H11" s="17">
        <f>_xlfn.NORM.S.INV(1-(1-I11)/2)</f>
        <v>1.9599639845400536</v>
      </c>
      <c r="I11" s="20">
        <f>$AR$10</f>
        <v>0.95</v>
      </c>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c r="CE11" s="70"/>
      <c r="CF11" s="70"/>
      <c r="CG11" s="70"/>
      <c r="CH11" s="70"/>
      <c r="CI11" s="70"/>
      <c r="CJ11" s="70"/>
      <c r="CK11" s="70"/>
      <c r="CL11" s="70"/>
      <c r="CM11" s="70"/>
      <c r="CN11" s="70"/>
      <c r="CO11" s="70"/>
      <c r="CP11" s="70"/>
      <c r="CQ11" s="70"/>
      <c r="CR11" s="70"/>
      <c r="CS11" s="70"/>
      <c r="CT11" s="70"/>
      <c r="CU11" s="70"/>
      <c r="CV11" s="70"/>
      <c r="CW11" s="70"/>
      <c r="CX11" s="70"/>
      <c r="CY11" s="70"/>
      <c r="CZ11" s="70"/>
      <c r="DA11" s="70"/>
      <c r="DB11" s="70"/>
      <c r="DC11" s="70"/>
      <c r="DD11" s="70"/>
      <c r="DE11" s="70"/>
      <c r="DF11" s="70"/>
      <c r="DG11" s="70"/>
      <c r="DH11" s="70"/>
      <c r="DI11" s="70"/>
      <c r="DJ11" s="70"/>
      <c r="DK11" s="70"/>
      <c r="DL11" s="70"/>
      <c r="DM11" s="70"/>
      <c r="DN11" s="70"/>
      <c r="DO11" s="70"/>
      <c r="DP11" s="70"/>
      <c r="DQ11" s="70"/>
      <c r="DR11" s="70"/>
      <c r="DS11" s="70"/>
      <c r="DT11" s="70"/>
      <c r="DU11" s="70"/>
      <c r="DV11" s="70"/>
      <c r="DW11" s="70"/>
      <c r="DX11" s="70"/>
      <c r="DY11" s="70"/>
      <c r="DZ11" s="70"/>
      <c r="EA11" s="70"/>
      <c r="EB11" s="70"/>
      <c r="EC11" s="70"/>
      <c r="ED11" s="70"/>
      <c r="EE11" s="70"/>
      <c r="EF11" s="70"/>
      <c r="EG11" s="70"/>
      <c r="EH11" s="70"/>
      <c r="EI11" s="70"/>
      <c r="EJ11" s="70"/>
      <c r="EK11" s="70"/>
      <c r="EL11" s="70"/>
      <c r="EM11" s="70"/>
      <c r="EN11" s="70"/>
    </row>
    <row r="12" spans="1:144" x14ac:dyDescent="0.2">
      <c r="A12" s="85"/>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c r="CE12" s="70"/>
      <c r="CF12" s="70"/>
      <c r="CG12" s="70"/>
      <c r="CH12" s="70"/>
      <c r="CI12" s="70"/>
      <c r="CJ12" s="70"/>
      <c r="CK12" s="70"/>
      <c r="CL12" s="70"/>
      <c r="CM12" s="70"/>
      <c r="CN12" s="70"/>
      <c r="CO12" s="70"/>
      <c r="CP12" s="70"/>
      <c r="CQ12" s="70"/>
      <c r="CR12" s="70"/>
      <c r="CS12" s="70"/>
      <c r="CT12" s="70"/>
      <c r="CU12" s="70"/>
      <c r="CV12" s="70"/>
      <c r="CW12" s="70"/>
      <c r="CX12" s="70"/>
      <c r="CY12" s="70"/>
      <c r="CZ12" s="70"/>
      <c r="DA12" s="70"/>
      <c r="DB12" s="70"/>
      <c r="DC12" s="70"/>
      <c r="DD12" s="70"/>
      <c r="DE12" s="70"/>
      <c r="DF12" s="70"/>
      <c r="DG12" s="70"/>
      <c r="DH12" s="70"/>
      <c r="DI12" s="70"/>
      <c r="DJ12" s="70"/>
      <c r="DK12" s="70"/>
      <c r="DL12" s="70"/>
      <c r="DM12" s="70"/>
      <c r="DN12" s="70"/>
      <c r="DO12" s="70"/>
      <c r="DP12" s="70"/>
      <c r="DQ12" s="70"/>
      <c r="DR12" s="70"/>
      <c r="DS12" s="70"/>
      <c r="DT12" s="70"/>
      <c r="DU12" s="70"/>
      <c r="DV12" s="70"/>
      <c r="DW12" s="70"/>
      <c r="DX12" s="70"/>
      <c r="DY12" s="70"/>
      <c r="DZ12" s="70"/>
      <c r="EA12" s="70"/>
      <c r="EB12" s="70"/>
      <c r="EC12" s="70"/>
      <c r="ED12" s="70"/>
      <c r="EE12" s="70"/>
      <c r="EF12" s="70"/>
      <c r="EG12" s="70"/>
      <c r="EH12" s="70"/>
      <c r="EI12" s="70"/>
      <c r="EJ12" s="70"/>
      <c r="EK12" s="70"/>
      <c r="EL12" s="70"/>
      <c r="EM12" s="70"/>
      <c r="EN12" s="70"/>
    </row>
    <row r="13" spans="1:144" x14ac:dyDescent="0.2">
      <c r="A13" s="11" t="s">
        <v>90</v>
      </c>
      <c r="AQ13" s="70" t="s">
        <v>101</v>
      </c>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c r="CE13" s="70"/>
      <c r="CF13" s="70"/>
      <c r="CG13" s="70"/>
      <c r="CH13" s="70"/>
      <c r="CI13" s="70"/>
      <c r="CJ13" s="70"/>
      <c r="CK13" s="70"/>
      <c r="CL13" s="70"/>
      <c r="CM13" s="70"/>
      <c r="CN13" s="70"/>
      <c r="CO13" s="70"/>
      <c r="CP13" s="70"/>
      <c r="CQ13" s="70"/>
      <c r="CR13" s="70"/>
      <c r="CS13" s="70"/>
      <c r="CT13" s="70"/>
      <c r="CU13" s="70"/>
      <c r="CV13" s="70"/>
      <c r="CW13" s="70"/>
      <c r="CX13" s="70"/>
      <c r="CY13" s="70"/>
      <c r="CZ13" s="70"/>
      <c r="DA13" s="70"/>
      <c r="DB13" s="70"/>
      <c r="DC13" s="70"/>
      <c r="DD13" s="70"/>
      <c r="DE13" s="70"/>
      <c r="DF13" s="70"/>
      <c r="DG13" s="70"/>
      <c r="DH13" s="70"/>
      <c r="DI13" s="70"/>
      <c r="DJ13" s="70"/>
      <c r="DK13" s="70"/>
      <c r="DL13" s="70"/>
      <c r="DM13" s="70"/>
      <c r="DN13" s="70"/>
      <c r="DO13" s="70"/>
      <c r="DP13" s="70"/>
      <c r="DQ13" s="70"/>
      <c r="DR13" s="70"/>
      <c r="DS13" s="70"/>
      <c r="DT13" s="70"/>
      <c r="DU13" s="70"/>
      <c r="DV13" s="70"/>
      <c r="DW13" s="70"/>
      <c r="DX13" s="70"/>
      <c r="DY13" s="70"/>
      <c r="DZ13" s="70"/>
      <c r="EA13" s="70"/>
      <c r="EB13" s="70"/>
      <c r="EC13" s="70"/>
      <c r="ED13" s="70"/>
      <c r="EE13" s="70"/>
      <c r="EF13" s="70"/>
      <c r="EG13" s="70"/>
      <c r="EH13" s="70"/>
      <c r="EI13" s="70"/>
      <c r="EJ13" s="70"/>
      <c r="EK13" s="70"/>
      <c r="EL13" s="70"/>
      <c r="EM13" s="70"/>
      <c r="EN13" s="70"/>
    </row>
    <row r="14" spans="1:144" ht="10.8" outlineLevel="1" thickBot="1" x14ac:dyDescent="0.25">
      <c r="A14" s="15" t="s">
        <v>91</v>
      </c>
      <c r="B14" s="15" t="s">
        <v>92</v>
      </c>
      <c r="C14" s="15" t="s">
        <v>93</v>
      </c>
      <c r="D14" s="15" t="s">
        <v>94</v>
      </c>
      <c r="E14" s="15" t="s">
        <v>95</v>
      </c>
      <c r="F14" s="15" t="str">
        <f>IF($I$11&gt;99%,("Lower"&amp;TEXT($I$11,"0.0%")),("Lower"&amp;TEXT($I$11,"0%")))</f>
        <v>Lower95%</v>
      </c>
      <c r="G14" s="15" t="str">
        <f>IF($I$11&gt;99%,("Upper"&amp;TEXT($I$11,"0.0%")),("Upper"&amp;TEXT($I$11,"0%")))</f>
        <v>Upper95%</v>
      </c>
      <c r="H14" s="15" t="s">
        <v>97</v>
      </c>
      <c r="I14" s="15" t="s">
        <v>96</v>
      </c>
      <c r="AQ14" s="70" t="s">
        <v>9</v>
      </c>
      <c r="AR14" s="70" t="s">
        <v>99</v>
      </c>
      <c r="AS14" s="70" t="s">
        <v>13</v>
      </c>
      <c r="AT14" s="70" t="s">
        <v>100</v>
      </c>
      <c r="AU14" s="70" t="s">
        <v>20</v>
      </c>
      <c r="AV14" s="70" t="s">
        <v>27</v>
      </c>
      <c r="AW14" s="70" t="s">
        <v>26</v>
      </c>
      <c r="AX14" s="70" t="s">
        <v>7</v>
      </c>
      <c r="AY14" s="70" t="s">
        <v>98</v>
      </c>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row>
    <row r="15" spans="1:144" outlineLevel="1" x14ac:dyDescent="0.2">
      <c r="A15" s="22" t="s">
        <v>98</v>
      </c>
      <c r="B15" s="14">
        <v>-10.529409466358555</v>
      </c>
      <c r="C15" s="14">
        <v>3.3089324048933584</v>
      </c>
      <c r="D15" s="14">
        <f t="shared" ref="D15:D23" si="0">B15 / C15</f>
        <v>-3.1821168213612694</v>
      </c>
      <c r="E15" s="14">
        <f t="shared" ref="E15:E23" si="1">2*(1-_xlfn.NORM.S.DIST(ABS(B15)/C15,1))</f>
        <v>1.4620283384405575E-3</v>
      </c>
      <c r="F15" s="14">
        <f t="shared" ref="F15:F23" si="2">B15 - $H$11 * C15</f>
        <v>-17.014797807227044</v>
      </c>
      <c r="G15" s="14">
        <f t="shared" ref="G15:G23" si="3">B15 + $H$11 * C15</f>
        <v>-4.0440211254900662</v>
      </c>
      <c r="H15" s="14"/>
      <c r="I15" s="14"/>
      <c r="AQ15" s="70">
        <v>18.868016786612699</v>
      </c>
      <c r="AR15" s="70">
        <v>-4.1179006427405058</v>
      </c>
      <c r="AS15" s="70">
        <v>5.2210635006199073</v>
      </c>
      <c r="AT15" s="70">
        <v>3.0644583113174972</v>
      </c>
      <c r="AU15" s="70">
        <v>-1.4652856657348603</v>
      </c>
      <c r="AV15" s="70">
        <v>3.2983065872536566</v>
      </c>
      <c r="AW15" s="70">
        <v>-3.1991341032549165</v>
      </c>
      <c r="AX15" s="70">
        <v>-7.7087072738731672E-4</v>
      </c>
      <c r="AY15" s="70">
        <v>-12.102782961386016</v>
      </c>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row>
    <row r="16" spans="1:144" outlineLevel="1" x14ac:dyDescent="0.2">
      <c r="A16" s="22" t="s">
        <v>9</v>
      </c>
      <c r="B16" s="14">
        <v>17.534863712212509</v>
      </c>
      <c r="C16" s="14">
        <v>4.3437330473467979</v>
      </c>
      <c r="D16" s="88">
        <f t="shared" si="0"/>
        <v>4.0368189115403874</v>
      </c>
      <c r="E16" s="14">
        <f t="shared" si="1"/>
        <v>5.4180857748997724E-5</v>
      </c>
      <c r="F16" s="14">
        <f t="shared" si="2"/>
        <v>9.0213033809563701</v>
      </c>
      <c r="G16" s="14">
        <f t="shared" si="3"/>
        <v>26.04842404346865</v>
      </c>
      <c r="H16" s="14">
        <v>6.0298555842081463</v>
      </c>
      <c r="I16" s="89">
        <f>(B16*0.288075474505621)/(PI()/SQRT(3))</f>
        <v>2.784963036096161</v>
      </c>
      <c r="AQ16" s="70">
        <v>-4.1179006427405112</v>
      </c>
      <c r="AR16" s="70">
        <v>1.862376629179411</v>
      </c>
      <c r="AS16" s="70">
        <v>-1.3374371633162923</v>
      </c>
      <c r="AT16" s="70">
        <v>-0.87305577140872836</v>
      </c>
      <c r="AU16" s="70">
        <v>0.49535609312601864</v>
      </c>
      <c r="AV16" s="70">
        <v>-0.98122719021389837</v>
      </c>
      <c r="AW16" s="70">
        <v>1.011912147489646</v>
      </c>
      <c r="AX16" s="70">
        <v>1.8469573274475191E-4</v>
      </c>
      <c r="AY16" s="70">
        <v>1.5741067630347452</v>
      </c>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row>
    <row r="17" spans="1:144" outlineLevel="1" x14ac:dyDescent="0.2">
      <c r="A17" s="22" t="s">
        <v>99</v>
      </c>
      <c r="B17" s="14">
        <v>-5.5067100527203587</v>
      </c>
      <c r="C17" s="14">
        <v>1.3646892060756586</v>
      </c>
      <c r="D17" s="90">
        <f t="shared" si="0"/>
        <v>-4.0351385708952883</v>
      </c>
      <c r="E17" s="14">
        <f t="shared" si="1"/>
        <v>5.4570081876814669E-5</v>
      </c>
      <c r="F17" s="14">
        <f t="shared" si="2"/>
        <v>-8.1814517467192083</v>
      </c>
      <c r="G17" s="14">
        <f t="shared" si="3"/>
        <v>-2.8319683587215088</v>
      </c>
      <c r="H17" s="14">
        <v>1.174337512297791</v>
      </c>
      <c r="I17" s="91">
        <f>(B17*0.202954144725529)/(PI()/SQRT(3))</f>
        <v>-0.61617048227006377</v>
      </c>
      <c r="AQ17" s="70">
        <v>5.22106350061991</v>
      </c>
      <c r="AR17" s="70">
        <v>-1.3374371633162914</v>
      </c>
      <c r="AS17" s="70">
        <v>2.1835974752303358</v>
      </c>
      <c r="AT17" s="70">
        <v>1.1464549548000575</v>
      </c>
      <c r="AU17" s="70">
        <v>-0.3546192527449023</v>
      </c>
      <c r="AV17" s="70">
        <v>1.0047704818790633</v>
      </c>
      <c r="AW17" s="70">
        <v>-0.92100477662904456</v>
      </c>
      <c r="AX17" s="70">
        <v>-2.3020515954307649E-4</v>
      </c>
      <c r="AY17" s="70">
        <v>-3.2378095275029137</v>
      </c>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c r="CE17" s="70"/>
      <c r="CF17" s="70"/>
      <c r="CG17" s="70"/>
      <c r="CH17" s="70"/>
      <c r="CI17" s="70"/>
      <c r="CJ17" s="70"/>
      <c r="CK17" s="70"/>
      <c r="CL17" s="70"/>
      <c r="CM17" s="70"/>
      <c r="CN17" s="70"/>
      <c r="CO17" s="70"/>
      <c r="CP17" s="70"/>
      <c r="CQ17" s="70"/>
      <c r="CR17" s="70"/>
      <c r="CS17" s="70"/>
      <c r="CT17" s="70"/>
      <c r="CU17" s="70"/>
      <c r="CV17" s="70"/>
      <c r="CW17" s="70"/>
      <c r="CX17" s="70"/>
      <c r="CY17" s="70"/>
      <c r="CZ17" s="70"/>
      <c r="DA17" s="70"/>
      <c r="DB17" s="70"/>
      <c r="DC17" s="70"/>
      <c r="DD17" s="70"/>
      <c r="DE17" s="70"/>
      <c r="DF17" s="70"/>
      <c r="DG17" s="70"/>
      <c r="DH17" s="70"/>
      <c r="DI17" s="70"/>
      <c r="DJ17" s="70"/>
      <c r="DK17" s="70"/>
      <c r="DL17" s="70"/>
      <c r="DM17" s="70"/>
      <c r="DN17" s="70"/>
      <c r="DO17" s="70"/>
      <c r="DP17" s="70"/>
      <c r="DQ17" s="70"/>
      <c r="DR17" s="70"/>
      <c r="DS17" s="70"/>
      <c r="DT17" s="70"/>
      <c r="DU17" s="70"/>
      <c r="DV17" s="70"/>
      <c r="DW17" s="70"/>
      <c r="DX17" s="70"/>
      <c r="DY17" s="70"/>
      <c r="DZ17" s="70"/>
      <c r="EA17" s="70"/>
      <c r="EB17" s="70"/>
      <c r="EC17" s="70"/>
      <c r="ED17" s="70"/>
      <c r="EE17" s="70"/>
      <c r="EF17" s="70"/>
      <c r="EG17" s="70"/>
      <c r="EH17" s="70"/>
      <c r="EI17" s="70"/>
      <c r="EJ17" s="70"/>
      <c r="EK17" s="70"/>
      <c r="EL17" s="70"/>
      <c r="EM17" s="70"/>
      <c r="EN17" s="70"/>
    </row>
    <row r="18" spans="1:144" outlineLevel="1" x14ac:dyDescent="0.2">
      <c r="A18" s="22" t="s">
        <v>13</v>
      </c>
      <c r="B18" s="14">
        <v>6.0215981033882464</v>
      </c>
      <c r="C18" s="14">
        <v>1.4777000626752155</v>
      </c>
      <c r="D18" s="92">
        <f t="shared" si="0"/>
        <v>4.0749799336725996</v>
      </c>
      <c r="E18" s="14">
        <f t="shared" si="1"/>
        <v>4.6018314951101758E-5</v>
      </c>
      <c r="F18" s="14">
        <f t="shared" si="2"/>
        <v>3.1253592005922441</v>
      </c>
      <c r="G18" s="14">
        <f t="shared" si="3"/>
        <v>8.9178370061842482</v>
      </c>
      <c r="H18" s="14">
        <v>1.7488504506978351</v>
      </c>
      <c r="I18" s="89">
        <f>(B18*0.356528962587241)/(PI()/SQRT(3))</f>
        <v>1.1836337399008379</v>
      </c>
      <c r="AQ18" s="70">
        <v>3.0644583113174959</v>
      </c>
      <c r="AR18" s="70">
        <v>-0.87305577140872759</v>
      </c>
      <c r="AS18" s="70">
        <v>1.1464549548000569</v>
      </c>
      <c r="AT18" s="70">
        <v>1.7613222351707758</v>
      </c>
      <c r="AU18" s="70">
        <v>-0.32582679674221138</v>
      </c>
      <c r="AV18" s="70">
        <v>0.50765417859930706</v>
      </c>
      <c r="AW18" s="70">
        <v>-0.20514361031919159</v>
      </c>
      <c r="AX18" s="70">
        <v>-1.5119820231238089E-4</v>
      </c>
      <c r="AY18" s="70">
        <v>-1.8315844704641162</v>
      </c>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row>
    <row r="19" spans="1:144" outlineLevel="1" x14ac:dyDescent="0.2">
      <c r="A19" s="22" t="s">
        <v>100</v>
      </c>
      <c r="B19" s="14">
        <v>2.0221144255025378</v>
      </c>
      <c r="C19" s="14">
        <v>1.3271481587112932</v>
      </c>
      <c r="D19" s="93">
        <f t="shared" si="0"/>
        <v>1.5236538680550036</v>
      </c>
      <c r="E19" s="14">
        <f t="shared" si="1"/>
        <v>0.12759519908465933</v>
      </c>
      <c r="F19" s="14">
        <f t="shared" si="2"/>
        <v>-0.5790481677202437</v>
      </c>
      <c r="G19" s="14">
        <f t="shared" si="3"/>
        <v>4.6232770187253198</v>
      </c>
      <c r="H19" s="14">
        <v>1.3740107455728787</v>
      </c>
      <c r="I19" s="94">
        <f>(B19*0.455681995544922)/(PI()/SQRT(3))</f>
        <v>0.50801712405616617</v>
      </c>
      <c r="AQ19" s="70">
        <v>-1.4652856657348607</v>
      </c>
      <c r="AR19" s="70">
        <v>0.49535609312601847</v>
      </c>
      <c r="AS19" s="70">
        <v>-0.35461925274490225</v>
      </c>
      <c r="AT19" s="70">
        <v>-0.32582679674221143</v>
      </c>
      <c r="AU19" s="70">
        <v>0.71868110129756368</v>
      </c>
      <c r="AV19" s="70">
        <v>-0.46203112068121877</v>
      </c>
      <c r="AW19" s="70">
        <v>0.55900271139238522</v>
      </c>
      <c r="AX19" s="70">
        <v>5.8822352875648746E-5</v>
      </c>
      <c r="AY19" s="70">
        <v>0.41016352917303117</v>
      </c>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c r="CE19" s="70"/>
      <c r="CF19" s="70"/>
      <c r="CG19" s="70"/>
      <c r="CH19" s="70"/>
      <c r="CI19" s="70"/>
      <c r="CJ19" s="70"/>
      <c r="CK19" s="70"/>
      <c r="CL19" s="70"/>
      <c r="CM19" s="70"/>
      <c r="CN19" s="70"/>
      <c r="CO19" s="70"/>
      <c r="CP19" s="70"/>
      <c r="CQ19" s="70"/>
      <c r="CR19" s="70"/>
      <c r="CS19" s="70"/>
      <c r="CT19" s="70"/>
      <c r="CU19" s="70"/>
      <c r="CV19" s="70"/>
      <c r="CW19" s="70"/>
      <c r="CX19" s="70"/>
      <c r="CY19" s="70"/>
      <c r="CZ19" s="70"/>
      <c r="DA19" s="70"/>
      <c r="DB19" s="70"/>
      <c r="DC19" s="70"/>
      <c r="DD19" s="70"/>
      <c r="DE19" s="70"/>
      <c r="DF19" s="70"/>
      <c r="DG19" s="70"/>
      <c r="DH19" s="70"/>
      <c r="DI19" s="70"/>
      <c r="DJ19" s="70"/>
      <c r="DK19" s="70"/>
      <c r="DL19" s="70"/>
      <c r="DM19" s="70"/>
      <c r="DN19" s="70"/>
      <c r="DO19" s="70"/>
      <c r="DP19" s="70"/>
      <c r="DQ19" s="70"/>
      <c r="DR19" s="70"/>
      <c r="DS19" s="70"/>
      <c r="DT19" s="70"/>
      <c r="DU19" s="70"/>
      <c r="DV19" s="70"/>
      <c r="DW19" s="70"/>
      <c r="DX19" s="70"/>
      <c r="DY19" s="70"/>
      <c r="DZ19" s="70"/>
      <c r="EA19" s="70"/>
      <c r="EB19" s="70"/>
      <c r="EC19" s="70"/>
      <c r="ED19" s="70"/>
      <c r="EE19" s="70"/>
      <c r="EF19" s="70"/>
      <c r="EG19" s="70"/>
      <c r="EH19" s="70"/>
      <c r="EI19" s="70"/>
      <c r="EJ19" s="70"/>
      <c r="EK19" s="70"/>
      <c r="EL19" s="70"/>
      <c r="EM19" s="70"/>
      <c r="EN19" s="70"/>
    </row>
    <row r="20" spans="1:144" outlineLevel="1" x14ac:dyDescent="0.2">
      <c r="A20" s="22" t="s">
        <v>20</v>
      </c>
      <c r="B20" s="14">
        <v>-3.3516644544870666</v>
      </c>
      <c r="C20" s="14">
        <v>0.8477506126789669</v>
      </c>
      <c r="D20" s="95">
        <f t="shared" si="0"/>
        <v>-3.9535972069610312</v>
      </c>
      <c r="E20" s="14">
        <f t="shared" si="1"/>
        <v>7.6984966598692139E-5</v>
      </c>
      <c r="F20" s="14">
        <f t="shared" si="2"/>
        <v>-5.0132251232096063</v>
      </c>
      <c r="G20" s="14">
        <f t="shared" si="3"/>
        <v>-1.6901037857645269</v>
      </c>
      <c r="H20" s="14">
        <v>1.0451806504654919</v>
      </c>
      <c r="I20" s="91">
        <f>(B20*0.40571924576024)/(PI()/SQRT(3))</f>
        <v>-0.74971620418999219</v>
      </c>
      <c r="AQ20" s="70">
        <v>3.2983065872536601</v>
      </c>
      <c r="AR20" s="70">
        <v>-0.9812271902138977</v>
      </c>
      <c r="AS20" s="70">
        <v>1.0047704818790637</v>
      </c>
      <c r="AT20" s="70">
        <v>0.50765417859930784</v>
      </c>
      <c r="AU20" s="70">
        <v>-0.46203112068121882</v>
      </c>
      <c r="AV20" s="70">
        <v>1.844107570510797</v>
      </c>
      <c r="AW20" s="70">
        <v>-0.92163972890957035</v>
      </c>
      <c r="AX20" s="70">
        <v>-1.3562380660583076E-4</v>
      </c>
      <c r="AY20" s="70">
        <v>-2.6392092152086497</v>
      </c>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row>
    <row r="21" spans="1:144" outlineLevel="1" x14ac:dyDescent="0.2">
      <c r="A21" s="22" t="s">
        <v>27</v>
      </c>
      <c r="B21" s="14">
        <v>5.8411488161157727</v>
      </c>
      <c r="C21" s="14">
        <v>1.3579792231513694</v>
      </c>
      <c r="D21" s="96">
        <f t="shared" si="0"/>
        <v>4.3013535969722856</v>
      </c>
      <c r="E21" s="14">
        <f t="shared" si="1"/>
        <v>1.6975791736317802E-5</v>
      </c>
      <c r="F21" s="14">
        <f t="shared" si="2"/>
        <v>3.1795584469854079</v>
      </c>
      <c r="G21" s="14">
        <f t="shared" si="3"/>
        <v>8.5027391852461385</v>
      </c>
      <c r="H21" s="14">
        <v>1.0334581756197352</v>
      </c>
      <c r="I21" s="89">
        <f>(B21*0.494458487393045)/(PI()/SQRT(3))</f>
        <v>1.5923512077498574</v>
      </c>
      <c r="AQ21" s="70">
        <v>-3.199134103254921</v>
      </c>
      <c r="AR21" s="70">
        <v>1.0119121474896462</v>
      </c>
      <c r="AS21" s="70">
        <v>-0.92100477662904545</v>
      </c>
      <c r="AT21" s="70">
        <v>-0.20514361031919243</v>
      </c>
      <c r="AU21" s="70">
        <v>0.55900271139238533</v>
      </c>
      <c r="AV21" s="70">
        <v>-0.92163972890957102</v>
      </c>
      <c r="AW21" s="70">
        <v>1.5145976469318105</v>
      </c>
      <c r="AX21" s="70">
        <v>1.2911771718644138E-4</v>
      </c>
      <c r="AY21" s="70">
        <v>1.1856404172263131</v>
      </c>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c r="CE21" s="70"/>
      <c r="CF21" s="70"/>
      <c r="CG21" s="70"/>
      <c r="CH21" s="70"/>
      <c r="CI21" s="70"/>
      <c r="CJ21" s="70"/>
      <c r="CK21" s="70"/>
      <c r="CL21" s="70"/>
      <c r="CM21" s="70"/>
      <c r="CN21" s="70"/>
      <c r="CO21" s="70"/>
      <c r="CP21" s="70"/>
      <c r="CQ21" s="70"/>
      <c r="CR21" s="70"/>
      <c r="CS21" s="70"/>
      <c r="CT21" s="70"/>
      <c r="CU21" s="70"/>
      <c r="CV21" s="70"/>
      <c r="CW21" s="70"/>
      <c r="CX21" s="70"/>
      <c r="CY21" s="70"/>
      <c r="CZ21" s="70"/>
      <c r="DA21" s="70"/>
      <c r="DB21" s="70"/>
      <c r="DC21" s="70"/>
      <c r="DD21" s="70"/>
      <c r="DE21" s="70"/>
      <c r="DF21" s="70"/>
      <c r="DG21" s="70"/>
      <c r="DH21" s="70"/>
      <c r="DI21" s="70"/>
      <c r="DJ21" s="70"/>
      <c r="DK21" s="70"/>
      <c r="DL21" s="70"/>
      <c r="DM21" s="70"/>
      <c r="DN21" s="70"/>
      <c r="DO21" s="70"/>
      <c r="DP21" s="70"/>
      <c r="DQ21" s="70"/>
      <c r="DR21" s="70"/>
      <c r="DS21" s="70"/>
      <c r="DT21" s="70"/>
      <c r="DU21" s="70"/>
      <c r="DV21" s="70"/>
      <c r="DW21" s="70"/>
      <c r="DX21" s="70"/>
      <c r="DY21" s="70"/>
      <c r="DZ21" s="70"/>
      <c r="EA21" s="70"/>
      <c r="EB21" s="70"/>
      <c r="EC21" s="70"/>
      <c r="ED21" s="70"/>
      <c r="EE21" s="70"/>
      <c r="EF21" s="70"/>
      <c r="EG21" s="70"/>
      <c r="EH21" s="70"/>
      <c r="EI21" s="70"/>
      <c r="EJ21" s="70"/>
      <c r="EK21" s="70"/>
      <c r="EL21" s="70"/>
      <c r="EM21" s="70"/>
      <c r="EN21" s="70"/>
    </row>
    <row r="22" spans="1:144" outlineLevel="1" x14ac:dyDescent="0.2">
      <c r="A22" s="22" t="s">
        <v>26</v>
      </c>
      <c r="B22" s="14">
        <v>-5.5258973416236161</v>
      </c>
      <c r="C22" s="14">
        <v>1.2306899068944259</v>
      </c>
      <c r="D22" s="97">
        <f t="shared" si="0"/>
        <v>-4.4900809786990905</v>
      </c>
      <c r="E22" s="14">
        <f t="shared" si="1"/>
        <v>7.1196101500969888E-6</v>
      </c>
      <c r="F22" s="14">
        <f t="shared" si="2"/>
        <v>-7.9380052352736428</v>
      </c>
      <c r="G22" s="14">
        <f t="shared" si="3"/>
        <v>-3.1137894479735895</v>
      </c>
      <c r="H22" s="14">
        <v>1.0332099668510084</v>
      </c>
      <c r="I22" s="91">
        <f>(B22*0.284211392428668)/(PI()/SQRT(3))</f>
        <v>-0.86587469862952249</v>
      </c>
      <c r="AQ22" s="70">
        <v>-7.7087072738731661E-4</v>
      </c>
      <c r="AR22" s="70">
        <v>1.8469573274475172E-4</v>
      </c>
      <c r="AS22" s="70">
        <v>-2.3020515954307632E-4</v>
      </c>
      <c r="AT22" s="70">
        <v>-1.5119820231238089E-4</v>
      </c>
      <c r="AU22" s="70">
        <v>5.8822352875648725E-5</v>
      </c>
      <c r="AV22" s="70">
        <v>-1.356238066058306E-4</v>
      </c>
      <c r="AW22" s="70">
        <v>1.2911771718644119E-4</v>
      </c>
      <c r="AX22" s="70">
        <v>3.4796934700322416E-8</v>
      </c>
      <c r="AY22" s="70">
        <v>4.4089828568458006E-4</v>
      </c>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c r="CE22" s="70"/>
      <c r="CF22" s="70"/>
      <c r="CG22" s="70"/>
      <c r="CH22" s="70"/>
      <c r="CI22" s="70"/>
      <c r="CJ22" s="70"/>
      <c r="CK22" s="70"/>
      <c r="CL22" s="70"/>
      <c r="CM22" s="70"/>
      <c r="CN22" s="70"/>
      <c r="CO22" s="70"/>
      <c r="CP22" s="70"/>
      <c r="CQ22" s="70"/>
      <c r="CR22" s="70"/>
      <c r="CS22" s="70"/>
      <c r="CT22" s="70"/>
      <c r="CU22" s="70"/>
      <c r="CV22" s="70"/>
      <c r="CW22" s="70"/>
      <c r="CX22" s="70"/>
      <c r="CY22" s="70"/>
      <c r="CZ22" s="70"/>
      <c r="DA22" s="70"/>
      <c r="DB22" s="70"/>
      <c r="DC22" s="70"/>
      <c r="DD22" s="70"/>
      <c r="DE22" s="70"/>
      <c r="DF22" s="70"/>
      <c r="DG22" s="70"/>
      <c r="DH22" s="70"/>
      <c r="DI22" s="70"/>
      <c r="DJ22" s="70"/>
      <c r="DK22" s="70"/>
      <c r="DL22" s="70"/>
      <c r="DM22" s="70"/>
      <c r="DN22" s="70"/>
      <c r="DO22" s="70"/>
      <c r="DP22" s="70"/>
      <c r="DQ22" s="70"/>
      <c r="DR22" s="70"/>
      <c r="DS22" s="70"/>
      <c r="DT22" s="70"/>
      <c r="DU22" s="70"/>
      <c r="DV22" s="70"/>
      <c r="DW22" s="70"/>
      <c r="DX22" s="70"/>
      <c r="DY22" s="70"/>
      <c r="DZ22" s="70"/>
      <c r="EA22" s="70"/>
      <c r="EB22" s="70"/>
      <c r="EC22" s="70"/>
      <c r="ED22" s="70"/>
      <c r="EE22" s="70"/>
      <c r="EF22" s="70"/>
      <c r="EG22" s="70"/>
      <c r="EH22" s="70"/>
      <c r="EI22" s="70"/>
      <c r="EJ22" s="70"/>
      <c r="EK22" s="70"/>
      <c r="EL22" s="70"/>
      <c r="EM22" s="70"/>
      <c r="EN22" s="70"/>
    </row>
    <row r="23" spans="1:144" outlineLevel="1" x14ac:dyDescent="0.2">
      <c r="A23" s="22" t="s">
        <v>7</v>
      </c>
      <c r="B23" s="23">
        <v>-7.093977047122321E-4</v>
      </c>
      <c r="C23" s="23">
        <v>1.8653936501532973E-4</v>
      </c>
      <c r="D23" s="98">
        <f t="shared" si="0"/>
        <v>-3.802938348449584</v>
      </c>
      <c r="E23" s="14">
        <f t="shared" si="1"/>
        <v>1.429899495790643E-4</v>
      </c>
      <c r="F23" s="23">
        <f t="shared" si="2"/>
        <v>-1.0750081418412492E-3</v>
      </c>
      <c r="G23" s="23">
        <f t="shared" si="3"/>
        <v>-3.4378726758321499E-4</v>
      </c>
      <c r="H23" s="14">
        <v>6.3683182629850013</v>
      </c>
      <c r="I23" s="91">
        <f>(B23*7041.43344544368)/(PI()/SQRT(3))</f>
        <v>-2.7539852657246047</v>
      </c>
      <c r="AQ23" s="70">
        <v>-12.102782961386014</v>
      </c>
      <c r="AR23" s="70">
        <v>1.5741067630347405</v>
      </c>
      <c r="AS23" s="70">
        <v>-3.2378095275029111</v>
      </c>
      <c r="AT23" s="70">
        <v>-1.8315844704641171</v>
      </c>
      <c r="AU23" s="70">
        <v>0.41016352917303062</v>
      </c>
      <c r="AV23" s="70">
        <v>-2.6392092152086466</v>
      </c>
      <c r="AW23" s="70">
        <v>1.1856404172263086</v>
      </c>
      <c r="AX23" s="70">
        <v>4.4089828568458011E-4</v>
      </c>
      <c r="AY23" s="70">
        <v>10.949033660153344</v>
      </c>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c r="CE23" s="70"/>
      <c r="CF23" s="70"/>
      <c r="CG23" s="70"/>
      <c r="CH23" s="70"/>
      <c r="CI23" s="70"/>
      <c r="CJ23" s="70"/>
      <c r="CK23" s="70"/>
      <c r="CL23" s="70"/>
      <c r="CM23" s="70"/>
      <c r="CN23" s="70"/>
      <c r="CO23" s="70"/>
      <c r="CP23" s="70"/>
      <c r="CQ23" s="70"/>
      <c r="CR23" s="70"/>
      <c r="CS23" s="70"/>
      <c r="CT23" s="70"/>
      <c r="CU23" s="70"/>
      <c r="CV23" s="70"/>
      <c r="CW23" s="70"/>
      <c r="CX23" s="70"/>
      <c r="CY23" s="70"/>
      <c r="CZ23" s="70"/>
      <c r="DA23" s="70"/>
      <c r="DB23" s="70"/>
      <c r="DC23" s="70"/>
      <c r="DD23" s="70"/>
      <c r="DE23" s="70"/>
      <c r="DF23" s="70"/>
      <c r="DG23" s="70"/>
      <c r="DH23" s="70"/>
      <c r="DI23" s="70"/>
      <c r="DJ23" s="70"/>
      <c r="DK23" s="70"/>
      <c r="DL23" s="70"/>
      <c r="DM23" s="70"/>
      <c r="DN23" s="70"/>
      <c r="DO23" s="70"/>
      <c r="DP23" s="70"/>
      <c r="DQ23" s="70"/>
      <c r="DR23" s="70"/>
      <c r="DS23" s="70"/>
      <c r="DT23" s="70"/>
      <c r="DU23" s="70"/>
      <c r="DV23" s="70"/>
      <c r="DW23" s="70"/>
      <c r="DX23" s="70"/>
      <c r="DY23" s="70"/>
      <c r="DZ23" s="70"/>
      <c r="EA23" s="70"/>
      <c r="EB23" s="70"/>
      <c r="EC23" s="70"/>
      <c r="ED23" s="70"/>
      <c r="EE23" s="70"/>
      <c r="EF23" s="70"/>
      <c r="EG23" s="70"/>
      <c r="EH23" s="70"/>
      <c r="EI23" s="70"/>
      <c r="EJ23" s="70"/>
      <c r="EK23" s="70"/>
      <c r="EL23" s="70"/>
      <c r="EM23" s="70"/>
      <c r="EN23" s="70"/>
    </row>
    <row r="24" spans="1:144" x14ac:dyDescent="0.2">
      <c r="A24" s="85"/>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c r="CV24" s="70"/>
      <c r="CW24" s="70"/>
      <c r="CX24" s="70"/>
      <c r="CY24" s="70"/>
      <c r="CZ24" s="70"/>
      <c r="DA24" s="70"/>
      <c r="DB24" s="70"/>
      <c r="DC24" s="70"/>
      <c r="DD24" s="70"/>
      <c r="DE24" s="70"/>
      <c r="DF24" s="70"/>
      <c r="DG24" s="70"/>
      <c r="DH24" s="70"/>
      <c r="DI24" s="70"/>
      <c r="DJ24" s="70"/>
      <c r="DK24" s="70"/>
      <c r="DL24" s="70"/>
      <c r="DM24" s="70"/>
      <c r="DN24" s="70"/>
      <c r="DO24" s="70"/>
      <c r="DP24" s="70"/>
      <c r="DQ24" s="70"/>
      <c r="DR24" s="70"/>
      <c r="DS24" s="70"/>
      <c r="DT24" s="70"/>
      <c r="DU24" s="70"/>
      <c r="DV24" s="70"/>
      <c r="DW24" s="70"/>
      <c r="DX24" s="70"/>
      <c r="DY24" s="70"/>
      <c r="DZ24" s="70"/>
      <c r="EA24" s="70"/>
      <c r="EB24" s="70"/>
      <c r="EC24" s="70"/>
      <c r="ED24" s="70"/>
      <c r="EE24" s="70"/>
      <c r="EF24" s="70"/>
      <c r="EG24" s="70"/>
      <c r="EH24" s="70"/>
      <c r="EI24" s="70"/>
      <c r="EJ24" s="70"/>
      <c r="EK24" s="70"/>
      <c r="EL24" s="70"/>
      <c r="EM24" s="70"/>
      <c r="EN24" s="70"/>
    </row>
    <row r="25" spans="1:144" x14ac:dyDescent="0.2">
      <c r="A25" s="11" t="s">
        <v>102</v>
      </c>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c r="CV25" s="70"/>
      <c r="CW25" s="70"/>
      <c r="CX25" s="70"/>
      <c r="CY25" s="70"/>
      <c r="CZ25" s="70"/>
      <c r="DA25" s="70"/>
      <c r="DB25" s="70"/>
      <c r="DC25" s="70"/>
      <c r="DD25" s="70"/>
      <c r="DE25" s="70"/>
      <c r="DF25" s="70"/>
      <c r="DG25" s="70"/>
      <c r="DH25" s="70"/>
      <c r="DI25" s="70"/>
      <c r="DJ25" s="70"/>
      <c r="DK25" s="70"/>
      <c r="DL25" s="70"/>
      <c r="DM25" s="70"/>
      <c r="DN25" s="70"/>
      <c r="DO25" s="70"/>
      <c r="DP25" s="70"/>
      <c r="DQ25" s="70"/>
      <c r="DR25" s="70"/>
      <c r="DS25" s="70"/>
      <c r="DT25" s="70"/>
      <c r="DU25" s="70"/>
      <c r="DV25" s="70"/>
      <c r="DW25" s="70"/>
      <c r="DX25" s="70"/>
      <c r="DY25" s="70"/>
      <c r="DZ25" s="70"/>
      <c r="EA25" s="70"/>
      <c r="EB25" s="70"/>
      <c r="EC25" s="70"/>
      <c r="ED25" s="70"/>
      <c r="EE25" s="70"/>
      <c r="EF25" s="70"/>
      <c r="EG25" s="70"/>
      <c r="EH25" s="70"/>
      <c r="EI25" s="70"/>
      <c r="EJ25" s="70"/>
      <c r="EK25" s="70"/>
      <c r="EL25" s="70"/>
      <c r="EM25" s="70"/>
      <c r="EN25" s="70"/>
    </row>
    <row r="26" spans="1:144" ht="10.8" hidden="1" outlineLevel="1" thickBot="1" x14ac:dyDescent="0.25">
      <c r="A26" s="26" t="s">
        <v>103</v>
      </c>
      <c r="B26" s="15" t="s">
        <v>104</v>
      </c>
      <c r="C26" s="15" t="s">
        <v>105</v>
      </c>
      <c r="D26" s="12"/>
      <c r="E26" s="15" t="s">
        <v>95</v>
      </c>
      <c r="F26" s="15" t="s">
        <v>106</v>
      </c>
      <c r="G26" s="15" t="s">
        <v>107</v>
      </c>
      <c r="H26" s="12"/>
      <c r="I26" s="15" t="s">
        <v>108</v>
      </c>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c r="CV26" s="70"/>
      <c r="CW26" s="70"/>
      <c r="CX26" s="70"/>
      <c r="CY26" s="70"/>
      <c r="CZ26" s="70"/>
      <c r="DA26" s="70"/>
      <c r="DB26" s="70"/>
      <c r="DC26" s="70"/>
      <c r="DD26" s="70"/>
      <c r="DE26" s="70"/>
      <c r="DF26" s="70"/>
      <c r="DG26" s="70"/>
      <c r="DH26" s="70"/>
      <c r="DI26" s="70"/>
      <c r="DJ26" s="70"/>
      <c r="DK26" s="70"/>
      <c r="DL26" s="70"/>
      <c r="DM26" s="70"/>
      <c r="DN26" s="70"/>
      <c r="DO26" s="70"/>
      <c r="DP26" s="70"/>
      <c r="DQ26" s="70"/>
      <c r="DR26" s="70"/>
      <c r="DS26" s="70"/>
      <c r="DT26" s="70"/>
      <c r="DU26" s="70"/>
      <c r="DV26" s="70"/>
      <c r="DW26" s="70"/>
      <c r="DX26" s="70"/>
      <c r="DY26" s="70"/>
      <c r="DZ26" s="70"/>
      <c r="EA26" s="70"/>
      <c r="EB26" s="70"/>
      <c r="EC26" s="70"/>
      <c r="ED26" s="70"/>
      <c r="EE26" s="70"/>
      <c r="EF26" s="70"/>
      <c r="EG26" s="70"/>
      <c r="EH26" s="70"/>
      <c r="EI26" s="70"/>
      <c r="EJ26" s="70"/>
      <c r="EK26" s="70"/>
      <c r="EL26" s="70"/>
      <c r="EM26" s="70"/>
      <c r="EN26" s="70"/>
    </row>
    <row r="27" spans="1:144" hidden="1" outlineLevel="1" x14ac:dyDescent="0.2">
      <c r="A27" s="22" t="s">
        <v>109</v>
      </c>
      <c r="B27" s="19">
        <v>8</v>
      </c>
      <c r="C27" s="18">
        <f>C29 - C28</f>
        <v>148.81958184540736</v>
      </c>
      <c r="D27" s="5" t="s">
        <v>110</v>
      </c>
      <c r="E27" s="18">
        <f>_xlfn.CHISQ.DIST.RT(C27,B27)</f>
        <v>3.45622048214828E-28</v>
      </c>
      <c r="F27" s="18">
        <f>C28+2*(1+B27)</f>
        <v>81.661030518611838</v>
      </c>
      <c r="G27" s="18">
        <f>$AR$60</f>
        <v>0.97959927140255021</v>
      </c>
      <c r="H27" s="18" t="s">
        <v>111</v>
      </c>
      <c r="I27" s="18">
        <f>1-C28/C29</f>
        <v>0.70039134483691845</v>
      </c>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c r="CV27" s="70"/>
      <c r="CW27" s="70"/>
      <c r="CX27" s="70"/>
      <c r="CY27" s="70"/>
      <c r="CZ27" s="70"/>
      <c r="DA27" s="70"/>
      <c r="DB27" s="70"/>
      <c r="DC27" s="70"/>
      <c r="DD27" s="70"/>
      <c r="DE27" s="70"/>
      <c r="DF27" s="70"/>
      <c r="DG27" s="70"/>
      <c r="DH27" s="70"/>
      <c r="DI27" s="70"/>
      <c r="DJ27" s="70"/>
      <c r="DK27" s="70"/>
      <c r="DL27" s="70"/>
      <c r="DM27" s="70"/>
      <c r="DN27" s="70"/>
      <c r="DO27" s="70"/>
      <c r="DP27" s="70"/>
      <c r="DQ27" s="70"/>
      <c r="DR27" s="70"/>
      <c r="DS27" s="70"/>
      <c r="DT27" s="70"/>
      <c r="DU27" s="70"/>
      <c r="DV27" s="70"/>
      <c r="DW27" s="70"/>
      <c r="DX27" s="70"/>
      <c r="DY27" s="70"/>
      <c r="DZ27" s="70"/>
      <c r="EA27" s="70"/>
      <c r="EB27" s="70"/>
      <c r="EC27" s="70"/>
      <c r="ED27" s="70"/>
      <c r="EE27" s="70"/>
      <c r="EF27" s="70"/>
      <c r="EG27" s="70"/>
      <c r="EH27" s="70"/>
      <c r="EI27" s="70"/>
      <c r="EJ27" s="70"/>
      <c r="EK27" s="70"/>
      <c r="EL27" s="70"/>
      <c r="EM27" s="70"/>
      <c r="EN27" s="70"/>
    </row>
    <row r="28" spans="1:144" hidden="1" outlineLevel="1" x14ac:dyDescent="0.2">
      <c r="A28" s="22" t="s">
        <v>112</v>
      </c>
      <c r="B28" s="19">
        <v>387</v>
      </c>
      <c r="C28" s="18">
        <v>63.661030518611838</v>
      </c>
      <c r="D28" s="5" t="s">
        <v>113</v>
      </c>
      <c r="E28" s="18"/>
      <c r="F28" s="18"/>
      <c r="G28" s="18"/>
      <c r="H28" s="18" t="s">
        <v>114</v>
      </c>
      <c r="I28" s="18">
        <f>1-EXP(((C28/2)-(C29/2))*(2/$F$11))</f>
        <v>0.31326515699267177</v>
      </c>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c r="CV28" s="70"/>
      <c r="CW28" s="70"/>
      <c r="CX28" s="70"/>
      <c r="CY28" s="70"/>
      <c r="CZ28" s="70"/>
      <c r="DA28" s="70"/>
      <c r="DB28" s="70"/>
      <c r="DC28" s="70"/>
      <c r="DD28" s="70"/>
      <c r="DE28" s="70"/>
      <c r="DF28" s="70"/>
      <c r="DG28" s="70"/>
      <c r="DH28" s="70"/>
      <c r="DI28" s="70"/>
      <c r="DJ28" s="70"/>
      <c r="DK28" s="70"/>
      <c r="DL28" s="70"/>
      <c r="DM28" s="70"/>
      <c r="DN28" s="70"/>
      <c r="DO28" s="70"/>
      <c r="DP28" s="70"/>
      <c r="DQ28" s="70"/>
      <c r="DR28" s="70"/>
      <c r="DS28" s="70"/>
      <c r="DT28" s="70"/>
      <c r="DU28" s="70"/>
      <c r="DV28" s="70"/>
      <c r="DW28" s="70"/>
      <c r="DX28" s="70"/>
      <c r="DY28" s="70"/>
      <c r="DZ28" s="70"/>
      <c r="EA28" s="70"/>
      <c r="EB28" s="70"/>
      <c r="EC28" s="70"/>
      <c r="ED28" s="70"/>
      <c r="EE28" s="70"/>
      <c r="EF28" s="70"/>
      <c r="EG28" s="70"/>
      <c r="EH28" s="70"/>
      <c r="EI28" s="70"/>
      <c r="EJ28" s="70"/>
      <c r="EK28" s="70"/>
      <c r="EL28" s="70"/>
      <c r="EM28" s="70"/>
      <c r="EN28" s="70"/>
    </row>
    <row r="29" spans="1:144" hidden="1" outlineLevel="1" x14ac:dyDescent="0.2">
      <c r="A29" s="22" t="s">
        <v>115</v>
      </c>
      <c r="B29" s="19">
        <v>395</v>
      </c>
      <c r="C29" s="18">
        <f>-2*(($F$11*(1-$E$11))*LN(1-$E$11)+$F$11*$E$11*LN($E$11))</f>
        <v>212.48061236401921</v>
      </c>
      <c r="D29" s="5" t="s">
        <v>116</v>
      </c>
      <c r="E29" s="18"/>
      <c r="F29" s="18"/>
      <c r="G29" s="18"/>
      <c r="H29" s="18" t="s">
        <v>117</v>
      </c>
      <c r="I29" s="18">
        <f xml:space="preserve"> I28/(1-(($E$11^$E$11)*((1-$E$11)^(1-$E$11)))^2)</f>
        <v>0.75440524076812931</v>
      </c>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c r="CV29" s="70"/>
      <c r="CW29" s="70"/>
      <c r="CX29" s="70"/>
      <c r="CY29" s="70"/>
      <c r="CZ29" s="70"/>
      <c r="DA29" s="70"/>
      <c r="DB29" s="70"/>
      <c r="DC29" s="70"/>
      <c r="DD29" s="70"/>
      <c r="DE29" s="70"/>
      <c r="DF29" s="70"/>
      <c r="DG29" s="70"/>
      <c r="DH29" s="70"/>
      <c r="DI29" s="70"/>
      <c r="DJ29" s="70"/>
      <c r="DK29" s="70"/>
      <c r="DL29" s="70"/>
      <c r="DM29" s="70"/>
      <c r="DN29" s="70"/>
      <c r="DO29" s="70"/>
      <c r="DP29" s="70"/>
      <c r="DQ29" s="70"/>
      <c r="DR29" s="70"/>
      <c r="DS29" s="70"/>
      <c r="DT29" s="70"/>
      <c r="DU29" s="70"/>
      <c r="DV29" s="70"/>
      <c r="DW29" s="70"/>
      <c r="DX29" s="70"/>
      <c r="DY29" s="70"/>
      <c r="DZ29" s="70"/>
      <c r="EA29" s="70"/>
      <c r="EB29" s="70"/>
      <c r="EC29" s="70"/>
      <c r="ED29" s="70"/>
      <c r="EE29" s="70"/>
      <c r="EF29" s="70"/>
      <c r="EG29" s="70"/>
      <c r="EH29" s="70"/>
      <c r="EI29" s="70"/>
      <c r="EJ29" s="70"/>
      <c r="EK29" s="70"/>
      <c r="EL29" s="70"/>
      <c r="EM29" s="70"/>
      <c r="EN29" s="70"/>
    </row>
    <row r="30" spans="1:144" collapsed="1" x14ac:dyDescent="0.2">
      <c r="A30" s="85"/>
      <c r="B30" s="16"/>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c r="CV30" s="70"/>
      <c r="CW30" s="70"/>
      <c r="CX30" s="70"/>
      <c r="CY30" s="70"/>
      <c r="CZ30" s="70"/>
      <c r="DA30" s="70"/>
      <c r="DB30" s="70"/>
      <c r="DC30" s="70"/>
      <c r="DD30" s="70"/>
      <c r="DE30" s="70"/>
      <c r="DF30" s="70"/>
      <c r="DG30" s="70"/>
      <c r="DH30" s="70"/>
      <c r="DI30" s="70"/>
      <c r="DJ30" s="70"/>
      <c r="DK30" s="70"/>
      <c r="DL30" s="70"/>
      <c r="DM30" s="70"/>
      <c r="DN30" s="70"/>
      <c r="DO30" s="70"/>
      <c r="DP30" s="70"/>
      <c r="DQ30" s="70"/>
      <c r="DR30" s="70"/>
      <c r="DS30" s="70"/>
      <c r="DT30" s="70"/>
      <c r="DU30" s="70"/>
      <c r="DV30" s="70"/>
      <c r="DW30" s="70"/>
      <c r="DX30" s="70"/>
      <c r="DY30" s="70"/>
      <c r="DZ30" s="70"/>
      <c r="EA30" s="70"/>
      <c r="EB30" s="70"/>
      <c r="EC30" s="70"/>
      <c r="ED30" s="70"/>
      <c r="EE30" s="70"/>
      <c r="EF30" s="70"/>
      <c r="EG30" s="70"/>
      <c r="EH30" s="70"/>
      <c r="EI30" s="70"/>
      <c r="EJ30" s="70"/>
      <c r="EK30" s="70"/>
      <c r="EL30" s="70"/>
      <c r="EM30" s="70"/>
      <c r="EN30" s="70"/>
    </row>
    <row r="31" spans="1:144" x14ac:dyDescent="0.2">
      <c r="A31" s="11" t="s">
        <v>118</v>
      </c>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c r="CV31" s="70"/>
      <c r="CW31" s="70"/>
      <c r="CX31" s="70"/>
      <c r="CY31" s="70"/>
      <c r="CZ31" s="70"/>
      <c r="DA31" s="70"/>
      <c r="DB31" s="70"/>
      <c r="DC31" s="70"/>
      <c r="DD31" s="70"/>
      <c r="DE31" s="70"/>
      <c r="DF31" s="70"/>
      <c r="DG31" s="70"/>
      <c r="DH31" s="70"/>
      <c r="DI31" s="70"/>
      <c r="DJ31" s="70"/>
      <c r="DK31" s="70"/>
      <c r="DL31" s="70"/>
      <c r="DM31" s="70"/>
      <c r="DN31" s="70"/>
      <c r="DO31" s="70"/>
      <c r="DP31" s="70"/>
      <c r="DQ31" s="70"/>
      <c r="DR31" s="70"/>
      <c r="DS31" s="70"/>
      <c r="DT31" s="70"/>
      <c r="DU31" s="70"/>
      <c r="DV31" s="70"/>
      <c r="DW31" s="70"/>
      <c r="DX31" s="70"/>
      <c r="DY31" s="70"/>
      <c r="DZ31" s="70"/>
      <c r="EA31" s="70"/>
      <c r="EB31" s="70"/>
      <c r="EC31" s="70"/>
      <c r="ED31" s="70"/>
      <c r="EE31" s="70"/>
      <c r="EF31" s="70"/>
      <c r="EG31" s="70"/>
      <c r="EH31" s="70"/>
      <c r="EI31" s="70"/>
      <c r="EJ31" s="70"/>
      <c r="EK31" s="70"/>
      <c r="EL31" s="70"/>
      <c r="EM31" s="70"/>
      <c r="EN31" s="70"/>
    </row>
    <row r="32" spans="1:144" ht="10.8" hidden="1" outlineLevel="1" thickBot="1" x14ac:dyDescent="0.25">
      <c r="A32" s="28" t="s">
        <v>91</v>
      </c>
      <c r="B32" s="12" t="s">
        <v>119</v>
      </c>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c r="CV32" s="70"/>
      <c r="CW32" s="70"/>
      <c r="CX32" s="70"/>
      <c r="CY32" s="70"/>
      <c r="CZ32" s="70"/>
      <c r="DA32" s="70"/>
      <c r="DB32" s="70"/>
      <c r="DC32" s="70"/>
      <c r="DD32" s="70"/>
      <c r="DE32" s="70"/>
      <c r="DF32" s="70"/>
      <c r="DG32" s="70"/>
      <c r="DH32" s="70"/>
      <c r="DI32" s="70"/>
      <c r="DJ32" s="70"/>
      <c r="DK32" s="70"/>
      <c r="DL32" s="70"/>
      <c r="DM32" s="70"/>
      <c r="DN32" s="70"/>
      <c r="DO32" s="70"/>
      <c r="DP32" s="70"/>
      <c r="DQ32" s="70"/>
      <c r="DR32" s="70"/>
      <c r="DS32" s="70"/>
      <c r="DT32" s="70"/>
      <c r="DU32" s="70"/>
      <c r="DV32" s="70"/>
      <c r="DW32" s="70"/>
      <c r="DX32" s="70"/>
      <c r="DY32" s="70"/>
      <c r="DZ32" s="70"/>
      <c r="EA32" s="70"/>
      <c r="EB32" s="70"/>
      <c r="EC32" s="70"/>
      <c r="ED32" s="70"/>
      <c r="EE32" s="70"/>
      <c r="EF32" s="70"/>
      <c r="EG32" s="70"/>
      <c r="EH32" s="70"/>
      <c r="EI32" s="70"/>
      <c r="EJ32" s="70"/>
      <c r="EK32" s="70"/>
      <c r="EL32" s="70"/>
      <c r="EM32" s="70"/>
      <c r="EN32" s="70"/>
    </row>
    <row r="33" spans="1:144" ht="10.8" hidden="1" outlineLevel="1" thickBot="1" x14ac:dyDescent="0.25">
      <c r="A33" s="27" t="s">
        <v>98</v>
      </c>
      <c r="B33" s="29">
        <v>1</v>
      </c>
      <c r="C33" s="30" t="s">
        <v>120</v>
      </c>
      <c r="D33" s="18"/>
      <c r="E33" s="18"/>
      <c r="F33" s="18"/>
      <c r="G33" s="18"/>
      <c r="H33" s="18"/>
      <c r="I33" s="18"/>
      <c r="J33" s="18"/>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c r="EH33" s="70"/>
      <c r="EI33" s="70"/>
      <c r="EJ33" s="70"/>
      <c r="EK33" s="70"/>
      <c r="EL33" s="70"/>
      <c r="EM33" s="70"/>
      <c r="EN33" s="70"/>
    </row>
    <row r="34" spans="1:144" ht="10.8" hidden="1" outlineLevel="1" thickBot="1" x14ac:dyDescent="0.25">
      <c r="A34" s="27" t="s">
        <v>9</v>
      </c>
      <c r="B34" s="29">
        <v>-0.84204290863428732</v>
      </c>
      <c r="C34" s="29">
        <v>1</v>
      </c>
      <c r="D34" s="30" t="s">
        <v>121</v>
      </c>
      <c r="E34" s="18"/>
      <c r="F34" s="18"/>
      <c r="G34" s="18"/>
      <c r="H34" s="18"/>
      <c r="I34" s="18"/>
      <c r="J34" s="18"/>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c r="CV34" s="70"/>
      <c r="CW34" s="70"/>
      <c r="CX34" s="70"/>
      <c r="CY34" s="70"/>
      <c r="CZ34" s="70"/>
      <c r="DA34" s="70"/>
      <c r="DB34" s="70"/>
      <c r="DC34" s="70"/>
      <c r="DD34" s="70"/>
      <c r="DE34" s="70"/>
      <c r="DF34" s="70"/>
      <c r="DG34" s="70"/>
      <c r="DH34" s="70"/>
      <c r="DI34" s="70"/>
      <c r="DJ34" s="70"/>
      <c r="DK34" s="70"/>
      <c r="DL34" s="70"/>
      <c r="DM34" s="70"/>
      <c r="DN34" s="70"/>
      <c r="DO34" s="70"/>
      <c r="DP34" s="70"/>
      <c r="DQ34" s="70"/>
      <c r="DR34" s="70"/>
      <c r="DS34" s="70"/>
      <c r="DT34" s="70"/>
      <c r="DU34" s="70"/>
      <c r="DV34" s="70"/>
      <c r="DW34" s="70"/>
      <c r="DX34" s="70"/>
      <c r="DY34" s="70"/>
      <c r="DZ34" s="70"/>
      <c r="EA34" s="70"/>
      <c r="EB34" s="70"/>
      <c r="EC34" s="70"/>
      <c r="ED34" s="70"/>
      <c r="EE34" s="70"/>
      <c r="EF34" s="70"/>
      <c r="EG34" s="70"/>
      <c r="EH34" s="70"/>
      <c r="EI34" s="70"/>
      <c r="EJ34" s="70"/>
      <c r="EK34" s="70"/>
      <c r="EL34" s="70"/>
      <c r="EM34" s="70"/>
      <c r="EN34" s="70"/>
    </row>
    <row r="35" spans="1:144" ht="10.8" hidden="1" outlineLevel="1" thickBot="1" x14ac:dyDescent="0.25">
      <c r="A35" s="27" t="s">
        <v>99</v>
      </c>
      <c r="B35" s="29">
        <v>0.34858808044681977</v>
      </c>
      <c r="C35" s="99">
        <v>-0.69467069791913749</v>
      </c>
      <c r="D35" s="29">
        <v>1</v>
      </c>
      <c r="E35" s="30" t="s">
        <v>122</v>
      </c>
      <c r="F35" s="18"/>
      <c r="G35" s="18"/>
      <c r="H35" s="18"/>
      <c r="I35" s="18"/>
      <c r="J35" s="18"/>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c r="CV35" s="70"/>
      <c r="CW35" s="70"/>
      <c r="CX35" s="70"/>
      <c r="CY35" s="70"/>
      <c r="CZ35" s="70"/>
      <c r="DA35" s="70"/>
      <c r="DB35" s="70"/>
      <c r="DC35" s="70"/>
      <c r="DD35" s="70"/>
      <c r="DE35" s="70"/>
      <c r="DF35" s="70"/>
      <c r="DG35" s="70"/>
      <c r="DH35" s="70"/>
      <c r="DI35" s="70"/>
      <c r="DJ35" s="70"/>
      <c r="DK35" s="70"/>
      <c r="DL35" s="70"/>
      <c r="DM35" s="70"/>
      <c r="DN35" s="70"/>
      <c r="DO35" s="70"/>
      <c r="DP35" s="70"/>
      <c r="DQ35" s="70"/>
      <c r="DR35" s="70"/>
      <c r="DS35" s="70"/>
      <c r="DT35" s="70"/>
      <c r="DU35" s="70"/>
      <c r="DV35" s="70"/>
      <c r="DW35" s="70"/>
      <c r="DX35" s="70"/>
      <c r="DY35" s="70"/>
      <c r="DZ35" s="70"/>
      <c r="EA35" s="70"/>
      <c r="EB35" s="70"/>
      <c r="EC35" s="70"/>
      <c r="ED35" s="70"/>
      <c r="EE35" s="70"/>
      <c r="EF35" s="70"/>
      <c r="EG35" s="70"/>
      <c r="EH35" s="70"/>
      <c r="EI35" s="70"/>
      <c r="EJ35" s="70"/>
      <c r="EK35" s="70"/>
      <c r="EL35" s="70"/>
      <c r="EM35" s="70"/>
      <c r="EN35" s="70"/>
    </row>
    <row r="36" spans="1:144" ht="10.8" hidden="1" outlineLevel="1" thickBot="1" x14ac:dyDescent="0.25">
      <c r="A36" s="27" t="s">
        <v>13</v>
      </c>
      <c r="B36" s="29">
        <v>-0.66218160093382183</v>
      </c>
      <c r="C36" s="100">
        <v>0.81341009232916328</v>
      </c>
      <c r="D36" s="101">
        <v>-0.66321347035911538</v>
      </c>
      <c r="E36" s="29">
        <v>1</v>
      </c>
      <c r="F36" s="30" t="s">
        <v>123</v>
      </c>
      <c r="G36" s="18"/>
      <c r="H36" s="18"/>
      <c r="I36" s="18"/>
      <c r="J36" s="18"/>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c r="CE36" s="70"/>
      <c r="CF36" s="70"/>
      <c r="CG36" s="70"/>
      <c r="CH36" s="70"/>
      <c r="CI36" s="70"/>
      <c r="CJ36" s="70"/>
      <c r="CK36" s="70"/>
      <c r="CL36" s="70"/>
      <c r="CM36" s="70"/>
      <c r="CN36" s="70"/>
      <c r="CO36" s="70"/>
      <c r="CP36" s="70"/>
      <c r="CQ36" s="70"/>
      <c r="CR36" s="70"/>
      <c r="CS36" s="70"/>
      <c r="CT36" s="70"/>
      <c r="CU36" s="70"/>
      <c r="CV36" s="70"/>
      <c r="CW36" s="70"/>
      <c r="CX36" s="70"/>
      <c r="CY36" s="70"/>
      <c r="CZ36" s="70"/>
      <c r="DA36" s="70"/>
      <c r="DB36" s="70"/>
      <c r="DC36" s="70"/>
      <c r="DD36" s="70"/>
      <c r="DE36" s="70"/>
      <c r="DF36" s="70"/>
      <c r="DG36" s="70"/>
      <c r="DH36" s="70"/>
      <c r="DI36" s="70"/>
      <c r="DJ36" s="70"/>
      <c r="DK36" s="70"/>
      <c r="DL36" s="70"/>
      <c r="DM36" s="70"/>
      <c r="DN36" s="70"/>
      <c r="DO36" s="70"/>
      <c r="DP36" s="70"/>
      <c r="DQ36" s="70"/>
      <c r="DR36" s="70"/>
      <c r="DS36" s="70"/>
      <c r="DT36" s="70"/>
      <c r="DU36" s="70"/>
      <c r="DV36" s="70"/>
      <c r="DW36" s="70"/>
      <c r="DX36" s="70"/>
      <c r="DY36" s="70"/>
      <c r="DZ36" s="70"/>
      <c r="EA36" s="70"/>
      <c r="EB36" s="70"/>
      <c r="EC36" s="70"/>
      <c r="ED36" s="70"/>
      <c r="EE36" s="70"/>
      <c r="EF36" s="70"/>
      <c r="EG36" s="70"/>
      <c r="EH36" s="70"/>
      <c r="EI36" s="70"/>
      <c r="EJ36" s="70"/>
      <c r="EK36" s="70"/>
      <c r="EL36" s="70"/>
      <c r="EM36" s="70"/>
      <c r="EN36" s="70"/>
    </row>
    <row r="37" spans="1:144" ht="10.8" hidden="1" outlineLevel="1" thickBot="1" x14ac:dyDescent="0.25">
      <c r="A37" s="27" t="s">
        <v>100</v>
      </c>
      <c r="B37" s="29">
        <v>-0.41708027218265747</v>
      </c>
      <c r="C37" s="102">
        <v>0.5315831199517751</v>
      </c>
      <c r="D37" s="103">
        <v>-0.48204637602086198</v>
      </c>
      <c r="E37" s="104">
        <v>0.5845898828283751</v>
      </c>
      <c r="F37" s="29">
        <v>1</v>
      </c>
      <c r="G37" s="30" t="s">
        <v>124</v>
      </c>
      <c r="H37" s="18"/>
      <c r="I37" s="18"/>
      <c r="J37" s="18"/>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c r="CE37" s="70"/>
      <c r="CF37" s="70"/>
      <c r="CG37" s="70"/>
      <c r="CH37" s="70"/>
      <c r="CI37" s="70"/>
      <c r="CJ37" s="70"/>
      <c r="CK37" s="70"/>
      <c r="CL37" s="70"/>
      <c r="CM37" s="70"/>
      <c r="CN37" s="70"/>
      <c r="CO37" s="70"/>
      <c r="CP37" s="70"/>
      <c r="CQ37" s="70"/>
      <c r="CR37" s="70"/>
      <c r="CS37" s="70"/>
      <c r="CT37" s="70"/>
      <c r="CU37" s="70"/>
      <c r="CV37" s="70"/>
      <c r="CW37" s="70"/>
      <c r="CX37" s="70"/>
      <c r="CY37" s="70"/>
      <c r="CZ37" s="70"/>
      <c r="DA37" s="70"/>
      <c r="DB37" s="70"/>
      <c r="DC37" s="70"/>
      <c r="DD37" s="70"/>
      <c r="DE37" s="70"/>
      <c r="DF37" s="70"/>
      <c r="DG37" s="70"/>
      <c r="DH37" s="70"/>
      <c r="DI37" s="70"/>
      <c r="DJ37" s="70"/>
      <c r="DK37" s="70"/>
      <c r="DL37" s="70"/>
      <c r="DM37" s="70"/>
      <c r="DN37" s="70"/>
      <c r="DO37" s="70"/>
      <c r="DP37" s="70"/>
      <c r="DQ37" s="70"/>
      <c r="DR37" s="70"/>
      <c r="DS37" s="70"/>
      <c r="DT37" s="70"/>
      <c r="DU37" s="70"/>
      <c r="DV37" s="70"/>
      <c r="DW37" s="70"/>
      <c r="DX37" s="70"/>
      <c r="DY37" s="70"/>
      <c r="DZ37" s="70"/>
      <c r="EA37" s="70"/>
      <c r="EB37" s="70"/>
      <c r="EC37" s="70"/>
      <c r="ED37" s="70"/>
      <c r="EE37" s="70"/>
      <c r="EF37" s="70"/>
      <c r="EG37" s="70"/>
      <c r="EH37" s="70"/>
      <c r="EI37" s="70"/>
      <c r="EJ37" s="70"/>
      <c r="EK37" s="70"/>
      <c r="EL37" s="70"/>
      <c r="EM37" s="70"/>
      <c r="EN37" s="70"/>
    </row>
    <row r="38" spans="1:144" ht="10.8" hidden="1" outlineLevel="1" thickBot="1" x14ac:dyDescent="0.25">
      <c r="A38" s="27" t="s">
        <v>20</v>
      </c>
      <c r="B38" s="29">
        <v>0.14621806539679907</v>
      </c>
      <c r="C38" s="105">
        <v>-0.39791568807210903</v>
      </c>
      <c r="D38" s="106">
        <v>0.42816941401502412</v>
      </c>
      <c r="E38" s="107">
        <v>-0.28307916523874299</v>
      </c>
      <c r="F38" s="107">
        <v>-0.28960048018861756</v>
      </c>
      <c r="G38" s="29">
        <v>1</v>
      </c>
      <c r="H38" s="30" t="s">
        <v>125</v>
      </c>
      <c r="I38" s="18"/>
      <c r="J38" s="18"/>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c r="CE38" s="70"/>
      <c r="CF38" s="70"/>
      <c r="CG38" s="70"/>
      <c r="CH38" s="70"/>
      <c r="CI38" s="70"/>
      <c r="CJ38" s="70"/>
      <c r="CK38" s="70"/>
      <c r="CL38" s="70"/>
      <c r="CM38" s="70"/>
      <c r="CN38" s="70"/>
      <c r="CO38" s="70"/>
      <c r="CP38" s="70"/>
      <c r="CQ38" s="70"/>
      <c r="CR38" s="70"/>
      <c r="CS38" s="70"/>
      <c r="CT38" s="70"/>
      <c r="CU38" s="70"/>
      <c r="CV38" s="70"/>
      <c r="CW38" s="70"/>
      <c r="CX38" s="70"/>
      <c r="CY38" s="70"/>
      <c r="CZ38" s="70"/>
      <c r="DA38" s="70"/>
      <c r="DB38" s="70"/>
      <c r="DC38" s="70"/>
      <c r="DD38" s="70"/>
      <c r="DE38" s="70"/>
      <c r="DF38" s="70"/>
      <c r="DG38" s="70"/>
      <c r="DH38" s="70"/>
      <c r="DI38" s="70"/>
      <c r="DJ38" s="70"/>
      <c r="DK38" s="70"/>
      <c r="DL38" s="70"/>
      <c r="DM38" s="70"/>
      <c r="DN38" s="70"/>
      <c r="DO38" s="70"/>
      <c r="DP38" s="70"/>
      <c r="DQ38" s="70"/>
      <c r="DR38" s="70"/>
      <c r="DS38" s="70"/>
      <c r="DT38" s="70"/>
      <c r="DU38" s="70"/>
      <c r="DV38" s="70"/>
      <c r="DW38" s="70"/>
      <c r="DX38" s="70"/>
      <c r="DY38" s="70"/>
      <c r="DZ38" s="70"/>
      <c r="EA38" s="70"/>
      <c r="EB38" s="70"/>
      <c r="EC38" s="70"/>
      <c r="ED38" s="70"/>
      <c r="EE38" s="70"/>
      <c r="EF38" s="70"/>
      <c r="EG38" s="70"/>
      <c r="EH38" s="70"/>
      <c r="EI38" s="70"/>
      <c r="EJ38" s="70"/>
      <c r="EK38" s="70"/>
      <c r="EL38" s="70"/>
      <c r="EM38" s="70"/>
      <c r="EN38" s="70"/>
    </row>
    <row r="39" spans="1:144" ht="10.8" hidden="1" outlineLevel="1" thickBot="1" x14ac:dyDescent="0.25">
      <c r="A39" s="27" t="s">
        <v>27</v>
      </c>
      <c r="B39" s="29">
        <v>-0.58734435371609095</v>
      </c>
      <c r="C39" s="108">
        <v>0.5591582922077134</v>
      </c>
      <c r="D39" s="109">
        <v>-0.52947162690022176</v>
      </c>
      <c r="E39" s="110">
        <v>0.50071136705485153</v>
      </c>
      <c r="F39" s="111">
        <v>0.28167962317317013</v>
      </c>
      <c r="G39" s="105">
        <v>-0.40133773126186034</v>
      </c>
      <c r="H39" s="29">
        <v>1</v>
      </c>
      <c r="I39" s="30" t="s">
        <v>126</v>
      </c>
      <c r="J39" s="18"/>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c r="CE39" s="70"/>
      <c r="CF39" s="70"/>
      <c r="CG39" s="70"/>
      <c r="CH39" s="70"/>
      <c r="CI39" s="70"/>
      <c r="CJ39" s="70"/>
      <c r="CK39" s="70"/>
      <c r="CL39" s="70"/>
      <c r="CM39" s="70"/>
      <c r="CN39" s="70"/>
      <c r="CO39" s="70"/>
      <c r="CP39" s="70"/>
      <c r="CQ39" s="70"/>
      <c r="CR39" s="70"/>
      <c r="CS39" s="70"/>
      <c r="CT39" s="70"/>
      <c r="CU39" s="70"/>
      <c r="CV39" s="70"/>
      <c r="CW39" s="70"/>
      <c r="CX39" s="70"/>
      <c r="CY39" s="70"/>
      <c r="CZ39" s="70"/>
      <c r="DA39" s="70"/>
      <c r="DB39" s="70"/>
      <c r="DC39" s="70"/>
      <c r="DD39" s="70"/>
      <c r="DE39" s="70"/>
      <c r="DF39" s="70"/>
      <c r="DG39" s="70"/>
      <c r="DH39" s="70"/>
      <c r="DI39" s="70"/>
      <c r="DJ39" s="70"/>
      <c r="DK39" s="70"/>
      <c r="DL39" s="70"/>
      <c r="DM39" s="70"/>
      <c r="DN39" s="70"/>
      <c r="DO39" s="70"/>
      <c r="DP39" s="70"/>
      <c r="DQ39" s="70"/>
      <c r="DR39" s="70"/>
      <c r="DS39" s="70"/>
      <c r="DT39" s="70"/>
      <c r="DU39" s="70"/>
      <c r="DV39" s="70"/>
      <c r="DW39" s="70"/>
      <c r="DX39" s="70"/>
      <c r="DY39" s="70"/>
      <c r="DZ39" s="70"/>
      <c r="EA39" s="70"/>
      <c r="EB39" s="70"/>
      <c r="EC39" s="70"/>
      <c r="ED39" s="70"/>
      <c r="EE39" s="70"/>
      <c r="EF39" s="70"/>
      <c r="EG39" s="70"/>
      <c r="EH39" s="70"/>
      <c r="EI39" s="70"/>
      <c r="EJ39" s="70"/>
      <c r="EK39" s="70"/>
      <c r="EL39" s="70"/>
      <c r="EM39" s="70"/>
      <c r="EN39" s="70"/>
    </row>
    <row r="40" spans="1:144" ht="10.8" hidden="1" outlineLevel="1" thickBot="1" x14ac:dyDescent="0.25">
      <c r="A40" s="27" t="s">
        <v>26</v>
      </c>
      <c r="B40" s="29">
        <v>0.29114977658639796</v>
      </c>
      <c r="C40" s="112">
        <v>-0.59844009005620835</v>
      </c>
      <c r="D40" s="113">
        <v>0.60250466519060231</v>
      </c>
      <c r="E40" s="114">
        <v>-0.50643877773190449</v>
      </c>
      <c r="F40" s="115">
        <v>-0.12560008885521887</v>
      </c>
      <c r="G40" s="102">
        <v>0.53579315770532465</v>
      </c>
      <c r="H40" s="116">
        <v>-0.55146686547810098</v>
      </c>
      <c r="I40" s="29">
        <v>1</v>
      </c>
      <c r="J40" s="30" t="s">
        <v>127</v>
      </c>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c r="CE40" s="70"/>
      <c r="CF40" s="70"/>
      <c r="CG40" s="70"/>
      <c r="CH40" s="70"/>
      <c r="CI40" s="70"/>
      <c r="CJ40" s="70"/>
      <c r="CK40" s="70"/>
      <c r="CL40" s="70"/>
      <c r="CM40" s="70"/>
      <c r="CN40" s="70"/>
      <c r="CO40" s="70"/>
      <c r="CP40" s="70"/>
      <c r="CQ40" s="70"/>
      <c r="CR40" s="70"/>
      <c r="CS40" s="70"/>
      <c r="CT40" s="70"/>
      <c r="CU40" s="70"/>
      <c r="CV40" s="70"/>
      <c r="CW40" s="70"/>
      <c r="CX40" s="70"/>
      <c r="CY40" s="70"/>
      <c r="CZ40" s="70"/>
      <c r="DA40" s="70"/>
      <c r="DB40" s="70"/>
      <c r="DC40" s="70"/>
      <c r="DD40" s="70"/>
      <c r="DE40" s="70"/>
      <c r="DF40" s="70"/>
      <c r="DG40" s="70"/>
      <c r="DH40" s="70"/>
      <c r="DI40" s="70"/>
      <c r="DJ40" s="70"/>
      <c r="DK40" s="70"/>
      <c r="DL40" s="70"/>
      <c r="DM40" s="70"/>
      <c r="DN40" s="70"/>
      <c r="DO40" s="70"/>
      <c r="DP40" s="70"/>
      <c r="DQ40" s="70"/>
      <c r="DR40" s="70"/>
      <c r="DS40" s="70"/>
      <c r="DT40" s="70"/>
      <c r="DU40" s="70"/>
      <c r="DV40" s="70"/>
      <c r="DW40" s="70"/>
      <c r="DX40" s="70"/>
      <c r="DY40" s="70"/>
      <c r="DZ40" s="70"/>
      <c r="EA40" s="70"/>
      <c r="EB40" s="70"/>
      <c r="EC40" s="70"/>
      <c r="ED40" s="70"/>
      <c r="EE40" s="70"/>
      <c r="EF40" s="70"/>
      <c r="EG40" s="70"/>
      <c r="EH40" s="70"/>
      <c r="EI40" s="70"/>
      <c r="EJ40" s="70"/>
      <c r="EK40" s="70"/>
      <c r="EL40" s="70"/>
      <c r="EM40" s="70"/>
      <c r="EN40" s="70"/>
    </row>
    <row r="41" spans="1:144" hidden="1" outlineLevel="1" x14ac:dyDescent="0.2">
      <c r="A41" s="27" t="s">
        <v>7</v>
      </c>
      <c r="B41" s="29">
        <v>0.71429896469638676</v>
      </c>
      <c r="C41" s="117">
        <v>-0.95136667199258651</v>
      </c>
      <c r="D41" s="118">
        <v>0.72552538260652144</v>
      </c>
      <c r="E41" s="119">
        <v>-0.83513804263171465</v>
      </c>
      <c r="F41" s="120">
        <v>-0.61074050613939745</v>
      </c>
      <c r="G41" s="121">
        <v>0.37196646359369784</v>
      </c>
      <c r="H41" s="122">
        <v>-0.53539253348534177</v>
      </c>
      <c r="I41" s="123">
        <v>0.56242770548262011</v>
      </c>
      <c r="J41" s="29">
        <v>1</v>
      </c>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c r="CE41" s="70"/>
      <c r="CF41" s="70"/>
      <c r="CG41" s="70"/>
      <c r="CH41" s="70"/>
      <c r="CI41" s="70"/>
      <c r="CJ41" s="70"/>
      <c r="CK41" s="70"/>
      <c r="CL41" s="70"/>
      <c r="CM41" s="70"/>
      <c r="CN41" s="70"/>
      <c r="CO41" s="70"/>
      <c r="CP41" s="70"/>
      <c r="CQ41" s="70"/>
      <c r="CR41" s="70"/>
      <c r="CS41" s="70"/>
      <c r="CT41" s="70"/>
      <c r="CU41" s="70"/>
      <c r="CV41" s="70"/>
      <c r="CW41" s="70"/>
      <c r="CX41" s="70"/>
      <c r="CY41" s="70"/>
      <c r="CZ41" s="70"/>
      <c r="DA41" s="70"/>
      <c r="DB41" s="70"/>
      <c r="DC41" s="70"/>
      <c r="DD41" s="70"/>
      <c r="DE41" s="70"/>
      <c r="DF41" s="70"/>
      <c r="DG41" s="70"/>
      <c r="DH41" s="70"/>
      <c r="DI41" s="70"/>
      <c r="DJ41" s="70"/>
      <c r="DK41" s="70"/>
      <c r="DL41" s="70"/>
      <c r="DM41" s="70"/>
      <c r="DN41" s="70"/>
      <c r="DO41" s="70"/>
      <c r="DP41" s="70"/>
      <c r="DQ41" s="70"/>
      <c r="DR41" s="70"/>
      <c r="DS41" s="70"/>
      <c r="DT41" s="70"/>
      <c r="DU41" s="70"/>
      <c r="DV41" s="70"/>
      <c r="DW41" s="70"/>
      <c r="DX41" s="70"/>
      <c r="DY41" s="70"/>
      <c r="DZ41" s="70"/>
      <c r="EA41" s="70"/>
      <c r="EB41" s="70"/>
      <c r="EC41" s="70"/>
      <c r="ED41" s="70"/>
      <c r="EE41" s="70"/>
      <c r="EF41" s="70"/>
      <c r="EG41" s="70"/>
      <c r="EH41" s="70"/>
      <c r="EI41" s="70"/>
      <c r="EJ41" s="70"/>
      <c r="EK41" s="70"/>
      <c r="EL41" s="70"/>
      <c r="EM41" s="70"/>
      <c r="EN41" s="70"/>
    </row>
    <row r="42" spans="1:144" hidden="1" outlineLevel="1" x14ac:dyDescent="0.2">
      <c r="A42" s="1" t="s">
        <v>128</v>
      </c>
      <c r="C42" s="124"/>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c r="CE42" s="70"/>
      <c r="CF42" s="70"/>
      <c r="CG42" s="70"/>
      <c r="CH42" s="70"/>
      <c r="CI42" s="70"/>
      <c r="CJ42" s="70"/>
      <c r="CK42" s="70"/>
      <c r="CL42" s="70"/>
      <c r="CM42" s="70"/>
      <c r="CN42" s="70"/>
      <c r="CO42" s="70"/>
      <c r="CP42" s="70"/>
      <c r="CQ42" s="70"/>
      <c r="CR42" s="70"/>
      <c r="CS42" s="70"/>
      <c r="CT42" s="70"/>
      <c r="CU42" s="70"/>
      <c r="CV42" s="70"/>
      <c r="CW42" s="70"/>
      <c r="CX42" s="70"/>
      <c r="CY42" s="70"/>
      <c r="CZ42" s="70"/>
      <c r="DA42" s="70"/>
      <c r="DB42" s="70"/>
      <c r="DC42" s="70"/>
      <c r="DD42" s="70"/>
      <c r="DE42" s="70"/>
      <c r="DF42" s="70"/>
      <c r="DG42" s="70"/>
      <c r="DH42" s="70"/>
      <c r="DI42" s="70"/>
      <c r="DJ42" s="70"/>
      <c r="DK42" s="70"/>
      <c r="DL42" s="70"/>
      <c r="DM42" s="70"/>
      <c r="DN42" s="70"/>
      <c r="DO42" s="70"/>
      <c r="DP42" s="70"/>
      <c r="DQ42" s="70"/>
      <c r="DR42" s="70"/>
      <c r="DS42" s="70"/>
      <c r="DT42" s="70"/>
      <c r="DU42" s="70"/>
      <c r="DV42" s="70"/>
      <c r="DW42" s="70"/>
      <c r="DX42" s="70"/>
      <c r="DY42" s="70"/>
      <c r="DZ42" s="70"/>
      <c r="EA42" s="70"/>
      <c r="EB42" s="70"/>
      <c r="EC42" s="70"/>
      <c r="ED42" s="70"/>
      <c r="EE42" s="70"/>
      <c r="EF42" s="70"/>
      <c r="EG42" s="70"/>
      <c r="EH42" s="70"/>
      <c r="EI42" s="70"/>
      <c r="EJ42" s="70"/>
      <c r="EK42" s="70"/>
      <c r="EL42" s="70"/>
      <c r="EM42" s="70"/>
      <c r="EN42" s="70"/>
    </row>
    <row r="43" spans="1:144" hidden="1" outlineLevel="1" x14ac:dyDescent="0.2">
      <c r="A43" s="1" t="s">
        <v>129</v>
      </c>
      <c r="C43" s="124"/>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c r="CE43" s="70"/>
      <c r="CF43" s="70"/>
      <c r="CG43" s="70"/>
      <c r="CH43" s="70"/>
      <c r="CI43" s="70"/>
      <c r="CJ43" s="70"/>
      <c r="CK43" s="70"/>
      <c r="CL43" s="70"/>
      <c r="CM43" s="70"/>
      <c r="CN43" s="70"/>
      <c r="CO43" s="70"/>
      <c r="CP43" s="70"/>
      <c r="CQ43" s="70"/>
      <c r="CR43" s="70"/>
      <c r="CS43" s="70"/>
      <c r="CT43" s="70"/>
      <c r="CU43" s="70"/>
      <c r="CV43" s="70"/>
      <c r="CW43" s="70"/>
      <c r="CX43" s="70"/>
      <c r="CY43" s="70"/>
      <c r="CZ43" s="70"/>
      <c r="DA43" s="70"/>
      <c r="DB43" s="70"/>
      <c r="DC43" s="70"/>
      <c r="DD43" s="70"/>
      <c r="DE43" s="70"/>
      <c r="DF43" s="70"/>
      <c r="DG43" s="70"/>
      <c r="DH43" s="70"/>
      <c r="DI43" s="70"/>
      <c r="DJ43" s="70"/>
      <c r="DK43" s="70"/>
      <c r="DL43" s="70"/>
      <c r="DM43" s="70"/>
      <c r="DN43" s="70"/>
      <c r="DO43" s="70"/>
      <c r="DP43" s="70"/>
      <c r="DQ43" s="70"/>
      <c r="DR43" s="70"/>
      <c r="DS43" s="70"/>
      <c r="DT43" s="70"/>
      <c r="DU43" s="70"/>
      <c r="DV43" s="70"/>
      <c r="DW43" s="70"/>
      <c r="DX43" s="70"/>
      <c r="DY43" s="70"/>
      <c r="DZ43" s="70"/>
      <c r="EA43" s="70"/>
      <c r="EB43" s="70"/>
      <c r="EC43" s="70"/>
      <c r="ED43" s="70"/>
      <c r="EE43" s="70"/>
      <c r="EF43" s="70"/>
      <c r="EG43" s="70"/>
      <c r="EH43" s="70"/>
      <c r="EI43" s="70"/>
      <c r="EJ43" s="70"/>
      <c r="EK43" s="70"/>
      <c r="EL43" s="70"/>
      <c r="EM43" s="70"/>
      <c r="EN43" s="70"/>
    </row>
    <row r="44" spans="1:144" hidden="1" outlineLevel="1" x14ac:dyDescent="0.2">
      <c r="A44" s="1" t="s">
        <v>130</v>
      </c>
      <c r="C44" s="124"/>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c r="CE44" s="70"/>
      <c r="CF44" s="70"/>
      <c r="CG44" s="70"/>
      <c r="CH44" s="70"/>
      <c r="CI44" s="70"/>
      <c r="CJ44" s="70"/>
      <c r="CK44" s="70"/>
      <c r="CL44" s="70"/>
      <c r="CM44" s="70"/>
      <c r="CN44" s="70"/>
      <c r="CO44" s="70"/>
      <c r="CP44" s="70"/>
      <c r="CQ44" s="70"/>
      <c r="CR44" s="70"/>
      <c r="CS44" s="70"/>
      <c r="CT44" s="70"/>
      <c r="CU44" s="70"/>
      <c r="CV44" s="70"/>
      <c r="CW44" s="70"/>
      <c r="CX44" s="70"/>
      <c r="CY44" s="70"/>
      <c r="CZ44" s="70"/>
      <c r="DA44" s="70"/>
      <c r="DB44" s="70"/>
      <c r="DC44" s="70"/>
      <c r="DD44" s="70"/>
      <c r="DE44" s="70"/>
      <c r="DF44" s="70"/>
      <c r="DG44" s="70"/>
      <c r="DH44" s="70"/>
      <c r="DI44" s="70"/>
      <c r="DJ44" s="70"/>
      <c r="DK44" s="70"/>
      <c r="DL44" s="70"/>
      <c r="DM44" s="70"/>
      <c r="DN44" s="70"/>
      <c r="DO44" s="70"/>
      <c r="DP44" s="70"/>
      <c r="DQ44" s="70"/>
      <c r="DR44" s="70"/>
      <c r="DS44" s="70"/>
      <c r="DT44" s="70"/>
      <c r="DU44" s="70"/>
      <c r="DV44" s="70"/>
      <c r="DW44" s="70"/>
      <c r="DX44" s="70"/>
      <c r="DY44" s="70"/>
      <c r="DZ44" s="70"/>
      <c r="EA44" s="70"/>
      <c r="EB44" s="70"/>
      <c r="EC44" s="70"/>
      <c r="ED44" s="70"/>
      <c r="EE44" s="70"/>
      <c r="EF44" s="70"/>
      <c r="EG44" s="70"/>
      <c r="EH44" s="70"/>
      <c r="EI44" s="70"/>
      <c r="EJ44" s="70"/>
      <c r="EK44" s="70"/>
      <c r="EL44" s="70"/>
      <c r="EM44" s="70"/>
      <c r="EN44" s="70"/>
    </row>
    <row r="45" spans="1:144" collapsed="1" x14ac:dyDescent="0.2">
      <c r="A45" s="85"/>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c r="CE45" s="70"/>
      <c r="CF45" s="70"/>
      <c r="CG45" s="70"/>
      <c r="CH45" s="70"/>
      <c r="CI45" s="70"/>
      <c r="CJ45" s="70"/>
      <c r="CK45" s="70"/>
      <c r="CL45" s="70"/>
      <c r="CM45" s="70"/>
      <c r="CN45" s="70"/>
      <c r="CO45" s="70"/>
      <c r="CP45" s="70"/>
      <c r="CQ45" s="70"/>
      <c r="CR45" s="70"/>
      <c r="CS45" s="70"/>
      <c r="CT45" s="70"/>
      <c r="CU45" s="70"/>
      <c r="CV45" s="70"/>
      <c r="CW45" s="70"/>
      <c r="CX45" s="70"/>
      <c r="CY45" s="70"/>
      <c r="CZ45" s="70"/>
      <c r="DA45" s="70"/>
      <c r="DB45" s="70"/>
      <c r="DC45" s="70"/>
      <c r="DD45" s="70"/>
      <c r="DE45" s="70"/>
      <c r="DF45" s="70"/>
      <c r="DG45" s="70"/>
      <c r="DH45" s="70"/>
      <c r="DI45" s="70"/>
      <c r="DJ45" s="70"/>
      <c r="DK45" s="70"/>
      <c r="DL45" s="70"/>
      <c r="DM45" s="70"/>
      <c r="DN45" s="70"/>
      <c r="DO45" s="70"/>
      <c r="DP45" s="70"/>
      <c r="DQ45" s="70"/>
      <c r="DR45" s="70"/>
      <c r="DS45" s="70"/>
      <c r="DT45" s="70"/>
      <c r="DU45" s="70"/>
      <c r="DV45" s="70"/>
      <c r="DW45" s="70"/>
      <c r="DX45" s="70"/>
      <c r="DY45" s="70"/>
      <c r="DZ45" s="70"/>
      <c r="EA45" s="70"/>
      <c r="EB45" s="70"/>
      <c r="EC45" s="70"/>
      <c r="ED45" s="70"/>
      <c r="EE45" s="70"/>
      <c r="EF45" s="70"/>
      <c r="EG45" s="70"/>
      <c r="EH45" s="70"/>
      <c r="EI45" s="70"/>
      <c r="EJ45" s="70"/>
      <c r="EK45" s="70"/>
      <c r="EL45" s="70"/>
      <c r="EM45" s="70"/>
      <c r="EN45" s="70"/>
    </row>
    <row r="46" spans="1:144" x14ac:dyDescent="0.2">
      <c r="A46" s="11" t="s">
        <v>131</v>
      </c>
      <c r="AQ46" s="70" t="s">
        <v>186</v>
      </c>
      <c r="AR46" s="70"/>
      <c r="AS46" s="70"/>
      <c r="AT46" s="70">
        <v>5</v>
      </c>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c r="CE46" s="70"/>
      <c r="CF46" s="70"/>
      <c r="CG46" s="70"/>
      <c r="CH46" s="70"/>
      <c r="CI46" s="70"/>
      <c r="CJ46" s="70"/>
      <c r="CK46" s="70"/>
      <c r="CL46" s="70"/>
      <c r="CM46" s="70"/>
      <c r="CN46" s="70"/>
      <c r="CO46" s="70"/>
      <c r="CP46" s="70"/>
      <c r="CQ46" s="70"/>
      <c r="CR46" s="70"/>
      <c r="CS46" s="70"/>
      <c r="CT46" s="70"/>
      <c r="CU46" s="70"/>
      <c r="CV46" s="70"/>
      <c r="CW46" s="70"/>
      <c r="CX46" s="70"/>
      <c r="CY46" s="70"/>
      <c r="CZ46" s="70"/>
      <c r="DA46" s="70"/>
      <c r="DB46" s="70"/>
      <c r="DC46" s="70"/>
      <c r="DD46" s="70"/>
      <c r="DE46" s="70"/>
      <c r="DF46" s="70"/>
      <c r="DG46" s="70"/>
      <c r="DH46" s="70"/>
      <c r="DI46" s="70"/>
      <c r="DJ46" s="70"/>
      <c r="DK46" s="70"/>
      <c r="DL46" s="70"/>
      <c r="DM46" s="70"/>
      <c r="DN46" s="70"/>
      <c r="DO46" s="70"/>
      <c r="DP46" s="70"/>
      <c r="DQ46" s="70"/>
      <c r="DR46" s="70"/>
      <c r="DS46" s="70"/>
      <c r="DT46" s="70"/>
      <c r="DU46" s="70"/>
      <c r="DV46" s="70"/>
      <c r="DW46" s="70"/>
      <c r="DX46" s="70"/>
      <c r="DY46" s="70"/>
      <c r="DZ46" s="70"/>
      <c r="EA46" s="70"/>
      <c r="EB46" s="70"/>
      <c r="EC46" s="70"/>
      <c r="ED46" s="70"/>
      <c r="EE46" s="70"/>
      <c r="EF46" s="70"/>
      <c r="EG46" s="70"/>
      <c r="EH46" s="70"/>
      <c r="EI46" s="70"/>
      <c r="EJ46" s="70"/>
      <c r="EK46" s="70"/>
      <c r="EL46" s="70"/>
      <c r="EM46" s="70"/>
      <c r="EN46" s="70"/>
    </row>
    <row r="47" spans="1:144" outlineLevel="1" x14ac:dyDescent="0.2">
      <c r="A47" s="9"/>
      <c r="B47" s="32"/>
      <c r="C47" s="38" t="str">
        <f>"Cutoff value for prediction of "&amp;$I$2&amp;":"</f>
        <v>Cutoff value for prediction of 1:</v>
      </c>
      <c r="D47" s="39">
        <f>$AT$46/20</f>
        <v>0.25</v>
      </c>
      <c r="E47" s="38" t="s">
        <v>132</v>
      </c>
      <c r="F47" s="40">
        <v>0.14721222882543902</v>
      </c>
      <c r="G47" s="32"/>
      <c r="H47" s="32"/>
      <c r="I47" s="33"/>
      <c r="AQ47" s="70" t="s">
        <v>187</v>
      </c>
      <c r="AR47" s="70">
        <v>-9.9999999999999995E-8</v>
      </c>
      <c r="AS47" s="70">
        <v>9.9999000000000008E-3</v>
      </c>
      <c r="AT47" s="70">
        <v>1.9999900000000001E-2</v>
      </c>
      <c r="AU47" s="70">
        <v>2.9999900000000003E-2</v>
      </c>
      <c r="AV47" s="70">
        <v>3.9999900000000005E-2</v>
      </c>
      <c r="AW47" s="70">
        <v>4.9999900000000007E-2</v>
      </c>
      <c r="AX47" s="70">
        <v>5.9999900000000009E-2</v>
      </c>
      <c r="AY47" s="70">
        <v>6.9999900000000004E-2</v>
      </c>
      <c r="AZ47" s="70">
        <v>7.9999899999999999E-2</v>
      </c>
      <c r="BA47" s="70">
        <v>8.9999899999999994E-2</v>
      </c>
      <c r="BB47" s="70">
        <v>9.9999899999999989E-2</v>
      </c>
      <c r="BC47" s="70">
        <v>0.10999989999999998</v>
      </c>
      <c r="BD47" s="70">
        <v>0.11999989999999998</v>
      </c>
      <c r="BE47" s="70">
        <v>0.12999989999999997</v>
      </c>
      <c r="BF47" s="70">
        <v>0.13999989999999998</v>
      </c>
      <c r="BG47" s="70">
        <v>0.14999989999999999</v>
      </c>
      <c r="BH47" s="70">
        <v>0.1599999</v>
      </c>
      <c r="BI47" s="70">
        <v>0.16999990000000001</v>
      </c>
      <c r="BJ47" s="70">
        <v>0.17999990000000002</v>
      </c>
      <c r="BK47" s="70">
        <v>0.18999990000000003</v>
      </c>
      <c r="BL47" s="70">
        <v>0.19999990000000004</v>
      </c>
      <c r="BM47" s="70">
        <v>0.20999990000000004</v>
      </c>
      <c r="BN47" s="70">
        <v>0.21999990000000005</v>
      </c>
      <c r="BO47" s="70">
        <v>0.22999990000000006</v>
      </c>
      <c r="BP47" s="70">
        <v>0.23999990000000007</v>
      </c>
      <c r="BQ47" s="70">
        <v>0.24999990000000008</v>
      </c>
      <c r="BR47" s="70">
        <v>0.25999990000000006</v>
      </c>
      <c r="BS47" s="70">
        <v>0.26999990000000007</v>
      </c>
      <c r="BT47" s="70">
        <v>0.27999990000000008</v>
      </c>
      <c r="BU47" s="70">
        <v>0.28999990000000009</v>
      </c>
      <c r="BV47" s="70">
        <v>0.2999999000000001</v>
      </c>
      <c r="BW47" s="70">
        <v>0.30999990000000011</v>
      </c>
      <c r="BX47" s="70">
        <v>0.31999990000000011</v>
      </c>
      <c r="BY47" s="70">
        <v>0.32999990000000012</v>
      </c>
      <c r="BZ47" s="70">
        <v>0.33999990000000013</v>
      </c>
      <c r="CA47" s="70">
        <v>0.34999990000000014</v>
      </c>
      <c r="CB47" s="70">
        <v>0.35999990000000015</v>
      </c>
      <c r="CC47" s="70">
        <v>0.36999990000000016</v>
      </c>
      <c r="CD47" s="70">
        <v>0.37999990000000017</v>
      </c>
      <c r="CE47" s="70">
        <v>0.38999990000000018</v>
      </c>
      <c r="CF47" s="70">
        <v>0.39999990000000019</v>
      </c>
      <c r="CG47" s="70">
        <v>0.40999990000000019</v>
      </c>
      <c r="CH47" s="70">
        <v>0.4199999000000002</v>
      </c>
      <c r="CI47" s="70">
        <v>0.42999990000000021</v>
      </c>
      <c r="CJ47" s="70">
        <v>0.43999990000000022</v>
      </c>
      <c r="CK47" s="70">
        <v>0.44999990000000023</v>
      </c>
      <c r="CL47" s="70">
        <v>0.45999990000000024</v>
      </c>
      <c r="CM47" s="70">
        <v>0.46999990000000025</v>
      </c>
      <c r="CN47" s="70">
        <v>0.47999990000000026</v>
      </c>
      <c r="CO47" s="70">
        <v>0.48999990000000027</v>
      </c>
      <c r="CP47" s="70">
        <v>0.49999990000000027</v>
      </c>
      <c r="CQ47" s="70">
        <v>0.50999990000000028</v>
      </c>
      <c r="CR47" s="70">
        <v>0.51999990000000029</v>
      </c>
      <c r="CS47" s="70">
        <v>0.5299999000000003</v>
      </c>
      <c r="CT47" s="70">
        <v>0.53999990000000031</v>
      </c>
      <c r="CU47" s="70">
        <v>0.54999990000000032</v>
      </c>
      <c r="CV47" s="70">
        <v>0.55999990000000033</v>
      </c>
      <c r="CW47" s="70">
        <v>0.56999990000000034</v>
      </c>
      <c r="CX47" s="70">
        <v>0.57999990000000035</v>
      </c>
      <c r="CY47" s="70">
        <v>0.58999990000000035</v>
      </c>
      <c r="CZ47" s="70">
        <v>0.59999990000000036</v>
      </c>
      <c r="DA47" s="70">
        <v>0.60999990000000037</v>
      </c>
      <c r="DB47" s="70">
        <v>0.61999990000000038</v>
      </c>
      <c r="DC47" s="70">
        <v>0.62999990000000039</v>
      </c>
      <c r="DD47" s="70">
        <v>0.6399999000000004</v>
      </c>
      <c r="DE47" s="70">
        <v>0.64999990000000041</v>
      </c>
      <c r="DF47" s="70">
        <v>0.65999990000000042</v>
      </c>
      <c r="DG47" s="70">
        <v>0.66999990000000043</v>
      </c>
      <c r="DH47" s="70">
        <v>0.67999990000000043</v>
      </c>
      <c r="DI47" s="70">
        <v>0.68999990000000044</v>
      </c>
      <c r="DJ47" s="70">
        <v>0.69999990000000045</v>
      </c>
      <c r="DK47" s="70">
        <v>0.70999990000000046</v>
      </c>
      <c r="DL47" s="70">
        <v>0.71999990000000047</v>
      </c>
      <c r="DM47" s="70">
        <v>0.72999990000000048</v>
      </c>
      <c r="DN47" s="70">
        <v>0.73999990000000049</v>
      </c>
      <c r="DO47" s="70">
        <v>0.7499999000000005</v>
      </c>
      <c r="DP47" s="70">
        <v>0.75999990000000051</v>
      </c>
      <c r="DQ47" s="70">
        <v>0.76999990000000051</v>
      </c>
      <c r="DR47" s="70">
        <v>0.77999990000000052</v>
      </c>
      <c r="DS47" s="70">
        <v>0.78999990000000053</v>
      </c>
      <c r="DT47" s="70">
        <v>0.79999990000000054</v>
      </c>
      <c r="DU47" s="70">
        <v>0.80999990000000055</v>
      </c>
      <c r="DV47" s="70">
        <v>0.81999990000000056</v>
      </c>
      <c r="DW47" s="70">
        <v>0.82999990000000057</v>
      </c>
      <c r="DX47" s="70">
        <v>0.83999990000000058</v>
      </c>
      <c r="DY47" s="70">
        <v>0.84999990000000059</v>
      </c>
      <c r="DZ47" s="70">
        <v>0.85999990000000059</v>
      </c>
      <c r="EA47" s="70">
        <v>0.8699999000000006</v>
      </c>
      <c r="EB47" s="70">
        <v>0.87999990000000061</v>
      </c>
      <c r="EC47" s="70">
        <v>0.88999990000000062</v>
      </c>
      <c r="ED47" s="70">
        <v>0.89999990000000063</v>
      </c>
      <c r="EE47" s="70">
        <v>0.90999990000000064</v>
      </c>
      <c r="EF47" s="70">
        <v>0.91999990000000065</v>
      </c>
      <c r="EG47" s="70">
        <v>0.92999990000000066</v>
      </c>
      <c r="EH47" s="70">
        <v>0.93999990000000067</v>
      </c>
      <c r="EI47" s="70">
        <v>0.94999990000000067</v>
      </c>
      <c r="EJ47" s="70">
        <v>0.95999990000000068</v>
      </c>
      <c r="EK47" s="70">
        <v>0.96999990000000069</v>
      </c>
      <c r="EL47" s="70">
        <v>0.9799999000000007</v>
      </c>
      <c r="EM47" s="70">
        <v>0.98999990000000071</v>
      </c>
      <c r="EN47" s="70">
        <v>0.99999990000000072</v>
      </c>
    </row>
    <row r="48" spans="1:144" outlineLevel="1" x14ac:dyDescent="0.2">
      <c r="A48" s="8"/>
      <c r="B48" s="41" t="s">
        <v>133</v>
      </c>
      <c r="C48" s="34"/>
      <c r="D48" s="34"/>
      <c r="E48" s="34"/>
      <c r="F48" s="34"/>
      <c r="G48" s="41" t="s">
        <v>133</v>
      </c>
      <c r="H48" s="34"/>
      <c r="I48" s="35"/>
      <c r="AQ48" s="82" t="s">
        <v>188</v>
      </c>
      <c r="AR48" s="70">
        <v>396</v>
      </c>
      <c r="AS48" s="70">
        <v>109</v>
      </c>
      <c r="AT48" s="70">
        <v>84</v>
      </c>
      <c r="AU48" s="70">
        <v>76</v>
      </c>
      <c r="AV48" s="70">
        <v>69</v>
      </c>
      <c r="AW48" s="70">
        <v>63</v>
      </c>
      <c r="AX48" s="70">
        <v>59</v>
      </c>
      <c r="AY48" s="70">
        <v>56</v>
      </c>
      <c r="AZ48" s="70">
        <v>54</v>
      </c>
      <c r="BA48" s="70">
        <v>54</v>
      </c>
      <c r="BB48" s="70">
        <v>51</v>
      </c>
      <c r="BC48" s="70">
        <v>51</v>
      </c>
      <c r="BD48" s="70">
        <v>51</v>
      </c>
      <c r="BE48" s="70">
        <v>48</v>
      </c>
      <c r="BF48" s="70">
        <v>48</v>
      </c>
      <c r="BG48" s="70">
        <v>47</v>
      </c>
      <c r="BH48" s="70">
        <v>45</v>
      </c>
      <c r="BI48" s="70">
        <v>44</v>
      </c>
      <c r="BJ48" s="70">
        <v>43</v>
      </c>
      <c r="BK48" s="70">
        <v>43</v>
      </c>
      <c r="BL48" s="70">
        <v>41</v>
      </c>
      <c r="BM48" s="70">
        <v>39</v>
      </c>
      <c r="BN48" s="70">
        <v>38</v>
      </c>
      <c r="BO48" s="70">
        <v>38</v>
      </c>
      <c r="BP48" s="70">
        <v>37</v>
      </c>
      <c r="BQ48" s="70">
        <v>37</v>
      </c>
      <c r="BR48" s="70">
        <v>36</v>
      </c>
      <c r="BS48" s="70">
        <v>34</v>
      </c>
      <c r="BT48" s="70">
        <v>33</v>
      </c>
      <c r="BU48" s="70">
        <v>32</v>
      </c>
      <c r="BV48" s="70">
        <v>32</v>
      </c>
      <c r="BW48" s="70">
        <v>32</v>
      </c>
      <c r="BX48" s="70">
        <v>31</v>
      </c>
      <c r="BY48" s="70">
        <v>30</v>
      </c>
      <c r="BZ48" s="70">
        <v>30</v>
      </c>
      <c r="CA48" s="70">
        <v>30</v>
      </c>
      <c r="CB48" s="70">
        <v>29</v>
      </c>
      <c r="CC48" s="70">
        <v>28</v>
      </c>
      <c r="CD48" s="70">
        <v>28</v>
      </c>
      <c r="CE48" s="70">
        <v>28</v>
      </c>
      <c r="CF48" s="70">
        <v>28</v>
      </c>
      <c r="CG48" s="70">
        <v>28</v>
      </c>
      <c r="CH48" s="70">
        <v>28</v>
      </c>
      <c r="CI48" s="70">
        <v>28</v>
      </c>
      <c r="CJ48" s="70">
        <v>28</v>
      </c>
      <c r="CK48" s="70">
        <v>28</v>
      </c>
      <c r="CL48" s="70">
        <v>28</v>
      </c>
      <c r="CM48" s="70">
        <v>27</v>
      </c>
      <c r="CN48" s="70">
        <v>27</v>
      </c>
      <c r="CO48" s="70">
        <v>27</v>
      </c>
      <c r="CP48" s="70">
        <v>26</v>
      </c>
      <c r="CQ48" s="70">
        <v>26</v>
      </c>
      <c r="CR48" s="70">
        <v>26</v>
      </c>
      <c r="CS48" s="70">
        <v>26</v>
      </c>
      <c r="CT48" s="70">
        <v>25</v>
      </c>
      <c r="CU48" s="70">
        <v>23</v>
      </c>
      <c r="CV48" s="70">
        <v>23</v>
      </c>
      <c r="CW48" s="70">
        <v>23</v>
      </c>
      <c r="CX48" s="70">
        <v>22</v>
      </c>
      <c r="CY48" s="70">
        <v>22</v>
      </c>
      <c r="CZ48" s="70">
        <v>22</v>
      </c>
      <c r="DA48" s="70">
        <v>21</v>
      </c>
      <c r="DB48" s="70">
        <v>20</v>
      </c>
      <c r="DC48" s="70">
        <v>20</v>
      </c>
      <c r="DD48" s="70">
        <v>20</v>
      </c>
      <c r="DE48" s="70">
        <v>19</v>
      </c>
      <c r="DF48" s="70">
        <v>19</v>
      </c>
      <c r="DG48" s="70">
        <v>19</v>
      </c>
      <c r="DH48" s="70">
        <v>19</v>
      </c>
      <c r="DI48" s="70">
        <v>19</v>
      </c>
      <c r="DJ48" s="70">
        <v>19</v>
      </c>
      <c r="DK48" s="70">
        <v>19</v>
      </c>
      <c r="DL48" s="70">
        <v>19</v>
      </c>
      <c r="DM48" s="70">
        <v>19</v>
      </c>
      <c r="DN48" s="70">
        <v>19</v>
      </c>
      <c r="DO48" s="70">
        <v>19</v>
      </c>
      <c r="DP48" s="70">
        <v>19</v>
      </c>
      <c r="DQ48" s="70">
        <v>19</v>
      </c>
      <c r="DR48" s="70">
        <v>18</v>
      </c>
      <c r="DS48" s="70">
        <v>18</v>
      </c>
      <c r="DT48" s="70">
        <v>18</v>
      </c>
      <c r="DU48" s="70">
        <v>18</v>
      </c>
      <c r="DV48" s="70">
        <v>16</v>
      </c>
      <c r="DW48" s="70">
        <v>15</v>
      </c>
      <c r="DX48" s="70">
        <v>15</v>
      </c>
      <c r="DY48" s="70">
        <v>15</v>
      </c>
      <c r="DZ48" s="70">
        <v>15</v>
      </c>
      <c r="EA48" s="70">
        <v>14</v>
      </c>
      <c r="EB48" s="70">
        <v>14</v>
      </c>
      <c r="EC48" s="70">
        <v>14</v>
      </c>
      <c r="ED48" s="70">
        <v>14</v>
      </c>
      <c r="EE48" s="70">
        <v>13</v>
      </c>
      <c r="EF48" s="70">
        <v>13</v>
      </c>
      <c r="EG48" s="70">
        <v>12</v>
      </c>
      <c r="EH48" s="70">
        <v>10</v>
      </c>
      <c r="EI48" s="70">
        <v>10</v>
      </c>
      <c r="EJ48" s="70">
        <v>9</v>
      </c>
      <c r="EK48" s="70">
        <v>9</v>
      </c>
      <c r="EL48" s="70">
        <v>8</v>
      </c>
      <c r="EM48" s="70">
        <v>6</v>
      </c>
      <c r="EN48" s="70">
        <v>0</v>
      </c>
    </row>
    <row r="49" spans="1:144" outlineLevel="1" x14ac:dyDescent="0.2">
      <c r="A49" s="42" t="s">
        <v>134</v>
      </c>
      <c r="B49" s="34" t="str">
        <f>"# "&amp;$H$2</f>
        <v># 0</v>
      </c>
      <c r="C49" s="34" t="str">
        <f>"# "&amp;$I$2</f>
        <v># 1</v>
      </c>
      <c r="D49" s="34" t="s">
        <v>135</v>
      </c>
      <c r="E49" s="34"/>
      <c r="F49" s="41" t="s">
        <v>136</v>
      </c>
      <c r="G49" s="34" t="str">
        <f>"% "&amp;$H$2</f>
        <v>% 0</v>
      </c>
      <c r="H49" s="34" t="str">
        <f>"% "&amp;$I$2</f>
        <v>% 1</v>
      </c>
      <c r="I49" s="35" t="s">
        <v>135</v>
      </c>
      <c r="AQ49" s="82" t="s">
        <v>189</v>
      </c>
      <c r="AR49" s="70">
        <v>30</v>
      </c>
      <c r="AS49" s="70">
        <v>30</v>
      </c>
      <c r="AT49" s="70">
        <v>28</v>
      </c>
      <c r="AU49" s="70">
        <v>28</v>
      </c>
      <c r="AV49" s="70">
        <v>27</v>
      </c>
      <c r="AW49" s="70">
        <v>27</v>
      </c>
      <c r="AX49" s="70">
        <v>27</v>
      </c>
      <c r="AY49" s="70">
        <v>27</v>
      </c>
      <c r="AZ49" s="70">
        <v>27</v>
      </c>
      <c r="BA49" s="70">
        <v>27</v>
      </c>
      <c r="BB49" s="70">
        <v>27</v>
      </c>
      <c r="BC49" s="70">
        <v>27</v>
      </c>
      <c r="BD49" s="70">
        <v>27</v>
      </c>
      <c r="BE49" s="70">
        <v>27</v>
      </c>
      <c r="BF49" s="70">
        <v>27</v>
      </c>
      <c r="BG49" s="70">
        <v>27</v>
      </c>
      <c r="BH49" s="70">
        <v>27</v>
      </c>
      <c r="BI49" s="70">
        <v>27</v>
      </c>
      <c r="BJ49" s="70">
        <v>27</v>
      </c>
      <c r="BK49" s="70">
        <v>27</v>
      </c>
      <c r="BL49" s="70">
        <v>27</v>
      </c>
      <c r="BM49" s="70">
        <v>27</v>
      </c>
      <c r="BN49" s="70">
        <v>27</v>
      </c>
      <c r="BO49" s="70">
        <v>27</v>
      </c>
      <c r="BP49" s="70">
        <v>27</v>
      </c>
      <c r="BQ49" s="70">
        <v>27</v>
      </c>
      <c r="BR49" s="70">
        <v>27</v>
      </c>
      <c r="BS49" s="70">
        <v>25</v>
      </c>
      <c r="BT49" s="70">
        <v>25</v>
      </c>
      <c r="BU49" s="70">
        <v>25</v>
      </c>
      <c r="BV49" s="70">
        <v>25</v>
      </c>
      <c r="BW49" s="70">
        <v>25</v>
      </c>
      <c r="BX49" s="70">
        <v>25</v>
      </c>
      <c r="BY49" s="70">
        <v>24</v>
      </c>
      <c r="BZ49" s="70">
        <v>24</v>
      </c>
      <c r="CA49" s="70">
        <v>24</v>
      </c>
      <c r="CB49" s="70">
        <v>24</v>
      </c>
      <c r="CC49" s="70">
        <v>24</v>
      </c>
      <c r="CD49" s="70">
        <v>24</v>
      </c>
      <c r="CE49" s="70">
        <v>24</v>
      </c>
      <c r="CF49" s="70">
        <v>24</v>
      </c>
      <c r="CG49" s="70">
        <v>24</v>
      </c>
      <c r="CH49" s="70">
        <v>24</v>
      </c>
      <c r="CI49" s="70">
        <v>24</v>
      </c>
      <c r="CJ49" s="70">
        <v>24</v>
      </c>
      <c r="CK49" s="70">
        <v>24</v>
      </c>
      <c r="CL49" s="70">
        <v>24</v>
      </c>
      <c r="CM49" s="70">
        <v>23</v>
      </c>
      <c r="CN49" s="70">
        <v>23</v>
      </c>
      <c r="CO49" s="70">
        <v>23</v>
      </c>
      <c r="CP49" s="70">
        <v>22</v>
      </c>
      <c r="CQ49" s="70">
        <v>22</v>
      </c>
      <c r="CR49" s="70">
        <v>22</v>
      </c>
      <c r="CS49" s="70">
        <v>22</v>
      </c>
      <c r="CT49" s="70">
        <v>22</v>
      </c>
      <c r="CU49" s="70">
        <v>20</v>
      </c>
      <c r="CV49" s="70">
        <v>20</v>
      </c>
      <c r="CW49" s="70">
        <v>20</v>
      </c>
      <c r="CX49" s="70">
        <v>20</v>
      </c>
      <c r="CY49" s="70">
        <v>20</v>
      </c>
      <c r="CZ49" s="70">
        <v>20</v>
      </c>
      <c r="DA49" s="70">
        <v>19</v>
      </c>
      <c r="DB49" s="70">
        <v>19</v>
      </c>
      <c r="DC49" s="70">
        <v>19</v>
      </c>
      <c r="DD49" s="70">
        <v>19</v>
      </c>
      <c r="DE49" s="70">
        <v>18</v>
      </c>
      <c r="DF49" s="70">
        <v>18</v>
      </c>
      <c r="DG49" s="70">
        <v>18</v>
      </c>
      <c r="DH49" s="70">
        <v>18</v>
      </c>
      <c r="DI49" s="70">
        <v>18</v>
      </c>
      <c r="DJ49" s="70">
        <v>18</v>
      </c>
      <c r="DK49" s="70">
        <v>18</v>
      </c>
      <c r="DL49" s="70">
        <v>18</v>
      </c>
      <c r="DM49" s="70">
        <v>18</v>
      </c>
      <c r="DN49" s="70">
        <v>18</v>
      </c>
      <c r="DO49" s="70">
        <v>18</v>
      </c>
      <c r="DP49" s="70">
        <v>18</v>
      </c>
      <c r="DQ49" s="70">
        <v>18</v>
      </c>
      <c r="DR49" s="70">
        <v>17</v>
      </c>
      <c r="DS49" s="70">
        <v>17</v>
      </c>
      <c r="DT49" s="70">
        <v>17</v>
      </c>
      <c r="DU49" s="70">
        <v>17</v>
      </c>
      <c r="DV49" s="70">
        <v>15</v>
      </c>
      <c r="DW49" s="70">
        <v>15</v>
      </c>
      <c r="DX49" s="70">
        <v>15</v>
      </c>
      <c r="DY49" s="70">
        <v>15</v>
      </c>
      <c r="DZ49" s="70">
        <v>15</v>
      </c>
      <c r="EA49" s="70">
        <v>14</v>
      </c>
      <c r="EB49" s="70">
        <v>14</v>
      </c>
      <c r="EC49" s="70">
        <v>14</v>
      </c>
      <c r="ED49" s="70">
        <v>14</v>
      </c>
      <c r="EE49" s="70">
        <v>13</v>
      </c>
      <c r="EF49" s="70">
        <v>13</v>
      </c>
      <c r="EG49" s="70">
        <v>12</v>
      </c>
      <c r="EH49" s="70">
        <v>10</v>
      </c>
      <c r="EI49" s="70">
        <v>10</v>
      </c>
      <c r="EJ49" s="70">
        <v>9</v>
      </c>
      <c r="EK49" s="70">
        <v>9</v>
      </c>
      <c r="EL49" s="70">
        <v>8</v>
      </c>
      <c r="EM49" s="70">
        <v>6</v>
      </c>
      <c r="EN49" s="70">
        <v>0</v>
      </c>
    </row>
    <row r="50" spans="1:144" outlineLevel="1" x14ac:dyDescent="0.2">
      <c r="A50" s="43" t="str">
        <f>"# "&amp;$H$2</f>
        <v># 0</v>
      </c>
      <c r="B50" s="48">
        <f>B52-B51</f>
        <v>356</v>
      </c>
      <c r="C50" s="49">
        <f>C52-C51</f>
        <v>10</v>
      </c>
      <c r="D50" s="50">
        <f>D52-D51</f>
        <v>366</v>
      </c>
      <c r="E50" s="34"/>
      <c r="F50" s="44" t="str">
        <f>"% "&amp;$H$2</f>
        <v>% 0</v>
      </c>
      <c r="G50" s="53">
        <f>B50/D52</f>
        <v>0.89898989898989901</v>
      </c>
      <c r="H50" s="54">
        <f>C50/D52</f>
        <v>2.5252525252525252E-2</v>
      </c>
      <c r="I50" s="55">
        <f>D50/D52</f>
        <v>0.9242424242424242</v>
      </c>
      <c r="AQ50" s="82" t="s">
        <v>190</v>
      </c>
      <c r="AR50" s="70">
        <v>366</v>
      </c>
      <c r="AS50" s="70">
        <v>79</v>
      </c>
      <c r="AT50" s="70">
        <v>56</v>
      </c>
      <c r="AU50" s="70">
        <v>48</v>
      </c>
      <c r="AV50" s="70">
        <v>42</v>
      </c>
      <c r="AW50" s="70">
        <v>36</v>
      </c>
      <c r="AX50" s="70">
        <v>32</v>
      </c>
      <c r="AY50" s="70">
        <v>29</v>
      </c>
      <c r="AZ50" s="70">
        <v>27</v>
      </c>
      <c r="BA50" s="70">
        <v>27</v>
      </c>
      <c r="BB50" s="70">
        <v>24</v>
      </c>
      <c r="BC50" s="70">
        <v>24</v>
      </c>
      <c r="BD50" s="70">
        <v>24</v>
      </c>
      <c r="BE50" s="70">
        <v>21</v>
      </c>
      <c r="BF50" s="70">
        <v>21</v>
      </c>
      <c r="BG50" s="70">
        <v>20</v>
      </c>
      <c r="BH50" s="70">
        <v>18</v>
      </c>
      <c r="BI50" s="70">
        <v>17</v>
      </c>
      <c r="BJ50" s="70">
        <v>16</v>
      </c>
      <c r="BK50" s="70">
        <v>16</v>
      </c>
      <c r="BL50" s="70">
        <v>14</v>
      </c>
      <c r="BM50" s="70">
        <v>12</v>
      </c>
      <c r="BN50" s="70">
        <v>11</v>
      </c>
      <c r="BO50" s="70">
        <v>11</v>
      </c>
      <c r="BP50" s="70">
        <v>10</v>
      </c>
      <c r="BQ50" s="70">
        <v>10</v>
      </c>
      <c r="BR50" s="70">
        <v>9</v>
      </c>
      <c r="BS50" s="70">
        <v>9</v>
      </c>
      <c r="BT50" s="70">
        <v>8</v>
      </c>
      <c r="BU50" s="70">
        <v>7</v>
      </c>
      <c r="BV50" s="70">
        <v>7</v>
      </c>
      <c r="BW50" s="70">
        <v>7</v>
      </c>
      <c r="BX50" s="70">
        <v>6</v>
      </c>
      <c r="BY50" s="70">
        <v>6</v>
      </c>
      <c r="BZ50" s="70">
        <v>6</v>
      </c>
      <c r="CA50" s="70">
        <v>6</v>
      </c>
      <c r="CB50" s="70">
        <v>5</v>
      </c>
      <c r="CC50" s="70">
        <v>4</v>
      </c>
      <c r="CD50" s="70">
        <v>4</v>
      </c>
      <c r="CE50" s="70">
        <v>4</v>
      </c>
      <c r="CF50" s="70">
        <v>4</v>
      </c>
      <c r="CG50" s="70">
        <v>4</v>
      </c>
      <c r="CH50" s="70">
        <v>4</v>
      </c>
      <c r="CI50" s="70">
        <v>4</v>
      </c>
      <c r="CJ50" s="70">
        <v>4</v>
      </c>
      <c r="CK50" s="70">
        <v>4</v>
      </c>
      <c r="CL50" s="70">
        <v>4</v>
      </c>
      <c r="CM50" s="70">
        <v>4</v>
      </c>
      <c r="CN50" s="70">
        <v>4</v>
      </c>
      <c r="CO50" s="70">
        <v>4</v>
      </c>
      <c r="CP50" s="70">
        <v>4</v>
      </c>
      <c r="CQ50" s="70">
        <v>4</v>
      </c>
      <c r="CR50" s="70">
        <v>4</v>
      </c>
      <c r="CS50" s="70">
        <v>4</v>
      </c>
      <c r="CT50" s="70">
        <v>3</v>
      </c>
      <c r="CU50" s="70">
        <v>3</v>
      </c>
      <c r="CV50" s="70">
        <v>3</v>
      </c>
      <c r="CW50" s="70">
        <v>3</v>
      </c>
      <c r="CX50" s="70">
        <v>2</v>
      </c>
      <c r="CY50" s="70">
        <v>2</v>
      </c>
      <c r="CZ50" s="70">
        <v>2</v>
      </c>
      <c r="DA50" s="70">
        <v>2</v>
      </c>
      <c r="DB50" s="70">
        <v>1</v>
      </c>
      <c r="DC50" s="70">
        <v>1</v>
      </c>
      <c r="DD50" s="70">
        <v>1</v>
      </c>
      <c r="DE50" s="70">
        <v>1</v>
      </c>
      <c r="DF50" s="70">
        <v>1</v>
      </c>
      <c r="DG50" s="70">
        <v>1</v>
      </c>
      <c r="DH50" s="70">
        <v>1</v>
      </c>
      <c r="DI50" s="70">
        <v>1</v>
      </c>
      <c r="DJ50" s="70">
        <v>1</v>
      </c>
      <c r="DK50" s="70">
        <v>1</v>
      </c>
      <c r="DL50" s="70">
        <v>1</v>
      </c>
      <c r="DM50" s="70">
        <v>1</v>
      </c>
      <c r="DN50" s="70">
        <v>1</v>
      </c>
      <c r="DO50" s="70">
        <v>1</v>
      </c>
      <c r="DP50" s="70">
        <v>1</v>
      </c>
      <c r="DQ50" s="70">
        <v>1</v>
      </c>
      <c r="DR50" s="70">
        <v>1</v>
      </c>
      <c r="DS50" s="70">
        <v>1</v>
      </c>
      <c r="DT50" s="70">
        <v>1</v>
      </c>
      <c r="DU50" s="70">
        <v>1</v>
      </c>
      <c r="DV50" s="70">
        <v>1</v>
      </c>
      <c r="DW50" s="70">
        <v>0</v>
      </c>
      <c r="DX50" s="70">
        <v>0</v>
      </c>
      <c r="DY50" s="70">
        <v>0</v>
      </c>
      <c r="DZ50" s="70">
        <v>0</v>
      </c>
      <c r="EA50" s="70">
        <v>0</v>
      </c>
      <c r="EB50" s="70">
        <v>0</v>
      </c>
      <c r="EC50" s="70">
        <v>0</v>
      </c>
      <c r="ED50" s="70">
        <v>0</v>
      </c>
      <c r="EE50" s="70">
        <v>0</v>
      </c>
      <c r="EF50" s="70">
        <v>0</v>
      </c>
      <c r="EG50" s="70">
        <v>0</v>
      </c>
      <c r="EH50" s="70">
        <v>0</v>
      </c>
      <c r="EI50" s="70">
        <v>0</v>
      </c>
      <c r="EJ50" s="70">
        <v>0</v>
      </c>
      <c r="EK50" s="70">
        <v>0</v>
      </c>
      <c r="EL50" s="70">
        <v>0</v>
      </c>
      <c r="EM50" s="70">
        <v>0</v>
      </c>
      <c r="EN50" s="70">
        <v>0</v>
      </c>
    </row>
    <row r="51" spans="1:144" outlineLevel="1" x14ac:dyDescent="0.2">
      <c r="A51" s="43" t="str">
        <f>"# "&amp;$I$2</f>
        <v># 1</v>
      </c>
      <c r="B51" s="51">
        <f>D51-C51</f>
        <v>3</v>
      </c>
      <c r="C51" s="52">
        <f>INDEX($AR$49:$EN$49,MATCH(D47,$AR$47:$EN$47,1))</f>
        <v>27</v>
      </c>
      <c r="D51" s="50">
        <f>$E$11 * $F$11</f>
        <v>30</v>
      </c>
      <c r="E51" s="34"/>
      <c r="F51" s="44" t="str">
        <f>"% "&amp;$I$2</f>
        <v>% 1</v>
      </c>
      <c r="G51" s="56">
        <f>B51/D52</f>
        <v>7.575757575757576E-3</v>
      </c>
      <c r="H51" s="57">
        <f>C51/D52</f>
        <v>6.8181818181818177E-2</v>
      </c>
      <c r="I51" s="55">
        <f>D51/D52</f>
        <v>7.575757575757576E-2</v>
      </c>
      <c r="AQ51" s="82" t="s">
        <v>191</v>
      </c>
      <c r="AR51" s="70">
        <v>0</v>
      </c>
      <c r="AS51" s="70">
        <v>287</v>
      </c>
      <c r="AT51" s="70">
        <v>310</v>
      </c>
      <c r="AU51" s="70">
        <v>318</v>
      </c>
      <c r="AV51" s="70">
        <v>324</v>
      </c>
      <c r="AW51" s="70">
        <v>330</v>
      </c>
      <c r="AX51" s="70">
        <v>334</v>
      </c>
      <c r="AY51" s="70">
        <v>337</v>
      </c>
      <c r="AZ51" s="70">
        <v>339</v>
      </c>
      <c r="BA51" s="70">
        <v>339</v>
      </c>
      <c r="BB51" s="70">
        <v>342</v>
      </c>
      <c r="BC51" s="70">
        <v>342</v>
      </c>
      <c r="BD51" s="70">
        <v>342</v>
      </c>
      <c r="BE51" s="70">
        <v>345</v>
      </c>
      <c r="BF51" s="70">
        <v>345</v>
      </c>
      <c r="BG51" s="70">
        <v>346</v>
      </c>
      <c r="BH51" s="70">
        <v>348</v>
      </c>
      <c r="BI51" s="70">
        <v>349</v>
      </c>
      <c r="BJ51" s="70">
        <v>350</v>
      </c>
      <c r="BK51" s="70">
        <v>350</v>
      </c>
      <c r="BL51" s="70">
        <v>352</v>
      </c>
      <c r="BM51" s="70">
        <v>354</v>
      </c>
      <c r="BN51" s="70">
        <v>355</v>
      </c>
      <c r="BO51" s="70">
        <v>355</v>
      </c>
      <c r="BP51" s="70">
        <v>356</v>
      </c>
      <c r="BQ51" s="70">
        <v>356</v>
      </c>
      <c r="BR51" s="70">
        <v>357</v>
      </c>
      <c r="BS51" s="70">
        <v>357</v>
      </c>
      <c r="BT51" s="70">
        <v>358</v>
      </c>
      <c r="BU51" s="70">
        <v>359</v>
      </c>
      <c r="BV51" s="70">
        <v>359</v>
      </c>
      <c r="BW51" s="70">
        <v>359</v>
      </c>
      <c r="BX51" s="70">
        <v>360</v>
      </c>
      <c r="BY51" s="70">
        <v>360</v>
      </c>
      <c r="BZ51" s="70">
        <v>360</v>
      </c>
      <c r="CA51" s="70">
        <v>360</v>
      </c>
      <c r="CB51" s="70">
        <v>361</v>
      </c>
      <c r="CC51" s="70">
        <v>362</v>
      </c>
      <c r="CD51" s="70">
        <v>362</v>
      </c>
      <c r="CE51" s="70">
        <v>362</v>
      </c>
      <c r="CF51" s="70">
        <v>362</v>
      </c>
      <c r="CG51" s="70">
        <v>362</v>
      </c>
      <c r="CH51" s="70">
        <v>362</v>
      </c>
      <c r="CI51" s="70">
        <v>362</v>
      </c>
      <c r="CJ51" s="70">
        <v>362</v>
      </c>
      <c r="CK51" s="70">
        <v>362</v>
      </c>
      <c r="CL51" s="70">
        <v>362</v>
      </c>
      <c r="CM51" s="70">
        <v>362</v>
      </c>
      <c r="CN51" s="70">
        <v>362</v>
      </c>
      <c r="CO51" s="70">
        <v>362</v>
      </c>
      <c r="CP51" s="70">
        <v>362</v>
      </c>
      <c r="CQ51" s="70">
        <v>362</v>
      </c>
      <c r="CR51" s="70">
        <v>362</v>
      </c>
      <c r="CS51" s="70">
        <v>362</v>
      </c>
      <c r="CT51" s="70">
        <v>363</v>
      </c>
      <c r="CU51" s="70">
        <v>363</v>
      </c>
      <c r="CV51" s="70">
        <v>363</v>
      </c>
      <c r="CW51" s="70">
        <v>363</v>
      </c>
      <c r="CX51" s="70">
        <v>364</v>
      </c>
      <c r="CY51" s="70">
        <v>364</v>
      </c>
      <c r="CZ51" s="70">
        <v>364</v>
      </c>
      <c r="DA51" s="70">
        <v>364</v>
      </c>
      <c r="DB51" s="70">
        <v>365</v>
      </c>
      <c r="DC51" s="70">
        <v>365</v>
      </c>
      <c r="DD51" s="70">
        <v>365</v>
      </c>
      <c r="DE51" s="70">
        <v>365</v>
      </c>
      <c r="DF51" s="70">
        <v>365</v>
      </c>
      <c r="DG51" s="70">
        <v>365</v>
      </c>
      <c r="DH51" s="70">
        <v>365</v>
      </c>
      <c r="DI51" s="70">
        <v>365</v>
      </c>
      <c r="DJ51" s="70">
        <v>365</v>
      </c>
      <c r="DK51" s="70">
        <v>365</v>
      </c>
      <c r="DL51" s="70">
        <v>365</v>
      </c>
      <c r="DM51" s="70">
        <v>365</v>
      </c>
      <c r="DN51" s="70">
        <v>365</v>
      </c>
      <c r="DO51" s="70">
        <v>365</v>
      </c>
      <c r="DP51" s="70">
        <v>365</v>
      </c>
      <c r="DQ51" s="70">
        <v>365</v>
      </c>
      <c r="DR51" s="70">
        <v>365</v>
      </c>
      <c r="DS51" s="70">
        <v>365</v>
      </c>
      <c r="DT51" s="70">
        <v>365</v>
      </c>
      <c r="DU51" s="70">
        <v>365</v>
      </c>
      <c r="DV51" s="70">
        <v>365</v>
      </c>
      <c r="DW51" s="70">
        <v>366</v>
      </c>
      <c r="DX51" s="70">
        <v>366</v>
      </c>
      <c r="DY51" s="70">
        <v>366</v>
      </c>
      <c r="DZ51" s="70">
        <v>366</v>
      </c>
      <c r="EA51" s="70">
        <v>366</v>
      </c>
      <c r="EB51" s="70">
        <v>366</v>
      </c>
      <c r="EC51" s="70">
        <v>366</v>
      </c>
      <c r="ED51" s="70">
        <v>366</v>
      </c>
      <c r="EE51" s="70">
        <v>366</v>
      </c>
      <c r="EF51" s="70">
        <v>366</v>
      </c>
      <c r="EG51" s="70">
        <v>366</v>
      </c>
      <c r="EH51" s="70">
        <v>366</v>
      </c>
      <c r="EI51" s="70">
        <v>366</v>
      </c>
      <c r="EJ51" s="70">
        <v>366</v>
      </c>
      <c r="EK51" s="70">
        <v>366</v>
      </c>
      <c r="EL51" s="70">
        <v>366</v>
      </c>
      <c r="EM51" s="70">
        <v>366</v>
      </c>
      <c r="EN51" s="70">
        <v>366</v>
      </c>
    </row>
    <row r="52" spans="1:144" outlineLevel="1" x14ac:dyDescent="0.2">
      <c r="A52" s="43" t="s">
        <v>135</v>
      </c>
      <c r="B52" s="50">
        <f>D52-C52</f>
        <v>359</v>
      </c>
      <c r="C52" s="50">
        <f>INDEX($AR$48:$EN$48,MATCH(D47,$AR$47:$EN$47,1))</f>
        <v>37</v>
      </c>
      <c r="D52" s="50">
        <f>$F$11</f>
        <v>396</v>
      </c>
      <c r="E52" s="34"/>
      <c r="F52" s="44" t="s">
        <v>135</v>
      </c>
      <c r="G52" s="58">
        <f>B52/D52</f>
        <v>0.90656565656565657</v>
      </c>
      <c r="H52" s="58">
        <f>C52/D52</f>
        <v>9.3434343434343439E-2</v>
      </c>
      <c r="I52" s="55">
        <f>D52/D52</f>
        <v>1</v>
      </c>
      <c r="AQ52" s="82" t="s">
        <v>192</v>
      </c>
      <c r="AR52" s="70">
        <v>0</v>
      </c>
      <c r="AS52" s="70">
        <v>0</v>
      </c>
      <c r="AT52" s="70">
        <v>2</v>
      </c>
      <c r="AU52" s="70">
        <v>2</v>
      </c>
      <c r="AV52" s="70">
        <v>3</v>
      </c>
      <c r="AW52" s="70">
        <v>3</v>
      </c>
      <c r="AX52" s="70">
        <v>3</v>
      </c>
      <c r="AY52" s="70">
        <v>3</v>
      </c>
      <c r="AZ52" s="70">
        <v>3</v>
      </c>
      <c r="BA52" s="70">
        <v>3</v>
      </c>
      <c r="BB52" s="70">
        <v>3</v>
      </c>
      <c r="BC52" s="70">
        <v>3</v>
      </c>
      <c r="BD52" s="70">
        <v>3</v>
      </c>
      <c r="BE52" s="70">
        <v>3</v>
      </c>
      <c r="BF52" s="70">
        <v>3</v>
      </c>
      <c r="BG52" s="70">
        <v>3</v>
      </c>
      <c r="BH52" s="70">
        <v>3</v>
      </c>
      <c r="BI52" s="70">
        <v>3</v>
      </c>
      <c r="BJ52" s="70">
        <v>3</v>
      </c>
      <c r="BK52" s="70">
        <v>3</v>
      </c>
      <c r="BL52" s="70">
        <v>3</v>
      </c>
      <c r="BM52" s="70">
        <v>3</v>
      </c>
      <c r="BN52" s="70">
        <v>3</v>
      </c>
      <c r="BO52" s="70">
        <v>3</v>
      </c>
      <c r="BP52" s="70">
        <v>3</v>
      </c>
      <c r="BQ52" s="70">
        <v>3</v>
      </c>
      <c r="BR52" s="70">
        <v>3</v>
      </c>
      <c r="BS52" s="70">
        <v>5</v>
      </c>
      <c r="BT52" s="70">
        <v>5</v>
      </c>
      <c r="BU52" s="70">
        <v>5</v>
      </c>
      <c r="BV52" s="70">
        <v>5</v>
      </c>
      <c r="BW52" s="70">
        <v>5</v>
      </c>
      <c r="BX52" s="70">
        <v>5</v>
      </c>
      <c r="BY52" s="70">
        <v>6</v>
      </c>
      <c r="BZ52" s="70">
        <v>6</v>
      </c>
      <c r="CA52" s="70">
        <v>6</v>
      </c>
      <c r="CB52" s="70">
        <v>6</v>
      </c>
      <c r="CC52" s="70">
        <v>6</v>
      </c>
      <c r="CD52" s="70">
        <v>6</v>
      </c>
      <c r="CE52" s="70">
        <v>6</v>
      </c>
      <c r="CF52" s="70">
        <v>6</v>
      </c>
      <c r="CG52" s="70">
        <v>6</v>
      </c>
      <c r="CH52" s="70">
        <v>6</v>
      </c>
      <c r="CI52" s="70">
        <v>6</v>
      </c>
      <c r="CJ52" s="70">
        <v>6</v>
      </c>
      <c r="CK52" s="70">
        <v>6</v>
      </c>
      <c r="CL52" s="70">
        <v>6</v>
      </c>
      <c r="CM52" s="70">
        <v>7</v>
      </c>
      <c r="CN52" s="70">
        <v>7</v>
      </c>
      <c r="CO52" s="70">
        <v>7</v>
      </c>
      <c r="CP52" s="70">
        <v>8</v>
      </c>
      <c r="CQ52" s="70">
        <v>8</v>
      </c>
      <c r="CR52" s="70">
        <v>8</v>
      </c>
      <c r="CS52" s="70">
        <v>8</v>
      </c>
      <c r="CT52" s="70">
        <v>8</v>
      </c>
      <c r="CU52" s="70">
        <v>10</v>
      </c>
      <c r="CV52" s="70">
        <v>10</v>
      </c>
      <c r="CW52" s="70">
        <v>10</v>
      </c>
      <c r="CX52" s="70">
        <v>10</v>
      </c>
      <c r="CY52" s="70">
        <v>10</v>
      </c>
      <c r="CZ52" s="70">
        <v>10</v>
      </c>
      <c r="DA52" s="70">
        <v>11</v>
      </c>
      <c r="DB52" s="70">
        <v>11</v>
      </c>
      <c r="DC52" s="70">
        <v>11</v>
      </c>
      <c r="DD52" s="70">
        <v>11</v>
      </c>
      <c r="DE52" s="70">
        <v>12</v>
      </c>
      <c r="DF52" s="70">
        <v>12</v>
      </c>
      <c r="DG52" s="70">
        <v>12</v>
      </c>
      <c r="DH52" s="70">
        <v>12</v>
      </c>
      <c r="DI52" s="70">
        <v>12</v>
      </c>
      <c r="DJ52" s="70">
        <v>12</v>
      </c>
      <c r="DK52" s="70">
        <v>12</v>
      </c>
      <c r="DL52" s="70">
        <v>12</v>
      </c>
      <c r="DM52" s="70">
        <v>12</v>
      </c>
      <c r="DN52" s="70">
        <v>12</v>
      </c>
      <c r="DO52" s="70">
        <v>12</v>
      </c>
      <c r="DP52" s="70">
        <v>12</v>
      </c>
      <c r="DQ52" s="70">
        <v>12</v>
      </c>
      <c r="DR52" s="70">
        <v>13</v>
      </c>
      <c r="DS52" s="70">
        <v>13</v>
      </c>
      <c r="DT52" s="70">
        <v>13</v>
      </c>
      <c r="DU52" s="70">
        <v>13</v>
      </c>
      <c r="DV52" s="70">
        <v>15</v>
      </c>
      <c r="DW52" s="70">
        <v>15</v>
      </c>
      <c r="DX52" s="70">
        <v>15</v>
      </c>
      <c r="DY52" s="70">
        <v>15</v>
      </c>
      <c r="DZ52" s="70">
        <v>15</v>
      </c>
      <c r="EA52" s="70">
        <v>16</v>
      </c>
      <c r="EB52" s="70">
        <v>16</v>
      </c>
      <c r="EC52" s="70">
        <v>16</v>
      </c>
      <c r="ED52" s="70">
        <v>16</v>
      </c>
      <c r="EE52" s="70">
        <v>17</v>
      </c>
      <c r="EF52" s="70">
        <v>17</v>
      </c>
      <c r="EG52" s="70">
        <v>18</v>
      </c>
      <c r="EH52" s="70">
        <v>20</v>
      </c>
      <c r="EI52" s="70">
        <v>20</v>
      </c>
      <c r="EJ52" s="70">
        <v>21</v>
      </c>
      <c r="EK52" s="70">
        <v>21</v>
      </c>
      <c r="EL52" s="70">
        <v>22</v>
      </c>
      <c r="EM52" s="70">
        <v>24</v>
      </c>
      <c r="EN52" s="70">
        <v>30</v>
      </c>
    </row>
    <row r="53" spans="1:144" outlineLevel="1" x14ac:dyDescent="0.2">
      <c r="A53" s="45" t="s">
        <v>137</v>
      </c>
      <c r="B53" s="46">
        <f>G50+H51</f>
        <v>0.96717171717171713</v>
      </c>
      <c r="C53" s="36"/>
      <c r="D53" s="47" t="s">
        <v>138</v>
      </c>
      <c r="E53" s="46">
        <f>H51/I51</f>
        <v>0.89999999999999991</v>
      </c>
      <c r="F53" s="36"/>
      <c r="G53" s="47" t="s">
        <v>139</v>
      </c>
      <c r="H53" s="46">
        <f>G50/I50</f>
        <v>0.97267759562841538</v>
      </c>
      <c r="I53" s="37"/>
      <c r="AQ53" s="82"/>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c r="CY53" s="70"/>
      <c r="CZ53" s="70"/>
      <c r="DA53" s="70"/>
      <c r="DB53" s="70"/>
      <c r="DC53" s="70"/>
      <c r="DD53" s="70"/>
      <c r="DE53" s="70"/>
      <c r="DF53" s="70"/>
      <c r="DG53" s="70"/>
      <c r="DH53" s="70"/>
      <c r="DI53" s="70"/>
      <c r="DJ53" s="70"/>
      <c r="DK53" s="70"/>
      <c r="DL53" s="70"/>
      <c r="DM53" s="70"/>
      <c r="DN53" s="70"/>
      <c r="DO53" s="70"/>
      <c r="DP53" s="70"/>
      <c r="DQ53" s="70"/>
      <c r="DR53" s="70"/>
      <c r="DS53" s="70"/>
      <c r="DT53" s="70"/>
      <c r="DU53" s="70"/>
      <c r="DV53" s="70"/>
      <c r="DW53" s="70"/>
      <c r="DX53" s="70"/>
      <c r="DY53" s="70"/>
      <c r="DZ53" s="70"/>
      <c r="EA53" s="70"/>
      <c r="EB53" s="70"/>
      <c r="EC53" s="70"/>
      <c r="ED53" s="70"/>
      <c r="EE53" s="70"/>
      <c r="EF53" s="70"/>
      <c r="EG53" s="70"/>
      <c r="EH53" s="70"/>
      <c r="EI53" s="70"/>
      <c r="EJ53" s="70"/>
      <c r="EK53" s="70"/>
      <c r="EL53" s="70"/>
      <c r="EM53" s="70"/>
      <c r="EN53" s="70"/>
    </row>
    <row r="54" spans="1:144" x14ac:dyDescent="0.2">
      <c r="A54" s="85"/>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c r="CY54" s="70"/>
      <c r="CZ54" s="70"/>
      <c r="DA54" s="70"/>
      <c r="DB54" s="70"/>
      <c r="DC54" s="70"/>
      <c r="DD54" s="70"/>
      <c r="DE54" s="70"/>
      <c r="DF54" s="70"/>
      <c r="DG54" s="70"/>
      <c r="DH54" s="70"/>
      <c r="DI54" s="70"/>
      <c r="DJ54" s="70"/>
      <c r="DK54" s="70"/>
      <c r="DL54" s="70"/>
      <c r="DM54" s="70"/>
      <c r="DN54" s="70"/>
      <c r="DO54" s="70"/>
      <c r="DP54" s="70"/>
      <c r="DQ54" s="70"/>
      <c r="DR54" s="70"/>
      <c r="DS54" s="70"/>
      <c r="DT54" s="70"/>
      <c r="DU54" s="70"/>
      <c r="DV54" s="70"/>
      <c r="DW54" s="70"/>
      <c r="DX54" s="70"/>
      <c r="DY54" s="70"/>
      <c r="DZ54" s="70"/>
      <c r="EA54" s="70"/>
      <c r="EB54" s="70"/>
      <c r="EC54" s="70"/>
      <c r="ED54" s="70"/>
      <c r="EE54" s="70"/>
      <c r="EF54" s="70"/>
      <c r="EG54" s="70"/>
      <c r="EH54" s="70"/>
      <c r="EI54" s="70"/>
      <c r="EJ54" s="70"/>
      <c r="EK54" s="70"/>
      <c r="EL54" s="70"/>
      <c r="EM54" s="70"/>
      <c r="EN54" s="70"/>
    </row>
    <row r="55" spans="1:144" x14ac:dyDescent="0.2">
      <c r="A55" s="11" t="s">
        <v>140</v>
      </c>
      <c r="AQ55" s="70" t="s">
        <v>193</v>
      </c>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c r="CY55" s="70"/>
      <c r="CZ55" s="70"/>
      <c r="DA55" s="70"/>
      <c r="DB55" s="70"/>
      <c r="DC55" s="70"/>
      <c r="DD55" s="70"/>
      <c r="DE55" s="70"/>
      <c r="DF55" s="70"/>
      <c r="DG55" s="70"/>
      <c r="DH55" s="70"/>
      <c r="DI55" s="70"/>
      <c r="DJ55" s="70"/>
      <c r="DK55" s="70"/>
      <c r="DL55" s="70"/>
      <c r="DM55" s="70"/>
      <c r="DN55" s="70"/>
      <c r="DO55" s="70"/>
      <c r="DP55" s="70"/>
      <c r="DQ55" s="70"/>
      <c r="DR55" s="70"/>
      <c r="DS55" s="70"/>
      <c r="DT55" s="70"/>
      <c r="DU55" s="70"/>
      <c r="DV55" s="70"/>
      <c r="DW55" s="70"/>
      <c r="DX55" s="70"/>
      <c r="DY55" s="70"/>
      <c r="DZ55" s="70"/>
      <c r="EA55" s="70"/>
      <c r="EB55" s="70"/>
      <c r="EC55" s="70"/>
      <c r="ED55" s="70"/>
      <c r="EE55" s="70"/>
      <c r="EF55" s="70"/>
      <c r="EG55" s="70"/>
      <c r="EH55" s="70"/>
      <c r="EI55" s="70"/>
      <c r="EJ55" s="70"/>
      <c r="EK55" s="70"/>
      <c r="EL55" s="70"/>
      <c r="EM55" s="70"/>
      <c r="EN55" s="70"/>
    </row>
    <row r="56" spans="1:144" outlineLevel="1" x14ac:dyDescent="0.2">
      <c r="AQ56" s="70" t="s">
        <v>187</v>
      </c>
      <c r="AR56" s="70">
        <v>0</v>
      </c>
      <c r="AS56" s="70">
        <v>0.01</v>
      </c>
      <c r="AT56" s="70">
        <v>0.02</v>
      </c>
      <c r="AU56" s="70">
        <v>0.03</v>
      </c>
      <c r="AV56" s="70">
        <v>0.04</v>
      </c>
      <c r="AW56" s="70">
        <v>0.05</v>
      </c>
      <c r="AX56" s="70">
        <v>6.0000000000000005E-2</v>
      </c>
      <c r="AY56" s="70">
        <v>7.0000000000000007E-2</v>
      </c>
      <c r="AZ56" s="70">
        <v>0.08</v>
      </c>
      <c r="BA56" s="70">
        <v>0.09</v>
      </c>
      <c r="BB56" s="70">
        <v>9.9999999999999992E-2</v>
      </c>
      <c r="BC56" s="70">
        <v>0.10999999999999999</v>
      </c>
      <c r="BD56" s="70">
        <v>0.11999999999999998</v>
      </c>
      <c r="BE56" s="70">
        <v>0.12999999999999998</v>
      </c>
      <c r="BF56" s="70">
        <v>0.13999999999999999</v>
      </c>
      <c r="BG56" s="70">
        <v>0.15</v>
      </c>
      <c r="BH56" s="70">
        <v>0.16</v>
      </c>
      <c r="BI56" s="70">
        <v>0.17</v>
      </c>
      <c r="BJ56" s="70">
        <v>0.18000000000000002</v>
      </c>
      <c r="BK56" s="70">
        <v>0.19000000000000003</v>
      </c>
      <c r="BL56" s="70">
        <v>0.20000000000000004</v>
      </c>
      <c r="BM56" s="70">
        <v>0.21000000000000005</v>
      </c>
      <c r="BN56" s="70">
        <v>0.22000000000000006</v>
      </c>
      <c r="BO56" s="70">
        <v>0.23000000000000007</v>
      </c>
      <c r="BP56" s="70">
        <v>0.24000000000000007</v>
      </c>
      <c r="BQ56" s="70">
        <v>0.25000000000000006</v>
      </c>
      <c r="BR56" s="70">
        <v>0.26000000000000006</v>
      </c>
      <c r="BS56" s="70">
        <v>0.27000000000000007</v>
      </c>
      <c r="BT56" s="70">
        <v>0.28000000000000008</v>
      </c>
      <c r="BU56" s="70">
        <v>0.29000000000000009</v>
      </c>
      <c r="BV56" s="70">
        <v>0.3000000000000001</v>
      </c>
      <c r="BW56" s="70">
        <v>0.31000000000000011</v>
      </c>
      <c r="BX56" s="70">
        <v>0.32000000000000012</v>
      </c>
      <c r="BY56" s="70">
        <v>0.33000000000000013</v>
      </c>
      <c r="BZ56" s="70">
        <v>0.34000000000000014</v>
      </c>
      <c r="CA56" s="70">
        <v>0.35000000000000014</v>
      </c>
      <c r="CB56" s="70">
        <v>0.36000000000000015</v>
      </c>
      <c r="CC56" s="70">
        <v>0.37000000000000016</v>
      </c>
      <c r="CD56" s="70">
        <v>0.38000000000000017</v>
      </c>
      <c r="CE56" s="70">
        <v>0.39000000000000018</v>
      </c>
      <c r="CF56" s="70">
        <v>0.40000000000000019</v>
      </c>
      <c r="CG56" s="70">
        <v>0.4100000000000002</v>
      </c>
      <c r="CH56" s="70">
        <v>0.42000000000000021</v>
      </c>
      <c r="CI56" s="70">
        <v>0.43000000000000022</v>
      </c>
      <c r="CJ56" s="70">
        <v>0.44000000000000022</v>
      </c>
      <c r="CK56" s="70">
        <v>0.45000000000000023</v>
      </c>
      <c r="CL56" s="70">
        <v>0.46000000000000024</v>
      </c>
      <c r="CM56" s="70">
        <v>0.47000000000000025</v>
      </c>
      <c r="CN56" s="70">
        <v>0.48000000000000026</v>
      </c>
      <c r="CO56" s="70">
        <v>0.49000000000000027</v>
      </c>
      <c r="CP56" s="70">
        <v>0.50000000000000022</v>
      </c>
      <c r="CQ56" s="70">
        <v>0.51000000000000023</v>
      </c>
      <c r="CR56" s="70">
        <v>0.52000000000000024</v>
      </c>
      <c r="CS56" s="70">
        <v>0.53000000000000025</v>
      </c>
      <c r="CT56" s="70">
        <v>0.54000000000000026</v>
      </c>
      <c r="CU56" s="70">
        <v>0.55000000000000027</v>
      </c>
      <c r="CV56" s="70">
        <v>0.56000000000000028</v>
      </c>
      <c r="CW56" s="70">
        <v>0.57000000000000028</v>
      </c>
      <c r="CX56" s="70">
        <v>0.58000000000000029</v>
      </c>
      <c r="CY56" s="70">
        <v>0.5900000000000003</v>
      </c>
      <c r="CZ56" s="70">
        <v>0.60000000000000031</v>
      </c>
      <c r="DA56" s="70">
        <v>0.61000000000000032</v>
      </c>
      <c r="DB56" s="70">
        <v>0.62000000000000033</v>
      </c>
      <c r="DC56" s="70">
        <v>0.63000000000000034</v>
      </c>
      <c r="DD56" s="70">
        <v>0.64000000000000035</v>
      </c>
      <c r="DE56" s="70">
        <v>0.65000000000000036</v>
      </c>
      <c r="DF56" s="70">
        <v>0.66000000000000036</v>
      </c>
      <c r="DG56" s="70">
        <v>0.67000000000000037</v>
      </c>
      <c r="DH56" s="70">
        <v>0.68000000000000038</v>
      </c>
      <c r="DI56" s="70">
        <v>0.69000000000000039</v>
      </c>
      <c r="DJ56" s="70">
        <v>0.7000000000000004</v>
      </c>
      <c r="DK56" s="70">
        <v>0.71000000000000041</v>
      </c>
      <c r="DL56" s="70">
        <v>0.72000000000000042</v>
      </c>
      <c r="DM56" s="70">
        <v>0.73000000000000043</v>
      </c>
      <c r="DN56" s="70">
        <v>0.74000000000000044</v>
      </c>
      <c r="DO56" s="70">
        <v>0.75000000000000044</v>
      </c>
      <c r="DP56" s="70">
        <v>0.76000000000000045</v>
      </c>
      <c r="DQ56" s="70">
        <v>0.77000000000000046</v>
      </c>
      <c r="DR56" s="70">
        <v>0.78000000000000047</v>
      </c>
      <c r="DS56" s="70">
        <v>0.79000000000000048</v>
      </c>
      <c r="DT56" s="70">
        <v>0.80000000000000049</v>
      </c>
      <c r="DU56" s="70">
        <v>0.8100000000000005</v>
      </c>
      <c r="DV56" s="70">
        <v>0.82000000000000051</v>
      </c>
      <c r="DW56" s="70">
        <v>0.83000000000000052</v>
      </c>
      <c r="DX56" s="70">
        <v>0.84000000000000052</v>
      </c>
      <c r="DY56" s="70">
        <v>0.85000000000000053</v>
      </c>
      <c r="DZ56" s="70">
        <v>0.86000000000000054</v>
      </c>
      <c r="EA56" s="70">
        <v>0.87000000000000055</v>
      </c>
      <c r="EB56" s="70">
        <v>0.88000000000000056</v>
      </c>
      <c r="EC56" s="70">
        <v>0.89000000000000057</v>
      </c>
      <c r="ED56" s="70">
        <v>0.90000000000000058</v>
      </c>
      <c r="EE56" s="70">
        <v>0.91000000000000059</v>
      </c>
      <c r="EF56" s="70">
        <v>0.9200000000000006</v>
      </c>
      <c r="EG56" s="70">
        <v>0.9300000000000006</v>
      </c>
      <c r="EH56" s="70">
        <v>0.94000000000000061</v>
      </c>
      <c r="EI56" s="70">
        <v>0.95000000000000062</v>
      </c>
      <c r="EJ56" s="70">
        <v>0.96000000000000063</v>
      </c>
      <c r="EK56" s="70">
        <v>0.97000000000000064</v>
      </c>
      <c r="EL56" s="70">
        <v>0.98000000000000065</v>
      </c>
      <c r="EM56" s="70">
        <v>0.99000000000000066</v>
      </c>
      <c r="EN56" s="70">
        <v>1.0000000000000007</v>
      </c>
    </row>
    <row r="57" spans="1:144" outlineLevel="1" x14ac:dyDescent="0.2">
      <c r="AQ57" s="70" t="s">
        <v>194</v>
      </c>
      <c r="AR57" s="70">
        <v>1</v>
      </c>
      <c r="AS57" s="70">
        <v>1</v>
      </c>
      <c r="AT57" s="70">
        <v>0.93333333333333335</v>
      </c>
      <c r="AU57" s="70">
        <v>0.93333333333333335</v>
      </c>
      <c r="AV57" s="70">
        <v>0.9</v>
      </c>
      <c r="AW57" s="70">
        <v>0.9</v>
      </c>
      <c r="AX57" s="70">
        <v>0.9</v>
      </c>
      <c r="AY57" s="70">
        <v>0.9</v>
      </c>
      <c r="AZ57" s="70">
        <v>0.9</v>
      </c>
      <c r="BA57" s="70">
        <v>0.9</v>
      </c>
      <c r="BB57" s="70">
        <v>0.9</v>
      </c>
      <c r="BC57" s="70">
        <v>0.9</v>
      </c>
      <c r="BD57" s="70">
        <v>0.9</v>
      </c>
      <c r="BE57" s="70">
        <v>0.9</v>
      </c>
      <c r="BF57" s="70">
        <v>0.9</v>
      </c>
      <c r="BG57" s="70">
        <v>0.9</v>
      </c>
      <c r="BH57" s="70">
        <v>0.9</v>
      </c>
      <c r="BI57" s="70">
        <v>0.9</v>
      </c>
      <c r="BJ57" s="70">
        <v>0.9</v>
      </c>
      <c r="BK57" s="70">
        <v>0.9</v>
      </c>
      <c r="BL57" s="70">
        <v>0.9</v>
      </c>
      <c r="BM57" s="70">
        <v>0.9</v>
      </c>
      <c r="BN57" s="70">
        <v>0.9</v>
      </c>
      <c r="BO57" s="70">
        <v>0.9</v>
      </c>
      <c r="BP57" s="70">
        <v>0.9</v>
      </c>
      <c r="BQ57" s="70">
        <v>0.9</v>
      </c>
      <c r="BR57" s="70">
        <v>0.9</v>
      </c>
      <c r="BS57" s="70">
        <v>0.83333333333333337</v>
      </c>
      <c r="BT57" s="70">
        <v>0.83333333333333337</v>
      </c>
      <c r="BU57" s="70">
        <v>0.83333333333333337</v>
      </c>
      <c r="BV57" s="70">
        <v>0.83333333333333337</v>
      </c>
      <c r="BW57" s="70">
        <v>0.83333333333333337</v>
      </c>
      <c r="BX57" s="70">
        <v>0.83333333333333337</v>
      </c>
      <c r="BY57" s="70">
        <v>0.8</v>
      </c>
      <c r="BZ57" s="70">
        <v>0.8</v>
      </c>
      <c r="CA57" s="70">
        <v>0.8</v>
      </c>
      <c r="CB57" s="70">
        <v>0.8</v>
      </c>
      <c r="CC57" s="70">
        <v>0.8</v>
      </c>
      <c r="CD57" s="70">
        <v>0.8</v>
      </c>
      <c r="CE57" s="70">
        <v>0.8</v>
      </c>
      <c r="CF57" s="70">
        <v>0.8</v>
      </c>
      <c r="CG57" s="70">
        <v>0.8</v>
      </c>
      <c r="CH57" s="70">
        <v>0.8</v>
      </c>
      <c r="CI57" s="70">
        <v>0.8</v>
      </c>
      <c r="CJ57" s="70">
        <v>0.8</v>
      </c>
      <c r="CK57" s="70">
        <v>0.8</v>
      </c>
      <c r="CL57" s="70">
        <v>0.8</v>
      </c>
      <c r="CM57" s="70">
        <v>0.76666666666666672</v>
      </c>
      <c r="CN57" s="70">
        <v>0.76666666666666672</v>
      </c>
      <c r="CO57" s="70">
        <v>0.76666666666666672</v>
      </c>
      <c r="CP57" s="70">
        <v>0.73333333333333328</v>
      </c>
      <c r="CQ57" s="70">
        <v>0.73333333333333328</v>
      </c>
      <c r="CR57" s="70">
        <v>0.73333333333333328</v>
      </c>
      <c r="CS57" s="70">
        <v>0.73333333333333328</v>
      </c>
      <c r="CT57" s="70">
        <v>0.73333333333333328</v>
      </c>
      <c r="CU57" s="70">
        <v>0.66666666666666663</v>
      </c>
      <c r="CV57" s="70">
        <v>0.66666666666666663</v>
      </c>
      <c r="CW57" s="70">
        <v>0.66666666666666663</v>
      </c>
      <c r="CX57" s="70">
        <v>0.66666666666666663</v>
      </c>
      <c r="CY57" s="70">
        <v>0.66666666666666663</v>
      </c>
      <c r="CZ57" s="70">
        <v>0.66666666666666663</v>
      </c>
      <c r="DA57" s="70">
        <v>0.6333333333333333</v>
      </c>
      <c r="DB57" s="70">
        <v>0.6333333333333333</v>
      </c>
      <c r="DC57" s="70">
        <v>0.6333333333333333</v>
      </c>
      <c r="DD57" s="70">
        <v>0.6333333333333333</v>
      </c>
      <c r="DE57" s="70">
        <v>0.6</v>
      </c>
      <c r="DF57" s="70">
        <v>0.6</v>
      </c>
      <c r="DG57" s="70">
        <v>0.6</v>
      </c>
      <c r="DH57" s="70">
        <v>0.6</v>
      </c>
      <c r="DI57" s="70">
        <v>0.6</v>
      </c>
      <c r="DJ57" s="70">
        <v>0.6</v>
      </c>
      <c r="DK57" s="70">
        <v>0.6</v>
      </c>
      <c r="DL57" s="70">
        <v>0.6</v>
      </c>
      <c r="DM57" s="70">
        <v>0.6</v>
      </c>
      <c r="DN57" s="70">
        <v>0.6</v>
      </c>
      <c r="DO57" s="70">
        <v>0.6</v>
      </c>
      <c r="DP57" s="70">
        <v>0.6</v>
      </c>
      <c r="DQ57" s="70">
        <v>0.6</v>
      </c>
      <c r="DR57" s="70">
        <v>0.56666666666666665</v>
      </c>
      <c r="DS57" s="70">
        <v>0.56666666666666665</v>
      </c>
      <c r="DT57" s="70">
        <v>0.56666666666666665</v>
      </c>
      <c r="DU57" s="70">
        <v>0.56666666666666665</v>
      </c>
      <c r="DV57" s="70">
        <v>0.5</v>
      </c>
      <c r="DW57" s="70">
        <v>0.5</v>
      </c>
      <c r="DX57" s="70">
        <v>0.5</v>
      </c>
      <c r="DY57" s="70">
        <v>0.5</v>
      </c>
      <c r="DZ57" s="70">
        <v>0.5</v>
      </c>
      <c r="EA57" s="70">
        <v>0.46666666666666667</v>
      </c>
      <c r="EB57" s="70">
        <v>0.46666666666666667</v>
      </c>
      <c r="EC57" s="70">
        <v>0.46666666666666667</v>
      </c>
      <c r="ED57" s="70">
        <v>0.46666666666666667</v>
      </c>
      <c r="EE57" s="70">
        <v>0.43333333333333335</v>
      </c>
      <c r="EF57" s="70">
        <v>0.43333333333333335</v>
      </c>
      <c r="EG57" s="70">
        <v>0.4</v>
      </c>
      <c r="EH57" s="70">
        <v>0.33333333333333331</v>
      </c>
      <c r="EI57" s="70">
        <v>0.33333333333333331</v>
      </c>
      <c r="EJ57" s="70">
        <v>0.3</v>
      </c>
      <c r="EK57" s="70">
        <v>0.3</v>
      </c>
      <c r="EL57" s="70">
        <v>0.26666666666666666</v>
      </c>
      <c r="EM57" s="70">
        <v>0.2</v>
      </c>
      <c r="EN57" s="70">
        <v>0</v>
      </c>
    </row>
    <row r="58" spans="1:144" outlineLevel="1" x14ac:dyDescent="0.2">
      <c r="B58" s="1" t="s">
        <v>197</v>
      </c>
      <c r="C58" s="1">
        <f>$AR$60</f>
        <v>0.97959927140255021</v>
      </c>
      <c r="AQ58" s="70" t="s">
        <v>195</v>
      </c>
      <c r="AR58" s="70">
        <v>1</v>
      </c>
      <c r="AS58" s="70">
        <v>0.21584699453551912</v>
      </c>
      <c r="AT58" s="70">
        <v>0.15300546448087432</v>
      </c>
      <c r="AU58" s="70">
        <v>0.13114754098360656</v>
      </c>
      <c r="AV58" s="70">
        <v>0.11475409836065574</v>
      </c>
      <c r="AW58" s="70">
        <v>9.8360655737704916E-2</v>
      </c>
      <c r="AX58" s="70">
        <v>8.7431693989071038E-2</v>
      </c>
      <c r="AY58" s="70">
        <v>7.9234972677595633E-2</v>
      </c>
      <c r="AZ58" s="70">
        <v>7.3770491803278687E-2</v>
      </c>
      <c r="BA58" s="70">
        <v>7.3770491803278687E-2</v>
      </c>
      <c r="BB58" s="70">
        <v>6.5573770491803282E-2</v>
      </c>
      <c r="BC58" s="70">
        <v>6.5573770491803282E-2</v>
      </c>
      <c r="BD58" s="70">
        <v>6.5573770491803282E-2</v>
      </c>
      <c r="BE58" s="70">
        <v>5.737704918032787E-2</v>
      </c>
      <c r="BF58" s="70">
        <v>5.737704918032787E-2</v>
      </c>
      <c r="BG58" s="70">
        <v>5.4644808743169397E-2</v>
      </c>
      <c r="BH58" s="70">
        <v>4.9180327868852458E-2</v>
      </c>
      <c r="BI58" s="70">
        <v>4.6448087431693992E-2</v>
      </c>
      <c r="BJ58" s="70">
        <v>4.3715846994535519E-2</v>
      </c>
      <c r="BK58" s="70">
        <v>4.3715846994535519E-2</v>
      </c>
      <c r="BL58" s="70">
        <v>3.825136612021858E-2</v>
      </c>
      <c r="BM58" s="70">
        <v>3.2786885245901641E-2</v>
      </c>
      <c r="BN58" s="70">
        <v>3.0054644808743168E-2</v>
      </c>
      <c r="BO58" s="70">
        <v>3.0054644808743168E-2</v>
      </c>
      <c r="BP58" s="70">
        <v>2.7322404371584699E-2</v>
      </c>
      <c r="BQ58" s="70">
        <v>2.7322404371584699E-2</v>
      </c>
      <c r="BR58" s="70">
        <v>2.4590163934426229E-2</v>
      </c>
      <c r="BS58" s="70">
        <v>2.4590163934426229E-2</v>
      </c>
      <c r="BT58" s="70">
        <v>2.185792349726776E-2</v>
      </c>
      <c r="BU58" s="70">
        <v>1.912568306010929E-2</v>
      </c>
      <c r="BV58" s="70">
        <v>1.912568306010929E-2</v>
      </c>
      <c r="BW58" s="70">
        <v>1.912568306010929E-2</v>
      </c>
      <c r="BX58" s="70">
        <v>1.6393442622950821E-2</v>
      </c>
      <c r="BY58" s="70">
        <v>1.6393442622950821E-2</v>
      </c>
      <c r="BZ58" s="70">
        <v>1.6393442622950821E-2</v>
      </c>
      <c r="CA58" s="70">
        <v>1.6393442622950821E-2</v>
      </c>
      <c r="CB58" s="70">
        <v>1.3661202185792349E-2</v>
      </c>
      <c r="CC58" s="70">
        <v>1.092896174863388E-2</v>
      </c>
      <c r="CD58" s="70">
        <v>1.092896174863388E-2</v>
      </c>
      <c r="CE58" s="70">
        <v>1.092896174863388E-2</v>
      </c>
      <c r="CF58" s="70">
        <v>1.092896174863388E-2</v>
      </c>
      <c r="CG58" s="70">
        <v>1.092896174863388E-2</v>
      </c>
      <c r="CH58" s="70">
        <v>1.092896174863388E-2</v>
      </c>
      <c r="CI58" s="70">
        <v>1.092896174863388E-2</v>
      </c>
      <c r="CJ58" s="70">
        <v>1.092896174863388E-2</v>
      </c>
      <c r="CK58" s="70">
        <v>1.092896174863388E-2</v>
      </c>
      <c r="CL58" s="70">
        <v>1.092896174863388E-2</v>
      </c>
      <c r="CM58" s="70">
        <v>1.092896174863388E-2</v>
      </c>
      <c r="CN58" s="70">
        <v>1.092896174863388E-2</v>
      </c>
      <c r="CO58" s="70">
        <v>1.092896174863388E-2</v>
      </c>
      <c r="CP58" s="70">
        <v>1.092896174863388E-2</v>
      </c>
      <c r="CQ58" s="70">
        <v>1.092896174863388E-2</v>
      </c>
      <c r="CR58" s="70">
        <v>1.092896174863388E-2</v>
      </c>
      <c r="CS58" s="70">
        <v>1.092896174863388E-2</v>
      </c>
      <c r="CT58" s="70">
        <v>8.1967213114754103E-3</v>
      </c>
      <c r="CU58" s="70">
        <v>8.1967213114754103E-3</v>
      </c>
      <c r="CV58" s="70">
        <v>8.1967213114754103E-3</v>
      </c>
      <c r="CW58" s="70">
        <v>8.1967213114754103E-3</v>
      </c>
      <c r="CX58" s="70">
        <v>5.4644808743169399E-3</v>
      </c>
      <c r="CY58" s="70">
        <v>5.4644808743169399E-3</v>
      </c>
      <c r="CZ58" s="70">
        <v>5.4644808743169399E-3</v>
      </c>
      <c r="DA58" s="70">
        <v>5.4644808743169399E-3</v>
      </c>
      <c r="DB58" s="70">
        <v>2.7322404371584699E-3</v>
      </c>
      <c r="DC58" s="70">
        <v>2.7322404371584699E-3</v>
      </c>
      <c r="DD58" s="70">
        <v>2.7322404371584699E-3</v>
      </c>
      <c r="DE58" s="70">
        <v>2.7322404371584699E-3</v>
      </c>
      <c r="DF58" s="70">
        <v>2.7322404371584699E-3</v>
      </c>
      <c r="DG58" s="70">
        <v>2.7322404371584699E-3</v>
      </c>
      <c r="DH58" s="70">
        <v>2.7322404371584699E-3</v>
      </c>
      <c r="DI58" s="70">
        <v>2.7322404371584699E-3</v>
      </c>
      <c r="DJ58" s="70">
        <v>2.7322404371584699E-3</v>
      </c>
      <c r="DK58" s="70">
        <v>2.7322404371584699E-3</v>
      </c>
      <c r="DL58" s="70">
        <v>2.7322404371584699E-3</v>
      </c>
      <c r="DM58" s="70">
        <v>2.7322404371584699E-3</v>
      </c>
      <c r="DN58" s="70">
        <v>2.7322404371584699E-3</v>
      </c>
      <c r="DO58" s="70">
        <v>2.7322404371584699E-3</v>
      </c>
      <c r="DP58" s="70">
        <v>2.7322404371584699E-3</v>
      </c>
      <c r="DQ58" s="70">
        <v>2.7322404371584699E-3</v>
      </c>
      <c r="DR58" s="70">
        <v>2.7322404371584699E-3</v>
      </c>
      <c r="DS58" s="70">
        <v>2.7322404371584699E-3</v>
      </c>
      <c r="DT58" s="70">
        <v>2.7322404371584699E-3</v>
      </c>
      <c r="DU58" s="70">
        <v>2.7322404371584699E-3</v>
      </c>
      <c r="DV58" s="70">
        <v>2.7322404371584699E-3</v>
      </c>
      <c r="DW58" s="70">
        <v>0</v>
      </c>
      <c r="DX58" s="70">
        <v>0</v>
      </c>
      <c r="DY58" s="70">
        <v>0</v>
      </c>
      <c r="DZ58" s="70">
        <v>0</v>
      </c>
      <c r="EA58" s="70">
        <v>0</v>
      </c>
      <c r="EB58" s="70">
        <v>0</v>
      </c>
      <c r="EC58" s="70">
        <v>0</v>
      </c>
      <c r="ED58" s="70">
        <v>0</v>
      </c>
      <c r="EE58" s="70">
        <v>0</v>
      </c>
      <c r="EF58" s="70">
        <v>0</v>
      </c>
      <c r="EG58" s="70">
        <v>0</v>
      </c>
      <c r="EH58" s="70">
        <v>0</v>
      </c>
      <c r="EI58" s="70">
        <v>0</v>
      </c>
      <c r="EJ58" s="70">
        <v>0</v>
      </c>
      <c r="EK58" s="70">
        <v>0</v>
      </c>
      <c r="EL58" s="70">
        <v>0</v>
      </c>
      <c r="EM58" s="70">
        <v>0</v>
      </c>
      <c r="EN58" s="70">
        <v>0</v>
      </c>
    </row>
    <row r="59" spans="1:144" outlineLevel="1" x14ac:dyDescent="0.2">
      <c r="B59" s="1" t="s">
        <v>198</v>
      </c>
      <c r="C59" s="1" t="str">
        <f xml:space="preserve"> "Cutoff = " &amp; TEXT($D$47,"0.00")</f>
        <v>Cutoff = 0.25</v>
      </c>
      <c r="AQ59" s="70" t="s">
        <v>196</v>
      </c>
      <c r="AR59" s="70">
        <v>0.78415300546448086</v>
      </c>
      <c r="AS59" s="70">
        <v>6.0746812386156639E-2</v>
      </c>
      <c r="AT59" s="70">
        <v>2.0400728597449905E-2</v>
      </c>
      <c r="AU59" s="70">
        <v>1.5027322404371589E-2</v>
      </c>
      <c r="AV59" s="70">
        <v>1.4754098360655742E-2</v>
      </c>
      <c r="AW59" s="70">
        <v>9.8360655737704909E-3</v>
      </c>
      <c r="AX59" s="70">
        <v>7.3770491803278647E-3</v>
      </c>
      <c r="AY59" s="70">
        <v>4.9180327868852515E-3</v>
      </c>
      <c r="AZ59" s="70">
        <v>0</v>
      </c>
      <c r="BA59" s="70">
        <v>7.3770491803278647E-3</v>
      </c>
      <c r="BB59" s="70">
        <v>0</v>
      </c>
      <c r="BC59" s="70">
        <v>0</v>
      </c>
      <c r="BD59" s="70">
        <v>7.3770491803278708E-3</v>
      </c>
      <c r="BE59" s="70">
        <v>0</v>
      </c>
      <c r="BF59" s="70">
        <v>2.4590163934426258E-3</v>
      </c>
      <c r="BG59" s="70">
        <v>4.9180327868852455E-3</v>
      </c>
      <c r="BH59" s="70">
        <v>2.4590163934426197E-3</v>
      </c>
      <c r="BI59" s="70">
        <v>2.4590163934426258E-3</v>
      </c>
      <c r="BJ59" s="70">
        <v>0</v>
      </c>
      <c r="BK59" s="70">
        <v>4.9180327868852455E-3</v>
      </c>
      <c r="BL59" s="70">
        <v>4.9180327868852455E-3</v>
      </c>
      <c r="BM59" s="70">
        <v>2.4590163934426258E-3</v>
      </c>
      <c r="BN59" s="70">
        <v>0</v>
      </c>
      <c r="BO59" s="70">
        <v>2.4590163934426227E-3</v>
      </c>
      <c r="BP59" s="70">
        <v>0</v>
      </c>
      <c r="BQ59" s="70">
        <v>2.4590163934426227E-3</v>
      </c>
      <c r="BR59" s="70">
        <v>0</v>
      </c>
      <c r="BS59" s="70">
        <v>2.2768670309653914E-3</v>
      </c>
      <c r="BT59" s="70">
        <v>2.2768670309653914E-3</v>
      </c>
      <c r="BU59" s="70">
        <v>0</v>
      </c>
      <c r="BV59" s="70">
        <v>0</v>
      </c>
      <c r="BW59" s="70">
        <v>2.2768670309653914E-3</v>
      </c>
      <c r="BX59" s="70">
        <v>0</v>
      </c>
      <c r="BY59" s="70">
        <v>0</v>
      </c>
      <c r="BZ59" s="70">
        <v>0</v>
      </c>
      <c r="CA59" s="70">
        <v>2.1857923497267773E-3</v>
      </c>
      <c r="CB59" s="70">
        <v>2.1857923497267755E-3</v>
      </c>
      <c r="CC59" s="70">
        <v>0</v>
      </c>
      <c r="CD59" s="70">
        <v>0</v>
      </c>
      <c r="CE59" s="70">
        <v>0</v>
      </c>
      <c r="CF59" s="70">
        <v>0</v>
      </c>
      <c r="CG59" s="70">
        <v>0</v>
      </c>
      <c r="CH59" s="70">
        <v>0</v>
      </c>
      <c r="CI59" s="70">
        <v>0</v>
      </c>
      <c r="CJ59" s="70">
        <v>0</v>
      </c>
      <c r="CK59" s="70">
        <v>0</v>
      </c>
      <c r="CL59" s="70">
        <v>0</v>
      </c>
      <c r="CM59" s="70">
        <v>0</v>
      </c>
      <c r="CN59" s="70">
        <v>0</v>
      </c>
      <c r="CO59" s="70">
        <v>0</v>
      </c>
      <c r="CP59" s="70">
        <v>0</v>
      </c>
      <c r="CQ59" s="70">
        <v>0</v>
      </c>
      <c r="CR59" s="70">
        <v>0</v>
      </c>
      <c r="CS59" s="70">
        <v>2.0036429872495442E-3</v>
      </c>
      <c r="CT59" s="70">
        <v>0</v>
      </c>
      <c r="CU59" s="70">
        <v>0</v>
      </c>
      <c r="CV59" s="70">
        <v>0</v>
      </c>
      <c r="CW59" s="70">
        <v>1.8214936247723135E-3</v>
      </c>
      <c r="CX59" s="70">
        <v>0</v>
      </c>
      <c r="CY59" s="70">
        <v>0</v>
      </c>
      <c r="CZ59" s="70">
        <v>0</v>
      </c>
      <c r="DA59" s="70">
        <v>1.7304189435336976E-3</v>
      </c>
      <c r="DB59" s="70">
        <v>0</v>
      </c>
      <c r="DC59" s="70">
        <v>0</v>
      </c>
      <c r="DD59" s="70">
        <v>0</v>
      </c>
      <c r="DE59" s="70">
        <v>0</v>
      </c>
      <c r="DF59" s="70">
        <v>0</v>
      </c>
      <c r="DG59" s="70">
        <v>0</v>
      </c>
      <c r="DH59" s="70">
        <v>0</v>
      </c>
      <c r="DI59" s="70">
        <v>0</v>
      </c>
      <c r="DJ59" s="70">
        <v>0</v>
      </c>
      <c r="DK59" s="70">
        <v>0</v>
      </c>
      <c r="DL59" s="70">
        <v>0</v>
      </c>
      <c r="DM59" s="70">
        <v>0</v>
      </c>
      <c r="DN59" s="70">
        <v>0</v>
      </c>
      <c r="DO59" s="70">
        <v>0</v>
      </c>
      <c r="DP59" s="70">
        <v>0</v>
      </c>
      <c r="DQ59" s="70">
        <v>0</v>
      </c>
      <c r="DR59" s="70">
        <v>0</v>
      </c>
      <c r="DS59" s="70">
        <v>0</v>
      </c>
      <c r="DT59" s="70">
        <v>0</v>
      </c>
      <c r="DU59" s="70">
        <v>0</v>
      </c>
      <c r="DV59" s="70">
        <v>1.366120218579235E-3</v>
      </c>
      <c r="DW59" s="70">
        <v>0</v>
      </c>
      <c r="DX59" s="70">
        <v>0</v>
      </c>
      <c r="DY59" s="70">
        <v>0</v>
      </c>
      <c r="DZ59" s="70">
        <v>0</v>
      </c>
      <c r="EA59" s="70">
        <v>0</v>
      </c>
      <c r="EB59" s="70">
        <v>0</v>
      </c>
      <c r="EC59" s="70">
        <v>0</v>
      </c>
      <c r="ED59" s="70">
        <v>0</v>
      </c>
      <c r="EE59" s="70">
        <v>0</v>
      </c>
      <c r="EF59" s="70">
        <v>0</v>
      </c>
      <c r="EG59" s="70">
        <v>0</v>
      </c>
      <c r="EH59" s="70">
        <v>0</v>
      </c>
      <c r="EI59" s="70">
        <v>0</v>
      </c>
      <c r="EJ59" s="70">
        <v>0</v>
      </c>
      <c r="EK59" s="70">
        <v>0</v>
      </c>
      <c r="EL59" s="70">
        <v>0</v>
      </c>
      <c r="EM59" s="70">
        <v>0</v>
      </c>
      <c r="EN59" s="70">
        <v>0</v>
      </c>
    </row>
    <row r="60" spans="1:144" outlineLevel="1" x14ac:dyDescent="0.2">
      <c r="B60" s="1" t="s">
        <v>199</v>
      </c>
      <c r="C60" s="1" t="str">
        <f xml:space="preserve"> "ROC curve:  area under curve = " &amp; TEXT(C58,"0.00") &amp; " 
Model 1 for Vendor.Eq.EnchantedDiamonds    (8 variables, n=396)"</f>
        <v>ROC curve:  area under curve = 0.98 
Model 1 for Vendor.Eq.EnchantedDiamonds    (8 variables, n=396)</v>
      </c>
      <c r="AQ60" s="70" t="s">
        <v>197</v>
      </c>
      <c r="AR60" s="70">
        <f>SUM(AR59:EN59)</f>
        <v>0.97959927140255021</v>
      </c>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c r="CY60" s="70"/>
      <c r="CZ60" s="70"/>
      <c r="DA60" s="70"/>
      <c r="DB60" s="70"/>
      <c r="DC60" s="70"/>
      <c r="DD60" s="70"/>
      <c r="DE60" s="70"/>
      <c r="DF60" s="70"/>
      <c r="DG60" s="70"/>
      <c r="DH60" s="70"/>
      <c r="DI60" s="70"/>
      <c r="DJ60" s="70"/>
      <c r="DK60" s="70"/>
      <c r="DL60" s="70"/>
      <c r="DM60" s="70"/>
      <c r="DN60" s="70"/>
      <c r="DO60" s="70"/>
      <c r="DP60" s="70"/>
      <c r="DQ60" s="70"/>
      <c r="DR60" s="70"/>
      <c r="DS60" s="70"/>
      <c r="DT60" s="70"/>
      <c r="DU60" s="70"/>
      <c r="DV60" s="70"/>
      <c r="DW60" s="70"/>
      <c r="DX60" s="70"/>
      <c r="DY60" s="70"/>
      <c r="DZ60" s="70"/>
      <c r="EA60" s="70"/>
      <c r="EB60" s="70"/>
      <c r="EC60" s="70"/>
      <c r="ED60" s="70"/>
      <c r="EE60" s="70"/>
      <c r="EF60" s="70"/>
      <c r="EG60" s="70"/>
      <c r="EH60" s="70"/>
      <c r="EI60" s="70"/>
      <c r="EJ60" s="70"/>
      <c r="EK60" s="70"/>
      <c r="EL60" s="70"/>
      <c r="EM60" s="70"/>
      <c r="EN60" s="70"/>
    </row>
    <row r="61" spans="1:144" outlineLevel="1" x14ac:dyDescent="0.2">
      <c r="B61" s="1" t="s">
        <v>200</v>
      </c>
      <c r="D61" s="1">
        <v>0</v>
      </c>
      <c r="E61" s="1">
        <v>1</v>
      </c>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c r="CY61" s="70"/>
      <c r="CZ61" s="70"/>
      <c r="DA61" s="70"/>
      <c r="DB61" s="70"/>
      <c r="DC61" s="70"/>
      <c r="DD61" s="70"/>
      <c r="DE61" s="70"/>
      <c r="DF61" s="70"/>
      <c r="DG61" s="70"/>
      <c r="DH61" s="70"/>
      <c r="DI61" s="70"/>
      <c r="DJ61" s="70"/>
      <c r="DK61" s="70"/>
      <c r="DL61" s="70"/>
      <c r="DM61" s="70"/>
      <c r="DN61" s="70"/>
      <c r="DO61" s="70"/>
      <c r="DP61" s="70"/>
      <c r="DQ61" s="70"/>
      <c r="DR61" s="70"/>
      <c r="DS61" s="70"/>
      <c r="DT61" s="70"/>
      <c r="DU61" s="70"/>
      <c r="DV61" s="70"/>
      <c r="DW61" s="70"/>
      <c r="DX61" s="70"/>
      <c r="DY61" s="70"/>
      <c r="DZ61" s="70"/>
      <c r="EA61" s="70"/>
      <c r="EB61" s="70"/>
      <c r="EC61" s="70"/>
      <c r="ED61" s="70"/>
      <c r="EE61" s="70"/>
      <c r="EF61" s="70"/>
      <c r="EG61" s="70"/>
      <c r="EH61" s="70"/>
      <c r="EI61" s="70"/>
      <c r="EJ61" s="70"/>
      <c r="EK61" s="70"/>
      <c r="EL61" s="70"/>
      <c r="EM61" s="70"/>
      <c r="EN61" s="70"/>
    </row>
    <row r="62" spans="1:144" outlineLevel="1" x14ac:dyDescent="0.2">
      <c r="D62" s="1">
        <v>0</v>
      </c>
      <c r="E62" s="1">
        <v>1</v>
      </c>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c r="CE62" s="70"/>
      <c r="CF62" s="70"/>
      <c r="CG62" s="70"/>
      <c r="CH62" s="70"/>
      <c r="CI62" s="70"/>
      <c r="CJ62" s="70"/>
      <c r="CK62" s="70"/>
      <c r="CL62" s="70"/>
      <c r="CM62" s="70"/>
      <c r="CN62" s="70"/>
      <c r="CO62" s="70"/>
      <c r="CP62" s="70"/>
      <c r="CQ62" s="70"/>
      <c r="CR62" s="70"/>
      <c r="CS62" s="70"/>
      <c r="CT62" s="70"/>
      <c r="CU62" s="70"/>
      <c r="CV62" s="70"/>
      <c r="CW62" s="70"/>
      <c r="CX62" s="70"/>
      <c r="CY62" s="70"/>
      <c r="CZ62" s="70"/>
      <c r="DA62" s="70"/>
      <c r="DB62" s="70"/>
      <c r="DC62" s="70"/>
      <c r="DD62" s="70"/>
      <c r="DE62" s="70"/>
      <c r="DF62" s="70"/>
      <c r="DG62" s="70"/>
      <c r="DH62" s="70"/>
      <c r="DI62" s="70"/>
      <c r="DJ62" s="70"/>
      <c r="DK62" s="70"/>
      <c r="DL62" s="70"/>
      <c r="DM62" s="70"/>
      <c r="DN62" s="70"/>
      <c r="DO62" s="70"/>
      <c r="DP62" s="70"/>
      <c r="DQ62" s="70"/>
      <c r="DR62" s="70"/>
      <c r="DS62" s="70"/>
      <c r="DT62" s="70"/>
      <c r="DU62" s="70"/>
      <c r="DV62" s="70"/>
      <c r="DW62" s="70"/>
      <c r="DX62" s="70"/>
      <c r="DY62" s="70"/>
      <c r="DZ62" s="70"/>
      <c r="EA62" s="70"/>
      <c r="EB62" s="70"/>
      <c r="EC62" s="70"/>
      <c r="ED62" s="70"/>
      <c r="EE62" s="70"/>
      <c r="EF62" s="70"/>
      <c r="EG62" s="70"/>
      <c r="EH62" s="70"/>
      <c r="EI62" s="70"/>
      <c r="EJ62" s="70"/>
      <c r="EK62" s="70"/>
      <c r="EL62" s="70"/>
      <c r="EM62" s="70"/>
      <c r="EN62" s="70"/>
    </row>
    <row r="63" spans="1:144" outlineLevel="1" x14ac:dyDescent="0.2">
      <c r="D63" s="1">
        <f>1-$H$53</f>
        <v>2.7322404371584619E-2</v>
      </c>
      <c r="E63" s="1">
        <f>$E$53</f>
        <v>0.89999999999999991</v>
      </c>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c r="CE63" s="70"/>
      <c r="CF63" s="70"/>
      <c r="CG63" s="70"/>
      <c r="CH63" s="70"/>
      <c r="CI63" s="70"/>
      <c r="CJ63" s="70"/>
      <c r="CK63" s="70"/>
      <c r="CL63" s="70"/>
      <c r="CM63" s="70"/>
      <c r="CN63" s="70"/>
      <c r="CO63" s="70"/>
      <c r="CP63" s="70"/>
      <c r="CQ63" s="70"/>
      <c r="CR63" s="70"/>
      <c r="CS63" s="70"/>
      <c r="CT63" s="70"/>
      <c r="CU63" s="70"/>
      <c r="CV63" s="70"/>
      <c r="CW63" s="70"/>
      <c r="CX63" s="70"/>
      <c r="CY63" s="70"/>
      <c r="CZ63" s="70"/>
      <c r="DA63" s="70"/>
      <c r="DB63" s="70"/>
      <c r="DC63" s="70"/>
      <c r="DD63" s="70"/>
      <c r="DE63" s="70"/>
      <c r="DF63" s="70"/>
      <c r="DG63" s="70"/>
      <c r="DH63" s="70"/>
      <c r="DI63" s="70"/>
      <c r="DJ63" s="70"/>
      <c r="DK63" s="70"/>
      <c r="DL63" s="70"/>
      <c r="DM63" s="70"/>
      <c r="DN63" s="70"/>
      <c r="DO63" s="70"/>
      <c r="DP63" s="70"/>
      <c r="DQ63" s="70"/>
      <c r="DR63" s="70"/>
      <c r="DS63" s="70"/>
      <c r="DT63" s="70"/>
      <c r="DU63" s="70"/>
      <c r="DV63" s="70"/>
      <c r="DW63" s="70"/>
      <c r="DX63" s="70"/>
      <c r="DY63" s="70"/>
      <c r="DZ63" s="70"/>
      <c r="EA63" s="70"/>
      <c r="EB63" s="70"/>
      <c r="EC63" s="70"/>
      <c r="ED63" s="70"/>
      <c r="EE63" s="70"/>
      <c r="EF63" s="70"/>
      <c r="EG63" s="70"/>
      <c r="EH63" s="70"/>
      <c r="EI63" s="70"/>
      <c r="EJ63" s="70"/>
      <c r="EK63" s="70"/>
      <c r="EL63" s="70"/>
      <c r="EM63" s="70"/>
      <c r="EN63" s="70"/>
    </row>
    <row r="64" spans="1:144" outlineLevel="1" x14ac:dyDescent="0.2">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c r="EH64" s="70"/>
      <c r="EI64" s="70"/>
      <c r="EJ64" s="70"/>
      <c r="EK64" s="70"/>
      <c r="EL64" s="70"/>
      <c r="EM64" s="70"/>
      <c r="EN64" s="70"/>
    </row>
    <row r="65" spans="1:144" outlineLevel="1" x14ac:dyDescent="0.2">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c r="CE65" s="70"/>
      <c r="CF65" s="70"/>
      <c r="CG65" s="70"/>
      <c r="CH65" s="70"/>
      <c r="CI65" s="70"/>
      <c r="CJ65" s="70"/>
      <c r="CK65" s="70"/>
      <c r="CL65" s="70"/>
      <c r="CM65" s="70"/>
      <c r="CN65" s="70"/>
      <c r="CO65" s="70"/>
      <c r="CP65" s="70"/>
      <c r="CQ65" s="70"/>
      <c r="CR65" s="70"/>
      <c r="CS65" s="70"/>
      <c r="CT65" s="70"/>
      <c r="CU65" s="70"/>
      <c r="CV65" s="70"/>
      <c r="CW65" s="70"/>
      <c r="CX65" s="70"/>
      <c r="CY65" s="70"/>
      <c r="CZ65" s="70"/>
      <c r="DA65" s="70"/>
      <c r="DB65" s="70"/>
      <c r="DC65" s="70"/>
      <c r="DD65" s="70"/>
      <c r="DE65" s="70"/>
      <c r="DF65" s="70"/>
      <c r="DG65" s="70"/>
      <c r="DH65" s="70"/>
      <c r="DI65" s="70"/>
      <c r="DJ65" s="70"/>
      <c r="DK65" s="70"/>
      <c r="DL65" s="70"/>
      <c r="DM65" s="70"/>
      <c r="DN65" s="70"/>
      <c r="DO65" s="70"/>
      <c r="DP65" s="70"/>
      <c r="DQ65" s="70"/>
      <c r="DR65" s="70"/>
      <c r="DS65" s="70"/>
      <c r="DT65" s="70"/>
      <c r="DU65" s="70"/>
      <c r="DV65" s="70"/>
      <c r="DW65" s="70"/>
      <c r="DX65" s="70"/>
      <c r="DY65" s="70"/>
      <c r="DZ65" s="70"/>
      <c r="EA65" s="70"/>
      <c r="EB65" s="70"/>
      <c r="EC65" s="70"/>
      <c r="ED65" s="70"/>
      <c r="EE65" s="70"/>
      <c r="EF65" s="70"/>
      <c r="EG65" s="70"/>
      <c r="EH65" s="70"/>
      <c r="EI65" s="70"/>
      <c r="EJ65" s="70"/>
      <c r="EK65" s="70"/>
      <c r="EL65" s="70"/>
      <c r="EM65" s="70"/>
      <c r="EN65" s="70"/>
    </row>
    <row r="66" spans="1:144" outlineLevel="1" x14ac:dyDescent="0.2">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c r="CE66" s="70"/>
      <c r="CF66" s="70"/>
      <c r="CG66" s="70"/>
      <c r="CH66" s="70"/>
      <c r="CI66" s="70"/>
      <c r="CJ66" s="70"/>
      <c r="CK66" s="70"/>
      <c r="CL66" s="70"/>
      <c r="CM66" s="70"/>
      <c r="CN66" s="70"/>
      <c r="CO66" s="70"/>
      <c r="CP66" s="70"/>
      <c r="CQ66" s="70"/>
      <c r="CR66" s="70"/>
      <c r="CS66" s="70"/>
      <c r="CT66" s="70"/>
      <c r="CU66" s="70"/>
      <c r="CV66" s="70"/>
      <c r="CW66" s="70"/>
      <c r="CX66" s="70"/>
      <c r="CY66" s="70"/>
      <c r="CZ66" s="70"/>
      <c r="DA66" s="70"/>
      <c r="DB66" s="70"/>
      <c r="DC66" s="70"/>
      <c r="DD66" s="70"/>
      <c r="DE66" s="70"/>
      <c r="DF66" s="70"/>
      <c r="DG66" s="70"/>
      <c r="DH66" s="70"/>
      <c r="DI66" s="70"/>
      <c r="DJ66" s="70"/>
      <c r="DK66" s="70"/>
      <c r="DL66" s="70"/>
      <c r="DM66" s="70"/>
      <c r="DN66" s="70"/>
      <c r="DO66" s="70"/>
      <c r="DP66" s="70"/>
      <c r="DQ66" s="70"/>
      <c r="DR66" s="70"/>
      <c r="DS66" s="70"/>
      <c r="DT66" s="70"/>
      <c r="DU66" s="70"/>
      <c r="DV66" s="70"/>
      <c r="DW66" s="70"/>
      <c r="DX66" s="70"/>
      <c r="DY66" s="70"/>
      <c r="DZ66" s="70"/>
      <c r="EA66" s="70"/>
      <c r="EB66" s="70"/>
      <c r="EC66" s="70"/>
      <c r="ED66" s="70"/>
      <c r="EE66" s="70"/>
      <c r="EF66" s="70"/>
      <c r="EG66" s="70"/>
      <c r="EH66" s="70"/>
      <c r="EI66" s="70"/>
      <c r="EJ66" s="70"/>
      <c r="EK66" s="70"/>
      <c r="EL66" s="70"/>
      <c r="EM66" s="70"/>
      <c r="EN66" s="70"/>
    </row>
    <row r="67" spans="1:144" outlineLevel="1" x14ac:dyDescent="0.2">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c r="EH67" s="70"/>
      <c r="EI67" s="70"/>
      <c r="EJ67" s="70"/>
      <c r="EK67" s="70"/>
      <c r="EL67" s="70"/>
      <c r="EM67" s="70"/>
      <c r="EN67" s="70"/>
    </row>
    <row r="68" spans="1:144" outlineLevel="1" x14ac:dyDescent="0.2">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c r="CV68" s="70"/>
      <c r="CW68" s="70"/>
      <c r="CX68" s="70"/>
      <c r="CY68" s="70"/>
      <c r="CZ68" s="70"/>
      <c r="DA68" s="70"/>
      <c r="DB68" s="70"/>
      <c r="DC68" s="70"/>
      <c r="DD68" s="70"/>
      <c r="DE68" s="70"/>
      <c r="DF68" s="70"/>
      <c r="DG68" s="70"/>
      <c r="DH68" s="70"/>
      <c r="DI68" s="70"/>
      <c r="DJ68" s="70"/>
      <c r="DK68" s="70"/>
      <c r="DL68" s="70"/>
      <c r="DM68" s="70"/>
      <c r="DN68" s="70"/>
      <c r="DO68" s="70"/>
      <c r="DP68" s="70"/>
      <c r="DQ68" s="70"/>
      <c r="DR68" s="70"/>
      <c r="DS68" s="70"/>
      <c r="DT68" s="70"/>
      <c r="DU68" s="70"/>
      <c r="DV68" s="70"/>
      <c r="DW68" s="70"/>
      <c r="DX68" s="70"/>
      <c r="DY68" s="70"/>
      <c r="DZ68" s="70"/>
      <c r="EA68" s="70"/>
      <c r="EB68" s="70"/>
      <c r="EC68" s="70"/>
      <c r="ED68" s="70"/>
      <c r="EE68" s="70"/>
      <c r="EF68" s="70"/>
      <c r="EG68" s="70"/>
      <c r="EH68" s="70"/>
      <c r="EI68" s="70"/>
      <c r="EJ68" s="70"/>
      <c r="EK68" s="70"/>
      <c r="EL68" s="70"/>
      <c r="EM68" s="70"/>
      <c r="EN68" s="70"/>
    </row>
    <row r="69" spans="1:144" outlineLevel="1" x14ac:dyDescent="0.2">
      <c r="AQ69" s="70"/>
      <c r="AR69" s="70"/>
      <c r="AS69" s="70"/>
      <c r="AT69" s="70"/>
      <c r="AU69" s="70"/>
      <c r="AV69" s="70"/>
      <c r="AW69" s="70"/>
      <c r="AX69" s="70"/>
      <c r="AY69" s="70"/>
      <c r="AZ69" s="70"/>
      <c r="BA69" s="70"/>
      <c r="BB69" s="70"/>
      <c r="BC69" s="70"/>
      <c r="BD69" s="70"/>
      <c r="BE69" s="70"/>
      <c r="BF69" s="70"/>
      <c r="BG69" s="70"/>
      <c r="BH69" s="70"/>
      <c r="BI69" s="70"/>
      <c r="BJ69" s="70"/>
      <c r="BK69" s="70"/>
      <c r="BL69" s="70"/>
      <c r="BM69" s="70"/>
      <c r="BN69" s="70"/>
      <c r="BO69" s="70"/>
      <c r="BP69" s="70"/>
      <c r="BQ69" s="70"/>
      <c r="BR69" s="70"/>
      <c r="BS69" s="70"/>
      <c r="BT69" s="70"/>
      <c r="BU69" s="70"/>
      <c r="BV69" s="70"/>
      <c r="BW69" s="70"/>
      <c r="BX69" s="70"/>
      <c r="BY69" s="70"/>
      <c r="BZ69" s="70"/>
      <c r="CA69" s="70"/>
      <c r="CB69" s="70"/>
      <c r="CC69" s="70"/>
      <c r="CD69" s="70"/>
      <c r="CE69" s="70"/>
      <c r="CF69" s="70"/>
      <c r="CG69" s="70"/>
      <c r="CH69" s="70"/>
      <c r="CI69" s="70"/>
      <c r="CJ69" s="70"/>
      <c r="CK69" s="70"/>
      <c r="CL69" s="70"/>
      <c r="CM69" s="70"/>
      <c r="CN69" s="70"/>
      <c r="CO69" s="70"/>
      <c r="CP69" s="70"/>
      <c r="CQ69" s="70"/>
      <c r="CR69" s="70"/>
      <c r="CS69" s="70"/>
      <c r="CT69" s="70"/>
      <c r="CU69" s="70"/>
      <c r="CV69" s="70"/>
      <c r="CW69" s="70"/>
      <c r="CX69" s="70"/>
      <c r="CY69" s="70"/>
      <c r="CZ69" s="70"/>
      <c r="DA69" s="70"/>
      <c r="DB69" s="70"/>
      <c r="DC69" s="70"/>
      <c r="DD69" s="70"/>
      <c r="DE69" s="70"/>
      <c r="DF69" s="70"/>
      <c r="DG69" s="70"/>
      <c r="DH69" s="70"/>
      <c r="DI69" s="70"/>
      <c r="DJ69" s="70"/>
      <c r="DK69" s="70"/>
      <c r="DL69" s="70"/>
      <c r="DM69" s="70"/>
      <c r="DN69" s="70"/>
      <c r="DO69" s="70"/>
      <c r="DP69" s="70"/>
      <c r="DQ69" s="70"/>
      <c r="DR69" s="70"/>
      <c r="DS69" s="70"/>
      <c r="DT69" s="70"/>
      <c r="DU69" s="70"/>
      <c r="DV69" s="70"/>
      <c r="DW69" s="70"/>
      <c r="DX69" s="70"/>
      <c r="DY69" s="70"/>
      <c r="DZ69" s="70"/>
      <c r="EA69" s="70"/>
      <c r="EB69" s="70"/>
      <c r="EC69" s="70"/>
      <c r="ED69" s="70"/>
      <c r="EE69" s="70"/>
      <c r="EF69" s="70"/>
      <c r="EG69" s="70"/>
      <c r="EH69" s="70"/>
      <c r="EI69" s="70"/>
      <c r="EJ69" s="70"/>
      <c r="EK69" s="70"/>
      <c r="EL69" s="70"/>
      <c r="EM69" s="70"/>
      <c r="EN69" s="70"/>
    </row>
    <row r="70" spans="1:144" outlineLevel="1" x14ac:dyDescent="0.2">
      <c r="AQ70" s="70"/>
      <c r="AR70" s="70"/>
      <c r="AS70" s="70"/>
      <c r="AT70" s="70"/>
      <c r="AU70" s="70"/>
      <c r="AV70" s="70"/>
      <c r="AW70" s="70"/>
      <c r="AX70" s="70"/>
      <c r="AY70" s="70"/>
      <c r="AZ70" s="70"/>
      <c r="BA70" s="70"/>
      <c r="BB70" s="70"/>
      <c r="BC70" s="70"/>
      <c r="BD70" s="70"/>
      <c r="BE70" s="70"/>
      <c r="BF70" s="70"/>
      <c r="BG70" s="70"/>
      <c r="BH70" s="70"/>
      <c r="BI70" s="70"/>
      <c r="BJ70" s="70"/>
      <c r="BK70" s="70"/>
      <c r="BL70" s="70"/>
      <c r="BM70" s="70"/>
      <c r="BN70" s="70"/>
      <c r="BO70" s="70"/>
      <c r="BP70" s="70"/>
      <c r="BQ70" s="70"/>
      <c r="BR70" s="70"/>
      <c r="BS70" s="70"/>
      <c r="BT70" s="70"/>
      <c r="BU70" s="70"/>
      <c r="BV70" s="70"/>
      <c r="BW70" s="70"/>
      <c r="BX70" s="70"/>
      <c r="BY70" s="70"/>
      <c r="BZ70" s="70"/>
      <c r="CA70" s="70"/>
      <c r="CB70" s="70"/>
      <c r="CC70" s="70"/>
      <c r="CD70" s="70"/>
      <c r="CE70" s="70"/>
      <c r="CF70" s="70"/>
      <c r="CG70" s="70"/>
      <c r="CH70" s="70"/>
      <c r="CI70" s="70"/>
      <c r="CJ70" s="70"/>
      <c r="CK70" s="70"/>
      <c r="CL70" s="70"/>
      <c r="CM70" s="70"/>
      <c r="CN70" s="70"/>
      <c r="CO70" s="70"/>
      <c r="CP70" s="70"/>
      <c r="CQ70" s="70"/>
      <c r="CR70" s="70"/>
      <c r="CS70" s="70"/>
      <c r="CT70" s="70"/>
      <c r="CU70" s="70"/>
      <c r="CV70" s="70"/>
      <c r="CW70" s="70"/>
      <c r="CX70" s="70"/>
      <c r="CY70" s="70"/>
      <c r="CZ70" s="70"/>
      <c r="DA70" s="70"/>
      <c r="DB70" s="70"/>
      <c r="DC70" s="70"/>
      <c r="DD70" s="70"/>
      <c r="DE70" s="70"/>
      <c r="DF70" s="70"/>
      <c r="DG70" s="70"/>
      <c r="DH70" s="70"/>
      <c r="DI70" s="70"/>
      <c r="DJ70" s="70"/>
      <c r="DK70" s="70"/>
      <c r="DL70" s="70"/>
      <c r="DM70" s="70"/>
      <c r="DN70" s="70"/>
      <c r="DO70" s="70"/>
      <c r="DP70" s="70"/>
      <c r="DQ70" s="70"/>
      <c r="DR70" s="70"/>
      <c r="DS70" s="70"/>
      <c r="DT70" s="70"/>
      <c r="DU70" s="70"/>
      <c r="DV70" s="70"/>
      <c r="DW70" s="70"/>
      <c r="DX70" s="70"/>
      <c r="DY70" s="70"/>
      <c r="DZ70" s="70"/>
      <c r="EA70" s="70"/>
      <c r="EB70" s="70"/>
      <c r="EC70" s="70"/>
      <c r="ED70" s="70"/>
      <c r="EE70" s="70"/>
      <c r="EF70" s="70"/>
      <c r="EG70" s="70"/>
      <c r="EH70" s="70"/>
      <c r="EI70" s="70"/>
      <c r="EJ70" s="70"/>
      <c r="EK70" s="70"/>
      <c r="EL70" s="70"/>
      <c r="EM70" s="70"/>
      <c r="EN70" s="70"/>
    </row>
    <row r="71" spans="1:144" outlineLevel="1" x14ac:dyDescent="0.2">
      <c r="AQ71" s="70"/>
      <c r="AR71" s="70"/>
      <c r="AS71" s="70"/>
      <c r="AT71" s="70"/>
      <c r="AU71" s="70"/>
      <c r="AV71" s="70"/>
      <c r="AW71" s="70"/>
      <c r="AX71" s="70"/>
      <c r="AY71" s="70"/>
      <c r="AZ71" s="70"/>
      <c r="BA71" s="70"/>
      <c r="BB71" s="70"/>
      <c r="BC71" s="70"/>
      <c r="BD71" s="70"/>
      <c r="BE71" s="70"/>
      <c r="BF71" s="70"/>
      <c r="BG71" s="70"/>
      <c r="BH71" s="70"/>
      <c r="BI71" s="70"/>
      <c r="BJ71" s="70"/>
      <c r="BK71" s="70"/>
      <c r="BL71" s="70"/>
      <c r="BM71" s="70"/>
      <c r="BN71" s="70"/>
      <c r="BO71" s="70"/>
      <c r="BP71" s="70"/>
      <c r="BQ71" s="70"/>
      <c r="BR71" s="70"/>
      <c r="BS71" s="70"/>
      <c r="BT71" s="70"/>
      <c r="BU71" s="70"/>
      <c r="BV71" s="70"/>
      <c r="BW71" s="70"/>
      <c r="BX71" s="70"/>
      <c r="BY71" s="70"/>
      <c r="BZ71" s="70"/>
      <c r="CA71" s="70"/>
      <c r="CB71" s="70"/>
      <c r="CC71" s="70"/>
      <c r="CD71" s="70"/>
      <c r="CE71" s="70"/>
      <c r="CF71" s="70"/>
      <c r="CG71" s="70"/>
      <c r="CH71" s="70"/>
      <c r="CI71" s="70"/>
      <c r="CJ71" s="70"/>
      <c r="CK71" s="70"/>
      <c r="CL71" s="70"/>
      <c r="CM71" s="70"/>
      <c r="CN71" s="70"/>
      <c r="CO71" s="70"/>
      <c r="CP71" s="70"/>
      <c r="CQ71" s="70"/>
      <c r="CR71" s="70"/>
      <c r="CS71" s="70"/>
      <c r="CT71" s="70"/>
      <c r="CU71" s="70"/>
      <c r="CV71" s="70"/>
      <c r="CW71" s="70"/>
      <c r="CX71" s="70"/>
      <c r="CY71" s="70"/>
      <c r="CZ71" s="70"/>
      <c r="DA71" s="70"/>
      <c r="DB71" s="70"/>
      <c r="DC71" s="70"/>
      <c r="DD71" s="70"/>
      <c r="DE71" s="70"/>
      <c r="DF71" s="70"/>
      <c r="DG71" s="70"/>
      <c r="DH71" s="70"/>
      <c r="DI71" s="70"/>
      <c r="DJ71" s="70"/>
      <c r="DK71" s="70"/>
      <c r="DL71" s="70"/>
      <c r="DM71" s="70"/>
      <c r="DN71" s="70"/>
      <c r="DO71" s="70"/>
      <c r="DP71" s="70"/>
      <c r="DQ71" s="70"/>
      <c r="DR71" s="70"/>
      <c r="DS71" s="70"/>
      <c r="DT71" s="70"/>
      <c r="DU71" s="70"/>
      <c r="DV71" s="70"/>
      <c r="DW71" s="70"/>
      <c r="DX71" s="70"/>
      <c r="DY71" s="70"/>
      <c r="DZ71" s="70"/>
      <c r="EA71" s="70"/>
      <c r="EB71" s="70"/>
      <c r="EC71" s="70"/>
      <c r="ED71" s="70"/>
      <c r="EE71" s="70"/>
      <c r="EF71" s="70"/>
      <c r="EG71" s="70"/>
      <c r="EH71" s="70"/>
      <c r="EI71" s="70"/>
      <c r="EJ71" s="70"/>
      <c r="EK71" s="70"/>
      <c r="EL71" s="70"/>
      <c r="EM71" s="70"/>
      <c r="EN71" s="70"/>
    </row>
    <row r="72" spans="1:144" outlineLevel="1" x14ac:dyDescent="0.2">
      <c r="AQ72" s="70"/>
      <c r="AR72" s="70"/>
      <c r="AS72" s="70"/>
      <c r="AT72" s="70"/>
      <c r="AU72" s="70"/>
      <c r="AV72" s="70"/>
      <c r="AW72" s="70"/>
      <c r="AX72" s="70"/>
      <c r="AY72" s="70"/>
      <c r="AZ72" s="70"/>
      <c r="BA72" s="70"/>
      <c r="BB72" s="70"/>
      <c r="BC72" s="70"/>
      <c r="BD72" s="70"/>
      <c r="BE72" s="70"/>
      <c r="BF72" s="70"/>
      <c r="BG72" s="70"/>
      <c r="BH72" s="70"/>
      <c r="BI72" s="70"/>
      <c r="BJ72" s="70"/>
      <c r="BK72" s="70"/>
      <c r="BL72" s="70"/>
      <c r="BM72" s="70"/>
      <c r="BN72" s="70"/>
      <c r="BO72" s="70"/>
      <c r="BP72" s="70"/>
      <c r="BQ72" s="70"/>
      <c r="BR72" s="70"/>
      <c r="BS72" s="70"/>
      <c r="BT72" s="70"/>
      <c r="BU72" s="70"/>
      <c r="BV72" s="70"/>
      <c r="BW72" s="70"/>
      <c r="BX72" s="70"/>
      <c r="BY72" s="70"/>
      <c r="BZ72" s="70"/>
      <c r="CA72" s="70"/>
      <c r="CB72" s="70"/>
      <c r="CC72" s="70"/>
      <c r="CD72" s="70"/>
      <c r="CE72" s="70"/>
      <c r="CF72" s="70"/>
      <c r="CG72" s="70"/>
      <c r="CH72" s="70"/>
      <c r="CI72" s="70"/>
      <c r="CJ72" s="70"/>
      <c r="CK72" s="70"/>
      <c r="CL72" s="70"/>
      <c r="CM72" s="70"/>
      <c r="CN72" s="70"/>
      <c r="CO72" s="70"/>
      <c r="CP72" s="70"/>
      <c r="CQ72" s="70"/>
      <c r="CR72" s="70"/>
      <c r="CS72" s="70"/>
      <c r="CT72" s="70"/>
      <c r="CU72" s="70"/>
      <c r="CV72" s="70"/>
      <c r="CW72" s="70"/>
      <c r="CX72" s="70"/>
      <c r="CY72" s="70"/>
      <c r="CZ72" s="70"/>
      <c r="DA72" s="70"/>
      <c r="DB72" s="70"/>
      <c r="DC72" s="70"/>
      <c r="DD72" s="70"/>
      <c r="DE72" s="70"/>
      <c r="DF72" s="70"/>
      <c r="DG72" s="70"/>
      <c r="DH72" s="70"/>
      <c r="DI72" s="70"/>
      <c r="DJ72" s="70"/>
      <c r="DK72" s="70"/>
      <c r="DL72" s="70"/>
      <c r="DM72" s="70"/>
      <c r="DN72" s="70"/>
      <c r="DO72" s="70"/>
      <c r="DP72" s="70"/>
      <c r="DQ72" s="70"/>
      <c r="DR72" s="70"/>
      <c r="DS72" s="70"/>
      <c r="DT72" s="70"/>
      <c r="DU72" s="70"/>
      <c r="DV72" s="70"/>
      <c r="DW72" s="70"/>
      <c r="DX72" s="70"/>
      <c r="DY72" s="70"/>
      <c r="DZ72" s="70"/>
      <c r="EA72" s="70"/>
      <c r="EB72" s="70"/>
      <c r="EC72" s="70"/>
      <c r="ED72" s="70"/>
      <c r="EE72" s="70"/>
      <c r="EF72" s="70"/>
      <c r="EG72" s="70"/>
      <c r="EH72" s="70"/>
      <c r="EI72" s="70"/>
      <c r="EJ72" s="70"/>
      <c r="EK72" s="70"/>
      <c r="EL72" s="70"/>
      <c r="EM72" s="70"/>
      <c r="EN72" s="70"/>
    </row>
    <row r="73" spans="1:144" outlineLevel="1" x14ac:dyDescent="0.2">
      <c r="AQ73" s="70"/>
      <c r="AR73" s="70"/>
      <c r="AS73" s="70"/>
      <c r="AT73" s="70"/>
      <c r="AU73" s="70"/>
      <c r="AV73" s="70"/>
      <c r="AW73" s="70"/>
      <c r="AX73" s="70"/>
      <c r="AY73" s="70"/>
      <c r="AZ73" s="70"/>
      <c r="BA73" s="70"/>
      <c r="BB73" s="70"/>
      <c r="BC73" s="70"/>
      <c r="BD73" s="70"/>
      <c r="BE73" s="70"/>
      <c r="BF73" s="70"/>
      <c r="BG73" s="70"/>
      <c r="BH73" s="70"/>
      <c r="BI73" s="70"/>
      <c r="BJ73" s="70"/>
      <c r="BK73" s="70"/>
      <c r="BL73" s="70"/>
      <c r="BM73" s="70"/>
      <c r="BN73" s="70"/>
      <c r="BO73" s="70"/>
      <c r="BP73" s="70"/>
      <c r="BQ73" s="70"/>
      <c r="BR73" s="70"/>
      <c r="BS73" s="70"/>
      <c r="BT73" s="70"/>
      <c r="BU73" s="70"/>
      <c r="BV73" s="70"/>
      <c r="BW73" s="70"/>
      <c r="BX73" s="70"/>
      <c r="BY73" s="70"/>
      <c r="BZ73" s="70"/>
      <c r="CA73" s="70"/>
      <c r="CB73" s="70"/>
      <c r="CC73" s="70"/>
      <c r="CD73" s="70"/>
      <c r="CE73" s="70"/>
      <c r="CF73" s="70"/>
      <c r="CG73" s="70"/>
      <c r="CH73" s="70"/>
      <c r="CI73" s="70"/>
      <c r="CJ73" s="70"/>
      <c r="CK73" s="70"/>
      <c r="CL73" s="70"/>
      <c r="CM73" s="70"/>
      <c r="CN73" s="70"/>
      <c r="CO73" s="70"/>
      <c r="CP73" s="70"/>
      <c r="CQ73" s="70"/>
      <c r="CR73" s="70"/>
      <c r="CS73" s="70"/>
      <c r="CT73" s="70"/>
      <c r="CU73" s="70"/>
      <c r="CV73" s="70"/>
      <c r="CW73" s="70"/>
      <c r="CX73" s="70"/>
      <c r="CY73" s="70"/>
      <c r="CZ73" s="70"/>
      <c r="DA73" s="70"/>
      <c r="DB73" s="70"/>
      <c r="DC73" s="70"/>
      <c r="DD73" s="70"/>
      <c r="DE73" s="70"/>
      <c r="DF73" s="70"/>
      <c r="DG73" s="70"/>
      <c r="DH73" s="70"/>
      <c r="DI73" s="70"/>
      <c r="DJ73" s="70"/>
      <c r="DK73" s="70"/>
      <c r="DL73" s="70"/>
      <c r="DM73" s="70"/>
      <c r="DN73" s="70"/>
      <c r="DO73" s="70"/>
      <c r="DP73" s="70"/>
      <c r="DQ73" s="70"/>
      <c r="DR73" s="70"/>
      <c r="DS73" s="70"/>
      <c r="DT73" s="70"/>
      <c r="DU73" s="70"/>
      <c r="DV73" s="70"/>
      <c r="DW73" s="70"/>
      <c r="DX73" s="70"/>
      <c r="DY73" s="70"/>
      <c r="DZ73" s="70"/>
      <c r="EA73" s="70"/>
      <c r="EB73" s="70"/>
      <c r="EC73" s="70"/>
      <c r="ED73" s="70"/>
      <c r="EE73" s="70"/>
      <c r="EF73" s="70"/>
      <c r="EG73" s="70"/>
      <c r="EH73" s="70"/>
      <c r="EI73" s="70"/>
      <c r="EJ73" s="70"/>
      <c r="EK73" s="70"/>
      <c r="EL73" s="70"/>
      <c r="EM73" s="70"/>
      <c r="EN73" s="70"/>
    </row>
    <row r="74" spans="1:144" outlineLevel="1" x14ac:dyDescent="0.2">
      <c r="AQ74" s="70"/>
      <c r="AR74" s="70"/>
      <c r="AS74" s="70"/>
      <c r="AT74" s="70"/>
      <c r="AU74" s="70"/>
      <c r="AV74" s="70"/>
      <c r="AW74" s="70"/>
      <c r="AX74" s="70"/>
      <c r="AY74" s="70"/>
      <c r="AZ74" s="70"/>
      <c r="BA74" s="70"/>
      <c r="BB74" s="70"/>
      <c r="BC74" s="70"/>
      <c r="BD74" s="70"/>
      <c r="BE74" s="70"/>
      <c r="BF74" s="70"/>
      <c r="BG74" s="70"/>
      <c r="BH74" s="70"/>
      <c r="BI74" s="70"/>
      <c r="BJ74" s="70"/>
      <c r="BK74" s="70"/>
      <c r="BL74" s="70"/>
      <c r="BM74" s="70"/>
      <c r="BN74" s="70"/>
      <c r="BO74" s="70"/>
      <c r="BP74" s="70"/>
      <c r="BQ74" s="70"/>
      <c r="BR74" s="70"/>
      <c r="BS74" s="70"/>
      <c r="BT74" s="70"/>
      <c r="BU74" s="70"/>
      <c r="BV74" s="70"/>
      <c r="BW74" s="70"/>
      <c r="BX74" s="70"/>
      <c r="BY74" s="70"/>
      <c r="BZ74" s="70"/>
      <c r="CA74" s="70"/>
      <c r="CB74" s="70"/>
      <c r="CC74" s="70"/>
      <c r="CD74" s="70"/>
      <c r="CE74" s="70"/>
      <c r="CF74" s="70"/>
      <c r="CG74" s="70"/>
      <c r="CH74" s="70"/>
      <c r="CI74" s="70"/>
      <c r="CJ74" s="70"/>
      <c r="CK74" s="70"/>
      <c r="CL74" s="70"/>
      <c r="CM74" s="70"/>
      <c r="CN74" s="70"/>
      <c r="CO74" s="70"/>
      <c r="CP74" s="70"/>
      <c r="CQ74" s="70"/>
      <c r="CR74" s="70"/>
      <c r="CS74" s="70"/>
      <c r="CT74" s="70"/>
      <c r="CU74" s="70"/>
      <c r="CV74" s="70"/>
      <c r="CW74" s="70"/>
      <c r="CX74" s="70"/>
      <c r="CY74" s="70"/>
      <c r="CZ74" s="70"/>
      <c r="DA74" s="70"/>
      <c r="DB74" s="70"/>
      <c r="DC74" s="70"/>
      <c r="DD74" s="70"/>
      <c r="DE74" s="70"/>
      <c r="DF74" s="70"/>
      <c r="DG74" s="70"/>
      <c r="DH74" s="70"/>
      <c r="DI74" s="70"/>
      <c r="DJ74" s="70"/>
      <c r="DK74" s="70"/>
      <c r="DL74" s="70"/>
      <c r="DM74" s="70"/>
      <c r="DN74" s="70"/>
      <c r="DO74" s="70"/>
      <c r="DP74" s="70"/>
      <c r="DQ74" s="70"/>
      <c r="DR74" s="70"/>
      <c r="DS74" s="70"/>
      <c r="DT74" s="70"/>
      <c r="DU74" s="70"/>
      <c r="DV74" s="70"/>
      <c r="DW74" s="70"/>
      <c r="DX74" s="70"/>
      <c r="DY74" s="70"/>
      <c r="DZ74" s="70"/>
      <c r="EA74" s="70"/>
      <c r="EB74" s="70"/>
      <c r="EC74" s="70"/>
      <c r="ED74" s="70"/>
      <c r="EE74" s="70"/>
      <c r="EF74" s="70"/>
      <c r="EG74" s="70"/>
      <c r="EH74" s="70"/>
      <c r="EI74" s="70"/>
      <c r="EJ74" s="70"/>
      <c r="EK74" s="70"/>
      <c r="EL74" s="70"/>
      <c r="EM74" s="70"/>
      <c r="EN74" s="70"/>
    </row>
    <row r="75" spans="1:144" outlineLevel="1" x14ac:dyDescent="0.2">
      <c r="AQ75" s="70"/>
      <c r="AR75" s="70"/>
      <c r="AS75" s="70"/>
      <c r="AT75" s="70"/>
      <c r="AU75" s="70"/>
      <c r="AV75" s="70"/>
      <c r="AW75" s="70"/>
      <c r="AX75" s="70"/>
      <c r="AY75" s="70"/>
      <c r="AZ75" s="70"/>
      <c r="BA75" s="70"/>
      <c r="BB75" s="70"/>
      <c r="BC75" s="70"/>
      <c r="BD75" s="70"/>
      <c r="BE75" s="70"/>
      <c r="BF75" s="70"/>
      <c r="BG75" s="70"/>
      <c r="BH75" s="70"/>
      <c r="BI75" s="70"/>
      <c r="BJ75" s="70"/>
      <c r="BK75" s="70"/>
      <c r="BL75" s="70"/>
      <c r="BM75" s="70"/>
      <c r="BN75" s="70"/>
      <c r="BO75" s="70"/>
      <c r="BP75" s="70"/>
      <c r="BQ75" s="70"/>
      <c r="BR75" s="70"/>
      <c r="BS75" s="70"/>
      <c r="BT75" s="70"/>
      <c r="BU75" s="70"/>
      <c r="BV75" s="70"/>
      <c r="BW75" s="70"/>
      <c r="BX75" s="70"/>
      <c r="BY75" s="70"/>
      <c r="BZ75" s="70"/>
      <c r="CA75" s="70"/>
      <c r="CB75" s="70"/>
      <c r="CC75" s="70"/>
      <c r="CD75" s="70"/>
      <c r="CE75" s="70"/>
      <c r="CF75" s="70"/>
      <c r="CG75" s="70"/>
      <c r="CH75" s="70"/>
      <c r="CI75" s="70"/>
      <c r="CJ75" s="70"/>
      <c r="CK75" s="70"/>
      <c r="CL75" s="70"/>
      <c r="CM75" s="70"/>
      <c r="CN75" s="70"/>
      <c r="CO75" s="70"/>
      <c r="CP75" s="70"/>
      <c r="CQ75" s="70"/>
      <c r="CR75" s="70"/>
      <c r="CS75" s="70"/>
      <c r="CT75" s="70"/>
      <c r="CU75" s="70"/>
      <c r="CV75" s="70"/>
      <c r="CW75" s="70"/>
      <c r="CX75" s="70"/>
      <c r="CY75" s="70"/>
      <c r="CZ75" s="70"/>
      <c r="DA75" s="70"/>
      <c r="DB75" s="70"/>
      <c r="DC75" s="70"/>
      <c r="DD75" s="70"/>
      <c r="DE75" s="70"/>
      <c r="DF75" s="70"/>
      <c r="DG75" s="70"/>
      <c r="DH75" s="70"/>
      <c r="DI75" s="70"/>
      <c r="DJ75" s="70"/>
      <c r="DK75" s="70"/>
      <c r="DL75" s="70"/>
      <c r="DM75" s="70"/>
      <c r="DN75" s="70"/>
      <c r="DO75" s="70"/>
      <c r="DP75" s="70"/>
      <c r="DQ75" s="70"/>
      <c r="DR75" s="70"/>
      <c r="DS75" s="70"/>
      <c r="DT75" s="70"/>
      <c r="DU75" s="70"/>
      <c r="DV75" s="70"/>
      <c r="DW75" s="70"/>
      <c r="DX75" s="70"/>
      <c r="DY75" s="70"/>
      <c r="DZ75" s="70"/>
      <c r="EA75" s="70"/>
      <c r="EB75" s="70"/>
      <c r="EC75" s="70"/>
      <c r="ED75" s="70"/>
      <c r="EE75" s="70"/>
      <c r="EF75" s="70"/>
      <c r="EG75" s="70"/>
      <c r="EH75" s="70"/>
      <c r="EI75" s="70"/>
      <c r="EJ75" s="70"/>
      <c r="EK75" s="70"/>
      <c r="EL75" s="70"/>
      <c r="EM75" s="70"/>
      <c r="EN75" s="70"/>
    </row>
    <row r="76" spans="1:144" x14ac:dyDescent="0.2">
      <c r="A76" s="86"/>
      <c r="AQ76" s="70"/>
      <c r="AR76" s="70"/>
      <c r="AS76" s="70"/>
      <c r="AT76" s="70"/>
      <c r="AU76" s="70"/>
      <c r="AV76" s="70"/>
      <c r="AW76" s="70"/>
      <c r="AX76" s="70"/>
      <c r="AY76" s="70"/>
      <c r="AZ76" s="70"/>
      <c r="BA76" s="70"/>
      <c r="BB76" s="70"/>
      <c r="BC76" s="70"/>
      <c r="BD76" s="70"/>
      <c r="BE76" s="70"/>
      <c r="BF76" s="70"/>
      <c r="BG76" s="70"/>
      <c r="BH76" s="70"/>
      <c r="BI76" s="70"/>
      <c r="BJ76" s="70"/>
      <c r="BK76" s="70"/>
      <c r="BL76" s="70"/>
      <c r="BM76" s="70"/>
      <c r="BN76" s="70"/>
      <c r="BO76" s="70"/>
      <c r="BP76" s="70"/>
      <c r="BQ76" s="70"/>
      <c r="BR76" s="70"/>
      <c r="BS76" s="70"/>
      <c r="BT76" s="70"/>
      <c r="BU76" s="70"/>
      <c r="BV76" s="70"/>
      <c r="BW76" s="70"/>
      <c r="BX76" s="70"/>
      <c r="BY76" s="70"/>
      <c r="BZ76" s="70"/>
      <c r="CA76" s="70"/>
      <c r="CB76" s="70"/>
      <c r="CC76" s="70"/>
      <c r="CD76" s="70"/>
      <c r="CE76" s="70"/>
      <c r="CF76" s="70"/>
      <c r="CG76" s="70"/>
      <c r="CH76" s="70"/>
      <c r="CI76" s="70"/>
      <c r="CJ76" s="70"/>
      <c r="CK76" s="70"/>
      <c r="CL76" s="70"/>
      <c r="CM76" s="70"/>
      <c r="CN76" s="70"/>
      <c r="CO76" s="70"/>
      <c r="CP76" s="70"/>
      <c r="CQ76" s="70"/>
      <c r="CR76" s="70"/>
      <c r="CS76" s="70"/>
      <c r="CT76" s="70"/>
      <c r="CU76" s="70"/>
      <c r="CV76" s="70"/>
      <c r="CW76" s="70"/>
      <c r="CX76" s="70"/>
      <c r="CY76" s="70"/>
      <c r="CZ76" s="70"/>
      <c r="DA76" s="70"/>
      <c r="DB76" s="70"/>
      <c r="DC76" s="70"/>
      <c r="DD76" s="70"/>
      <c r="DE76" s="70"/>
      <c r="DF76" s="70"/>
      <c r="DG76" s="70"/>
      <c r="DH76" s="70"/>
      <c r="DI76" s="70"/>
      <c r="DJ76" s="70"/>
      <c r="DK76" s="70"/>
      <c r="DL76" s="70"/>
      <c r="DM76" s="70"/>
      <c r="DN76" s="70"/>
      <c r="DO76" s="70"/>
      <c r="DP76" s="70"/>
      <c r="DQ76" s="70"/>
      <c r="DR76" s="70"/>
      <c r="DS76" s="70"/>
      <c r="DT76" s="70"/>
      <c r="DU76" s="70"/>
      <c r="DV76" s="70"/>
      <c r="DW76" s="70"/>
      <c r="DX76" s="70"/>
      <c r="DY76" s="70"/>
      <c r="DZ76" s="70"/>
      <c r="EA76" s="70"/>
      <c r="EB76" s="70"/>
      <c r="EC76" s="70"/>
      <c r="ED76" s="70"/>
      <c r="EE76" s="70"/>
      <c r="EF76" s="70"/>
      <c r="EG76" s="70"/>
      <c r="EH76" s="70"/>
      <c r="EI76" s="70"/>
      <c r="EJ76" s="70"/>
      <c r="EK76" s="70"/>
      <c r="EL76" s="70"/>
      <c r="EM76" s="70"/>
      <c r="EN76" s="70"/>
    </row>
    <row r="77" spans="1:144" x14ac:dyDescent="0.2">
      <c r="A77" s="11" t="s">
        <v>141</v>
      </c>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c r="CV77" s="70"/>
      <c r="CW77" s="70"/>
      <c r="CX77" s="70"/>
      <c r="CY77" s="70"/>
      <c r="CZ77" s="70"/>
      <c r="DA77" s="70"/>
      <c r="DB77" s="70"/>
      <c r="DC77" s="70"/>
      <c r="DD77" s="70"/>
      <c r="DE77" s="70"/>
      <c r="DF77" s="70"/>
      <c r="DG77" s="70"/>
      <c r="DH77" s="70"/>
      <c r="DI77" s="70"/>
      <c r="DJ77" s="70"/>
      <c r="DK77" s="70"/>
      <c r="DL77" s="70"/>
      <c r="DM77" s="70"/>
      <c r="DN77" s="70"/>
      <c r="DO77" s="70"/>
      <c r="DP77" s="70"/>
      <c r="DQ77" s="70"/>
      <c r="DR77" s="70"/>
      <c r="DS77" s="70"/>
      <c r="DT77" s="70"/>
      <c r="DU77" s="70"/>
      <c r="DV77" s="70"/>
      <c r="DW77" s="70"/>
      <c r="DX77" s="70"/>
      <c r="DY77" s="70"/>
      <c r="DZ77" s="70"/>
      <c r="EA77" s="70"/>
      <c r="EB77" s="70"/>
      <c r="EC77" s="70"/>
      <c r="ED77" s="70"/>
      <c r="EE77" s="70"/>
      <c r="EF77" s="70"/>
      <c r="EG77" s="70"/>
      <c r="EH77" s="70"/>
      <c r="EI77" s="70"/>
      <c r="EJ77" s="70"/>
      <c r="EK77" s="70"/>
      <c r="EL77" s="70"/>
      <c r="EM77" s="70"/>
      <c r="EN77" s="70"/>
    </row>
    <row r="78" spans="1:144" hidden="1" outlineLevel="1" x14ac:dyDescent="0.2">
      <c r="A78" s="9"/>
      <c r="B78" s="32"/>
      <c r="C78" s="38" t="str">
        <f>"Cutoff value for prediction of "&amp;$I$2&amp;":"</f>
        <v>Cutoff value for prediction of 1:</v>
      </c>
      <c r="D78" s="39">
        <f>I78/20</f>
        <v>0.2</v>
      </c>
      <c r="E78" s="61" t="str">
        <f>IF(ISBLANK(V88),"","RMSE =")</f>
        <v>RMSE =</v>
      </c>
      <c r="F78" s="62" t="e">
        <f>IF(ISBLANK(V88),"",SQRT(AVERAGE(T88:T137)))</f>
        <v>#DIV/0!</v>
      </c>
      <c r="G78" s="32"/>
      <c r="H78" s="59">
        <v>1</v>
      </c>
      <c r="I78" s="60">
        <v>4</v>
      </c>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c r="CV78" s="70"/>
      <c r="CW78" s="70"/>
      <c r="CX78" s="70"/>
      <c r="CY78" s="70"/>
      <c r="CZ78" s="70"/>
      <c r="DA78" s="70"/>
      <c r="DB78" s="70"/>
      <c r="DC78" s="70"/>
      <c r="DD78" s="70"/>
      <c r="DE78" s="70"/>
      <c r="DF78" s="70"/>
      <c r="DG78" s="70"/>
      <c r="DH78" s="70"/>
      <c r="DI78" s="70"/>
      <c r="DJ78" s="70"/>
      <c r="DK78" s="70"/>
      <c r="DL78" s="70"/>
      <c r="DM78" s="70"/>
      <c r="DN78" s="70"/>
      <c r="DO78" s="70"/>
      <c r="DP78" s="70"/>
      <c r="DQ78" s="70"/>
      <c r="DR78" s="70"/>
      <c r="DS78" s="70"/>
      <c r="DT78" s="70"/>
      <c r="DU78" s="70"/>
      <c r="DV78" s="70"/>
      <c r="DW78" s="70"/>
      <c r="DX78" s="70"/>
      <c r="DY78" s="70"/>
      <c r="DZ78" s="70"/>
      <c r="EA78" s="70"/>
      <c r="EB78" s="70"/>
      <c r="EC78" s="70"/>
      <c r="ED78" s="70"/>
      <c r="EE78" s="70"/>
      <c r="EF78" s="70"/>
      <c r="EG78" s="70"/>
      <c r="EH78" s="70"/>
      <c r="EI78" s="70"/>
      <c r="EJ78" s="70"/>
      <c r="EK78" s="70"/>
      <c r="EL78" s="70"/>
      <c r="EM78" s="70"/>
      <c r="EN78" s="70"/>
    </row>
    <row r="79" spans="1:144" hidden="1" outlineLevel="1" x14ac:dyDescent="0.2">
      <c r="A79" s="8"/>
      <c r="B79" s="41" t="s">
        <v>133</v>
      </c>
      <c r="C79" s="34"/>
      <c r="D79" s="34"/>
      <c r="E79" s="34"/>
      <c r="F79" s="34"/>
      <c r="G79" s="41" t="s">
        <v>133</v>
      </c>
      <c r="H79" s="34"/>
      <c r="I79" s="35"/>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c r="CV79" s="70"/>
      <c r="CW79" s="70"/>
      <c r="CX79" s="70"/>
      <c r="CY79" s="70"/>
      <c r="CZ79" s="70"/>
      <c r="DA79" s="70"/>
      <c r="DB79" s="70"/>
      <c r="DC79" s="70"/>
      <c r="DD79" s="70"/>
      <c r="DE79" s="70"/>
      <c r="DF79" s="70"/>
      <c r="DG79" s="70"/>
      <c r="DH79" s="70"/>
      <c r="DI79" s="70"/>
      <c r="DJ79" s="70"/>
      <c r="DK79" s="70"/>
      <c r="DL79" s="70"/>
      <c r="DM79" s="70"/>
      <c r="DN79" s="70"/>
      <c r="DO79" s="70"/>
      <c r="DP79" s="70"/>
      <c r="DQ79" s="70"/>
      <c r="DR79" s="70"/>
      <c r="DS79" s="70"/>
      <c r="DT79" s="70"/>
      <c r="DU79" s="70"/>
      <c r="DV79" s="70"/>
      <c r="DW79" s="70"/>
      <c r="DX79" s="70"/>
      <c r="DY79" s="70"/>
      <c r="DZ79" s="70"/>
      <c r="EA79" s="70"/>
      <c r="EB79" s="70"/>
      <c r="EC79" s="70"/>
      <c r="ED79" s="70"/>
      <c r="EE79" s="70"/>
      <c r="EF79" s="70"/>
      <c r="EG79" s="70"/>
      <c r="EH79" s="70"/>
      <c r="EI79" s="70"/>
      <c r="EJ79" s="70"/>
      <c r="EK79" s="70"/>
      <c r="EL79" s="70"/>
      <c r="EM79" s="70"/>
      <c r="EN79" s="70"/>
    </row>
    <row r="80" spans="1:144" hidden="1" outlineLevel="1" x14ac:dyDescent="0.2">
      <c r="A80" s="42" t="str">
        <f>"           Actual:"</f>
        <v xml:space="preserve">           Actual:</v>
      </c>
      <c r="B80" s="34" t="str">
        <f>"# "&amp;$H$2</f>
        <v># 0</v>
      </c>
      <c r="C80" s="34" t="str">
        <f>"# "&amp;$I$2</f>
        <v># 1</v>
      </c>
      <c r="D80" s="34" t="s">
        <v>135</v>
      </c>
      <c r="E80" s="34"/>
      <c r="F80" s="41" t="str">
        <f>"           Actual:"</f>
        <v xml:space="preserve">           Actual:</v>
      </c>
      <c r="G80" s="34" t="str">
        <f>"% "&amp;$H$2</f>
        <v>% 0</v>
      </c>
      <c r="H80" s="34" t="str">
        <f>"% "&amp;$I$2</f>
        <v>% 1</v>
      </c>
      <c r="I80" s="35" t="s">
        <v>135</v>
      </c>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c r="CV80" s="70"/>
      <c r="CW80" s="70"/>
      <c r="CX80" s="70"/>
      <c r="CY80" s="70"/>
      <c r="CZ80" s="70"/>
      <c r="DA80" s="70"/>
      <c r="DB80" s="70"/>
      <c r="DC80" s="70"/>
      <c r="DD80" s="70"/>
      <c r="DE80" s="70"/>
      <c r="DF80" s="70"/>
      <c r="DG80" s="70"/>
      <c r="DH80" s="70"/>
      <c r="DI80" s="70"/>
      <c r="DJ80" s="70"/>
      <c r="DK80" s="70"/>
      <c r="DL80" s="70"/>
      <c r="DM80" s="70"/>
      <c r="DN80" s="70"/>
      <c r="DO80" s="70"/>
      <c r="DP80" s="70"/>
      <c r="DQ80" s="70"/>
      <c r="DR80" s="70"/>
      <c r="DS80" s="70"/>
      <c r="DT80" s="70"/>
      <c r="DU80" s="70"/>
      <c r="DV80" s="70"/>
      <c r="DW80" s="70"/>
      <c r="DX80" s="70"/>
      <c r="DY80" s="70"/>
      <c r="DZ80" s="70"/>
      <c r="EA80" s="70"/>
      <c r="EB80" s="70"/>
      <c r="EC80" s="70"/>
      <c r="ED80" s="70"/>
      <c r="EE80" s="70"/>
      <c r="EF80" s="70"/>
      <c r="EG80" s="70"/>
      <c r="EH80" s="70"/>
      <c r="EI80" s="70"/>
      <c r="EJ80" s="70"/>
      <c r="EK80" s="70"/>
      <c r="EL80" s="70"/>
      <c r="EM80" s="70"/>
      <c r="EN80" s="70"/>
    </row>
    <row r="81" spans="1:144" hidden="1" outlineLevel="1" x14ac:dyDescent="0.2">
      <c r="A81" s="43" t="str">
        <f>"# "&amp;$H$2</f>
        <v># 0</v>
      </c>
      <c r="B81" s="51">
        <f>D81-C81</f>
        <v>0</v>
      </c>
      <c r="C81" s="63">
        <f>SUM(S88:S137)</f>
        <v>0</v>
      </c>
      <c r="D81" s="50">
        <f>COUNTIF(G88:G137,"0")</f>
        <v>0</v>
      </c>
      <c r="E81" s="34"/>
      <c r="F81" s="44" t="str">
        <f>"% "&amp;$H$2</f>
        <v>% 0</v>
      </c>
      <c r="G81" s="56" t="e">
        <f>B81/SUM(D81:D82)</f>
        <v>#DIV/0!</v>
      </c>
      <c r="H81" s="57" t="e">
        <f>C81/SUM(D81:D82)</f>
        <v>#DIV/0!</v>
      </c>
      <c r="I81" s="55" t="e">
        <f>SUM(G81:H81)</f>
        <v>#DIV/0!</v>
      </c>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c r="CV81" s="70"/>
      <c r="CW81" s="70"/>
      <c r="CX81" s="70"/>
      <c r="CY81" s="70"/>
      <c r="CZ81" s="70"/>
      <c r="DA81" s="70"/>
      <c r="DB81" s="70"/>
      <c r="DC81" s="70"/>
      <c r="DD81" s="70"/>
      <c r="DE81" s="70"/>
      <c r="DF81" s="70"/>
      <c r="DG81" s="70"/>
      <c r="DH81" s="70"/>
      <c r="DI81" s="70"/>
      <c r="DJ81" s="70"/>
      <c r="DK81" s="70"/>
      <c r="DL81" s="70"/>
      <c r="DM81" s="70"/>
      <c r="DN81" s="70"/>
      <c r="DO81" s="70"/>
      <c r="DP81" s="70"/>
      <c r="DQ81" s="70"/>
      <c r="DR81" s="70"/>
      <c r="DS81" s="70"/>
      <c r="DT81" s="70"/>
      <c r="DU81" s="70"/>
      <c r="DV81" s="70"/>
      <c r="DW81" s="70"/>
      <c r="DX81" s="70"/>
      <c r="DY81" s="70"/>
      <c r="DZ81" s="70"/>
      <c r="EA81" s="70"/>
      <c r="EB81" s="70"/>
      <c r="EC81" s="70"/>
      <c r="ED81" s="70"/>
      <c r="EE81" s="70"/>
      <c r="EF81" s="70"/>
      <c r="EG81" s="70"/>
      <c r="EH81" s="70"/>
      <c r="EI81" s="70"/>
      <c r="EJ81" s="70"/>
      <c r="EK81" s="70"/>
      <c r="EL81" s="70"/>
      <c r="EM81" s="70"/>
      <c r="EN81" s="70"/>
    </row>
    <row r="82" spans="1:144" hidden="1" outlineLevel="1" x14ac:dyDescent="0.2">
      <c r="A82" s="43" t="str">
        <f>"#  "&amp;$I$2</f>
        <v>#  1</v>
      </c>
      <c r="B82" s="64">
        <f>SUM(R88:R137)</f>
        <v>0</v>
      </c>
      <c r="C82" s="65">
        <f>D82-B82</f>
        <v>0</v>
      </c>
      <c r="D82" s="65">
        <f>COUNTIF(G88:G137,"1")</f>
        <v>0</v>
      </c>
      <c r="E82" s="34"/>
      <c r="F82" s="44" t="str">
        <f>"%  "&amp;$I$2</f>
        <v>%  1</v>
      </c>
      <c r="G82" s="66" t="e">
        <f>B82/SUM(D81:D82)</f>
        <v>#DIV/0!</v>
      </c>
      <c r="H82" s="66" t="e">
        <f>C82/SUM(D81:D82)</f>
        <v>#DIV/0!</v>
      </c>
      <c r="I82" s="55" t="e">
        <f>SUM(G82:H82)</f>
        <v>#DIV/0!</v>
      </c>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c r="CV82" s="70"/>
      <c r="CW82" s="70"/>
      <c r="CX82" s="70"/>
      <c r="CY82" s="70"/>
      <c r="CZ82" s="70"/>
      <c r="DA82" s="70"/>
      <c r="DB82" s="70"/>
      <c r="DC82" s="70"/>
      <c r="DD82" s="70"/>
      <c r="DE82" s="70"/>
      <c r="DF82" s="70"/>
      <c r="DG82" s="70"/>
      <c r="DH82" s="70"/>
      <c r="DI82" s="70"/>
      <c r="DJ82" s="70"/>
      <c r="DK82" s="70"/>
      <c r="DL82" s="70"/>
      <c r="DM82" s="70"/>
      <c r="DN82" s="70"/>
      <c r="DO82" s="70"/>
      <c r="DP82" s="70"/>
      <c r="DQ82" s="70"/>
      <c r="DR82" s="70"/>
      <c r="DS82" s="70"/>
      <c r="DT82" s="70"/>
      <c r="DU82" s="70"/>
      <c r="DV82" s="70"/>
      <c r="DW82" s="70"/>
      <c r="DX82" s="70"/>
      <c r="DY82" s="70"/>
      <c r="DZ82" s="70"/>
      <c r="EA82" s="70"/>
      <c r="EB82" s="70"/>
      <c r="EC82" s="70"/>
      <c r="ED82" s="70"/>
      <c r="EE82" s="70"/>
      <c r="EF82" s="70"/>
      <c r="EG82" s="70"/>
      <c r="EH82" s="70"/>
      <c r="EI82" s="70"/>
      <c r="EJ82" s="70"/>
      <c r="EK82" s="70"/>
      <c r="EL82" s="70"/>
      <c r="EM82" s="70"/>
      <c r="EN82" s="70"/>
    </row>
    <row r="83" spans="1:144" hidden="1" outlineLevel="1" x14ac:dyDescent="0.2">
      <c r="A83" s="43" t="str">
        <f>"Total"</f>
        <v>Total</v>
      </c>
      <c r="B83" s="65">
        <f>D83-C83</f>
        <v>0</v>
      </c>
      <c r="C83" s="65">
        <f>SUM(C81:C82)</f>
        <v>0</v>
      </c>
      <c r="D83" s="65">
        <f>COUNT(G88:G137)</f>
        <v>0</v>
      </c>
      <c r="E83" s="34"/>
      <c r="F83" s="44" t="str">
        <f>"Total"</f>
        <v>Total</v>
      </c>
      <c r="G83" s="58" t="e">
        <f>SUM(G81:G82)</f>
        <v>#DIV/0!</v>
      </c>
      <c r="H83" s="58" t="e">
        <f>SUM(H81:H82)</f>
        <v>#DIV/0!</v>
      </c>
      <c r="I83" s="55" t="e">
        <f>SUM(G83:H83)</f>
        <v>#DIV/0!</v>
      </c>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c r="CV83" s="70"/>
      <c r="CW83" s="70"/>
      <c r="CX83" s="70"/>
      <c r="CY83" s="70"/>
      <c r="CZ83" s="70"/>
      <c r="DA83" s="70"/>
      <c r="DB83" s="70"/>
      <c r="DC83" s="70"/>
      <c r="DD83" s="70"/>
      <c r="DE83" s="70"/>
      <c r="DF83" s="70"/>
      <c r="DG83" s="70"/>
      <c r="DH83" s="70"/>
      <c r="DI83" s="70"/>
      <c r="DJ83" s="70"/>
      <c r="DK83" s="70"/>
      <c r="DL83" s="70"/>
      <c r="DM83" s="70"/>
      <c r="DN83" s="70"/>
      <c r="DO83" s="70"/>
      <c r="DP83" s="70"/>
      <c r="DQ83" s="70"/>
      <c r="DR83" s="70"/>
      <c r="DS83" s="70"/>
      <c r="DT83" s="70"/>
      <c r="DU83" s="70"/>
      <c r="DV83" s="70"/>
      <c r="DW83" s="70"/>
      <c r="DX83" s="70"/>
      <c r="DY83" s="70"/>
      <c r="DZ83" s="70"/>
      <c r="EA83" s="70"/>
      <c r="EB83" s="70"/>
      <c r="EC83" s="70"/>
      <c r="ED83" s="70"/>
      <c r="EE83" s="70"/>
      <c r="EF83" s="70"/>
      <c r="EG83" s="70"/>
      <c r="EH83" s="70"/>
      <c r="EI83" s="70"/>
      <c r="EJ83" s="70"/>
      <c r="EK83" s="70"/>
      <c r="EL83" s="70"/>
      <c r="EM83" s="70"/>
      <c r="EN83" s="70"/>
    </row>
    <row r="84" spans="1:144" hidden="1" outlineLevel="1" x14ac:dyDescent="0.2">
      <c r="A84" s="45" t="str">
        <f>"Percent correct ="</f>
        <v>Percent correct =</v>
      </c>
      <c r="B84" s="67" t="e">
        <f>G81+H82</f>
        <v>#DIV/0!</v>
      </c>
      <c r="C84" s="36"/>
      <c r="D84" s="47" t="str">
        <f>IF(D82&gt;0,"True positive rate =","")</f>
        <v/>
      </c>
      <c r="E84" s="67">
        <f>IF(D82&gt;0,H82/I82,0)</f>
        <v>0</v>
      </c>
      <c r="F84" s="36"/>
      <c r="G84" s="47" t="str">
        <f>IF(H78&gt;0,"True negative rate =","")</f>
        <v>True negative rate =</v>
      </c>
      <c r="H84" s="67" t="e">
        <f>G81/I81</f>
        <v>#DIV/0!</v>
      </c>
      <c r="I84" s="37"/>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c r="CV84" s="70"/>
      <c r="CW84" s="70"/>
      <c r="CX84" s="70"/>
      <c r="CY84" s="70"/>
      <c r="CZ84" s="70"/>
      <c r="DA84" s="70"/>
      <c r="DB84" s="70"/>
      <c r="DC84" s="70"/>
      <c r="DD84" s="70"/>
      <c r="DE84" s="70"/>
      <c r="DF84" s="70"/>
      <c r="DG84" s="70"/>
      <c r="DH84" s="70"/>
      <c r="DI84" s="70"/>
      <c r="DJ84" s="70"/>
      <c r="DK84" s="70"/>
      <c r="DL84" s="70"/>
      <c r="DM84" s="70"/>
      <c r="DN84" s="70"/>
      <c r="DO84" s="70"/>
      <c r="DP84" s="70"/>
      <c r="DQ84" s="70"/>
      <c r="DR84" s="70"/>
      <c r="DS84" s="70"/>
      <c r="DT84" s="70"/>
      <c r="DU84" s="70"/>
      <c r="DV84" s="70"/>
      <c r="DW84" s="70"/>
      <c r="DX84" s="70"/>
      <c r="DY84" s="70"/>
      <c r="DZ84" s="70"/>
      <c r="EA84" s="70"/>
      <c r="EB84" s="70"/>
      <c r="EC84" s="70"/>
      <c r="ED84" s="70"/>
      <c r="EE84" s="70"/>
      <c r="EF84" s="70"/>
      <c r="EG84" s="70"/>
      <c r="EH84" s="70"/>
      <c r="EI84" s="70"/>
      <c r="EJ84" s="70"/>
      <c r="EK84" s="70"/>
      <c r="EL84" s="70"/>
      <c r="EM84" s="70"/>
      <c r="EN84" s="70"/>
    </row>
    <row r="85" spans="1:144" collapsed="1" x14ac:dyDescent="0.2">
      <c r="A85" s="85"/>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c r="CV85" s="70"/>
      <c r="CW85" s="70"/>
      <c r="CX85" s="70"/>
      <c r="CY85" s="70"/>
      <c r="CZ85" s="70"/>
      <c r="DA85" s="70"/>
      <c r="DB85" s="70"/>
      <c r="DC85" s="70"/>
      <c r="DD85" s="70"/>
      <c r="DE85" s="70"/>
      <c r="DF85" s="70"/>
      <c r="DG85" s="70"/>
      <c r="DH85" s="70"/>
      <c r="DI85" s="70"/>
      <c r="DJ85" s="70"/>
      <c r="DK85" s="70"/>
      <c r="DL85" s="70"/>
      <c r="DM85" s="70"/>
      <c r="DN85" s="70"/>
      <c r="DO85" s="70"/>
      <c r="DP85" s="70"/>
      <c r="DQ85" s="70"/>
      <c r="DR85" s="70"/>
      <c r="DS85" s="70"/>
      <c r="DT85" s="70"/>
      <c r="DU85" s="70"/>
      <c r="DV85" s="70"/>
      <c r="DW85" s="70"/>
      <c r="DX85" s="70"/>
      <c r="DY85" s="70"/>
      <c r="DZ85" s="70"/>
      <c r="EA85" s="70"/>
      <c r="EB85" s="70"/>
      <c r="EC85" s="70"/>
      <c r="ED85" s="70"/>
      <c r="EE85" s="70"/>
      <c r="EF85" s="70"/>
      <c r="EG85" s="70"/>
      <c r="EH85" s="70"/>
      <c r="EI85" s="70"/>
      <c r="EJ85" s="70"/>
      <c r="EK85" s="70"/>
      <c r="EL85" s="70"/>
      <c r="EM85" s="70"/>
      <c r="EN85" s="70"/>
    </row>
    <row r="86" spans="1:144" x14ac:dyDescent="0.2">
      <c r="A86" s="11" t="s">
        <v>142</v>
      </c>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c r="CV86" s="70"/>
      <c r="CW86" s="70"/>
      <c r="CX86" s="70"/>
      <c r="CY86" s="70"/>
      <c r="CZ86" s="70"/>
      <c r="DA86" s="70"/>
      <c r="DB86" s="70"/>
      <c r="DC86" s="70"/>
      <c r="DD86" s="70"/>
      <c r="DE86" s="70"/>
      <c r="DF86" s="70"/>
      <c r="DG86" s="70"/>
      <c r="DH86" s="70"/>
      <c r="DI86" s="70"/>
      <c r="DJ86" s="70"/>
      <c r="DK86" s="70"/>
      <c r="DL86" s="70"/>
      <c r="DM86" s="70"/>
      <c r="DN86" s="70"/>
      <c r="DO86" s="70"/>
      <c r="DP86" s="70"/>
      <c r="DQ86" s="70"/>
      <c r="DR86" s="70"/>
      <c r="DS86" s="70"/>
      <c r="DT86" s="70"/>
      <c r="DU86" s="70"/>
      <c r="DV86" s="70"/>
      <c r="DW86" s="70"/>
      <c r="DX86" s="70"/>
      <c r="DY86" s="70"/>
      <c r="DZ86" s="70"/>
      <c r="EA86" s="70"/>
      <c r="EB86" s="70"/>
      <c r="EC86" s="70"/>
      <c r="ED86" s="70"/>
      <c r="EE86" s="70"/>
      <c r="EF86" s="70"/>
      <c r="EG86" s="70"/>
      <c r="EH86" s="70"/>
      <c r="EI86" s="70"/>
      <c r="EJ86" s="70"/>
      <c r="EK86" s="70"/>
      <c r="EL86" s="70"/>
      <c r="EM86" s="70"/>
      <c r="EN86" s="70"/>
    </row>
    <row r="87" spans="1:144" hidden="1" outlineLevel="1" x14ac:dyDescent="0.2">
      <c r="A87" s="24" t="s">
        <v>143</v>
      </c>
      <c r="B87" s="21" t="s">
        <v>144</v>
      </c>
      <c r="C87" s="21" t="str">
        <f>IF($I$11&gt;99%,("Lower "&amp;TEXT($I$11,"0.0%")),("Lower "&amp;TEXT($I$11,"0%")))</f>
        <v>Lower 95%</v>
      </c>
      <c r="D87" s="21" t="str">
        <f>IF($I$11&gt;99%,("Upper "&amp;TEXT($I$11,"0.0%")),("Upper "&amp;TEXT($I$11,"0%")))</f>
        <v>Upper 95%</v>
      </c>
      <c r="E87" s="21" t="s">
        <v>145</v>
      </c>
      <c r="F87" s="21" t="s">
        <v>146</v>
      </c>
      <c r="G87" s="21" t="s">
        <v>147</v>
      </c>
      <c r="H87" s="25" t="s">
        <v>148</v>
      </c>
      <c r="I87" s="25" t="s">
        <v>149</v>
      </c>
      <c r="J87" s="25" t="s">
        <v>150</v>
      </c>
      <c r="K87" s="25" t="s">
        <v>151</v>
      </c>
      <c r="L87" s="25" t="s">
        <v>152</v>
      </c>
      <c r="M87" s="25" t="s">
        <v>153</v>
      </c>
      <c r="N87" s="25" t="s">
        <v>154</v>
      </c>
      <c r="O87" s="25" t="s">
        <v>155</v>
      </c>
      <c r="P87" s="21" t="s">
        <v>98</v>
      </c>
      <c r="Q87" s="21" t="s">
        <v>156</v>
      </c>
      <c r="R87" s="21" t="str">
        <f>IF(ISBLANK($A88),"","False neg.")</f>
        <v>False neg.</v>
      </c>
      <c r="S87" s="21" t="str">
        <f>IF(ISBLANK($A88),"","False Pos.")</f>
        <v>False Pos.</v>
      </c>
      <c r="T87" s="21" t="str">
        <f>IF(ISBLANK($A88),"","SqErr")</f>
        <v>SqErr</v>
      </c>
      <c r="U87" s="21" t="s">
        <v>157</v>
      </c>
      <c r="V87" s="21" t="s">
        <v>158</v>
      </c>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c r="CV87" s="70"/>
      <c r="CW87" s="70"/>
      <c r="CX87" s="70"/>
      <c r="CY87" s="70"/>
      <c r="CZ87" s="70"/>
      <c r="DA87" s="70"/>
      <c r="DB87" s="70"/>
      <c r="DC87" s="70"/>
      <c r="DD87" s="70"/>
      <c r="DE87" s="70"/>
      <c r="DF87" s="70"/>
      <c r="DG87" s="70"/>
      <c r="DH87" s="70"/>
      <c r="DI87" s="70"/>
      <c r="DJ87" s="70"/>
      <c r="DK87" s="70"/>
      <c r="DL87" s="70"/>
      <c r="DM87" s="70"/>
      <c r="DN87" s="70"/>
      <c r="DO87" s="70"/>
      <c r="DP87" s="70"/>
      <c r="DQ87" s="70"/>
      <c r="DR87" s="70"/>
      <c r="DS87" s="70"/>
      <c r="DT87" s="70"/>
      <c r="DU87" s="70"/>
      <c r="DV87" s="70"/>
      <c r="DW87" s="70"/>
      <c r="DX87" s="70"/>
      <c r="DY87" s="70"/>
      <c r="DZ87" s="70"/>
      <c r="EA87" s="70"/>
      <c r="EB87" s="70"/>
      <c r="EC87" s="70"/>
      <c r="ED87" s="70"/>
      <c r="EE87" s="70"/>
      <c r="EF87" s="70"/>
      <c r="EG87" s="70"/>
      <c r="EH87" s="70"/>
      <c r="EI87" s="70"/>
      <c r="EJ87" s="70"/>
      <c r="EK87" s="70"/>
      <c r="EL87" s="70"/>
      <c r="EM87" s="70"/>
      <c r="EN87" s="70"/>
    </row>
    <row r="88" spans="1:144" hidden="1" outlineLevel="1" x14ac:dyDescent="0.2">
      <c r="A88" s="16">
        <v>397</v>
      </c>
      <c r="B88" s="18">
        <f t="shared" ref="B88:B119" si="4">1/(1+EXP(-U88))</f>
        <v>6.8480377595483399E-5</v>
      </c>
      <c r="C88" s="18">
        <f t="shared" ref="C88:C119" si="5">1/(1+EXP(-(U88-$H$11*V88)))</f>
        <v>1.7538075559817809E-6</v>
      </c>
      <c r="D88" s="18">
        <f t="shared" ref="D88:D119" si="6">1/(1+EXP(-(U88+$H$11*V88)))</f>
        <v>2.6671607830740921E-3</v>
      </c>
      <c r="E88" s="18" t="str">
        <f t="shared" ref="E88:E119" si="7">IF(Q88=0,$H$2,$I$2)</f>
        <v>0</v>
      </c>
      <c r="F88" s="18" t="str">
        <f t="shared" ref="F88:F119" si="8">IF(G88="","",IF(G88=0,$H$2,$I$2))</f>
        <v/>
      </c>
      <c r="G88" s="19"/>
      <c r="H88" s="18">
        <v>1.3009999999999999</v>
      </c>
      <c r="I88" s="18">
        <v>1</v>
      </c>
      <c r="J88" s="18">
        <v>0</v>
      </c>
      <c r="K88" s="18">
        <v>1</v>
      </c>
      <c r="L88" s="18">
        <v>1</v>
      </c>
      <c r="M88" s="18">
        <v>0</v>
      </c>
      <c r="N88" s="18">
        <v>1</v>
      </c>
      <c r="O88" s="18">
        <v>13406</v>
      </c>
      <c r="P88" s="19">
        <v>1</v>
      </c>
      <c r="Q88" s="19">
        <f t="shared" ref="Q88:Q119" si="9">IF($B88&lt;$D$78,0,1)</f>
        <v>0</v>
      </c>
      <c r="R88" s="19" t="str">
        <f t="shared" ref="R88:R119" si="10">IF(ISBLANK($G88),"",(IF(AND(Q88=0,$G88=1),1,0)))</f>
        <v/>
      </c>
      <c r="S88" s="19" t="str">
        <f t="shared" ref="S88:S119" si="11">IF(ISBLANK($G88),"",(IF(AND(Q88=1,$G88=0),1,0)))</f>
        <v/>
      </c>
      <c r="T88" s="18" t="str">
        <f t="shared" ref="T88:T119" si="12">IF(ISBLANK($G88),"",($B88-$G88)^2)</f>
        <v/>
      </c>
      <c r="U88" s="18">
        <v>-9.5888948294707692</v>
      </c>
      <c r="V88" s="18">
        <v>1.8698429322628589</v>
      </c>
      <c r="AQ88" s="70"/>
      <c r="AR88" s="70"/>
      <c r="AS88" s="70"/>
      <c r="AT88" s="70"/>
      <c r="AU88" s="70"/>
      <c r="AV88" s="70"/>
      <c r="AW88" s="70"/>
      <c r="AX88" s="70"/>
      <c r="AY88" s="70"/>
      <c r="AZ88" s="70"/>
      <c r="BA88" s="70"/>
      <c r="BB88" s="70"/>
      <c r="BC88" s="70"/>
      <c r="BD88" s="70"/>
      <c r="BE88" s="70"/>
      <c r="BF88" s="70"/>
      <c r="BG88" s="70"/>
      <c r="BH88" s="70"/>
      <c r="BI88" s="70"/>
      <c r="BJ88" s="70"/>
      <c r="BK88" s="70"/>
      <c r="BL88" s="70"/>
      <c r="BM88" s="70"/>
      <c r="BN88" s="70"/>
      <c r="BO88" s="70"/>
      <c r="BP88" s="70"/>
      <c r="BQ88" s="70"/>
      <c r="BR88" s="70"/>
      <c r="BS88" s="70"/>
      <c r="BT88" s="70"/>
      <c r="BU88" s="70"/>
      <c r="BV88" s="70"/>
      <c r="BW88" s="70"/>
      <c r="BX88" s="70"/>
      <c r="BY88" s="70"/>
      <c r="BZ88" s="70"/>
      <c r="CA88" s="70"/>
      <c r="CB88" s="70"/>
      <c r="CC88" s="70"/>
      <c r="CD88" s="70"/>
      <c r="CE88" s="70"/>
      <c r="CF88" s="70"/>
      <c r="CG88" s="70"/>
      <c r="CH88" s="70"/>
      <c r="CI88" s="70"/>
      <c r="CJ88" s="70"/>
      <c r="CK88" s="70"/>
      <c r="CL88" s="70"/>
      <c r="CM88" s="70"/>
      <c r="CN88" s="70"/>
      <c r="CO88" s="70"/>
      <c r="CP88" s="70"/>
      <c r="CQ88" s="70"/>
      <c r="CR88" s="70"/>
      <c r="CS88" s="70"/>
      <c r="CT88" s="70"/>
      <c r="CU88" s="70"/>
      <c r="CV88" s="70"/>
      <c r="CW88" s="70"/>
      <c r="CX88" s="70"/>
      <c r="CY88" s="70"/>
      <c r="CZ88" s="70"/>
      <c r="DA88" s="70"/>
      <c r="DB88" s="70"/>
      <c r="DC88" s="70"/>
      <c r="DD88" s="70"/>
      <c r="DE88" s="70"/>
      <c r="DF88" s="70"/>
      <c r="DG88" s="70"/>
      <c r="DH88" s="70"/>
      <c r="DI88" s="70"/>
      <c r="DJ88" s="70"/>
      <c r="DK88" s="70"/>
      <c r="DL88" s="70"/>
      <c r="DM88" s="70"/>
      <c r="DN88" s="70"/>
      <c r="DO88" s="70"/>
      <c r="DP88" s="70"/>
      <c r="DQ88" s="70"/>
      <c r="DR88" s="70"/>
      <c r="DS88" s="70"/>
      <c r="DT88" s="70"/>
      <c r="DU88" s="70"/>
      <c r="DV88" s="70"/>
      <c r="DW88" s="70"/>
      <c r="DX88" s="70"/>
      <c r="DY88" s="70"/>
      <c r="DZ88" s="70"/>
      <c r="EA88" s="70"/>
      <c r="EB88" s="70"/>
      <c r="EC88" s="70"/>
      <c r="ED88" s="70"/>
      <c r="EE88" s="70"/>
      <c r="EF88" s="70"/>
      <c r="EG88" s="70"/>
      <c r="EH88" s="70"/>
      <c r="EI88" s="70"/>
      <c r="EJ88" s="70"/>
      <c r="EK88" s="70"/>
      <c r="EL88" s="70"/>
      <c r="EM88" s="70"/>
      <c r="EN88" s="70"/>
    </row>
    <row r="89" spans="1:144" hidden="1" outlineLevel="1" x14ac:dyDescent="0.2">
      <c r="A89" s="16">
        <v>398</v>
      </c>
      <c r="B89" s="18">
        <f t="shared" si="4"/>
        <v>3.3863179598785019E-5</v>
      </c>
      <c r="C89" s="18">
        <f t="shared" si="5"/>
        <v>4.5950792374378365E-7</v>
      </c>
      <c r="D89" s="18">
        <f t="shared" si="6"/>
        <v>2.4894829749435897E-3</v>
      </c>
      <c r="E89" s="18" t="str">
        <f t="shared" si="7"/>
        <v>0</v>
      </c>
      <c r="F89" s="18" t="str">
        <f t="shared" si="8"/>
        <v/>
      </c>
      <c r="G89" s="19"/>
      <c r="H89" s="18">
        <v>1.06</v>
      </c>
      <c r="I89" s="18">
        <v>0</v>
      </c>
      <c r="J89" s="18">
        <v>0</v>
      </c>
      <c r="K89" s="18">
        <v>1</v>
      </c>
      <c r="L89" s="18">
        <v>1</v>
      </c>
      <c r="M89" s="18">
        <v>0</v>
      </c>
      <c r="N89" s="18">
        <v>1</v>
      </c>
      <c r="O89" s="18">
        <v>16204.235000000001</v>
      </c>
      <c r="P89" s="19">
        <v>1</v>
      </c>
      <c r="Q89" s="19">
        <f t="shared" si="9"/>
        <v>0</v>
      </c>
      <c r="R89" s="19" t="str">
        <f t="shared" si="10"/>
        <v/>
      </c>
      <c r="S89" s="19" t="str">
        <f t="shared" si="11"/>
        <v/>
      </c>
      <c r="T89" s="18" t="str">
        <f t="shared" si="12"/>
        <v/>
      </c>
      <c r="U89" s="18">
        <v>-10.293148417639056</v>
      </c>
      <c r="V89" s="18">
        <v>2.193897851080973</v>
      </c>
      <c r="AQ89" s="70"/>
      <c r="AR89" s="70"/>
      <c r="AS89" s="70"/>
      <c r="AT89" s="70"/>
      <c r="AU89" s="70"/>
      <c r="AV89" s="70"/>
      <c r="AW89" s="70"/>
      <c r="AX89" s="70"/>
      <c r="AY89" s="70"/>
      <c r="AZ89" s="70"/>
      <c r="BA89" s="70"/>
      <c r="BB89" s="70"/>
      <c r="BC89" s="70"/>
      <c r="BD89" s="70"/>
      <c r="BE89" s="70"/>
      <c r="BF89" s="70"/>
      <c r="BG89" s="70"/>
      <c r="BH89" s="70"/>
      <c r="BI89" s="70"/>
      <c r="BJ89" s="70"/>
      <c r="BK89" s="70"/>
      <c r="BL89" s="70"/>
      <c r="BM89" s="70"/>
      <c r="BN89" s="70"/>
      <c r="BO89" s="70"/>
      <c r="BP89" s="70"/>
      <c r="BQ89" s="70"/>
      <c r="BR89" s="70"/>
      <c r="BS89" s="70"/>
      <c r="BT89" s="70"/>
      <c r="BU89" s="70"/>
      <c r="BV89" s="70"/>
      <c r="BW89" s="70"/>
      <c r="BX89" s="70"/>
      <c r="BY89" s="70"/>
      <c r="BZ89" s="70"/>
      <c r="CA89" s="70"/>
      <c r="CB89" s="70"/>
      <c r="CC89" s="70"/>
      <c r="CD89" s="70"/>
      <c r="CE89" s="70"/>
      <c r="CF89" s="70"/>
      <c r="CG89" s="70"/>
      <c r="CH89" s="70"/>
      <c r="CI89" s="70"/>
      <c r="CJ89" s="70"/>
      <c r="CK89" s="70"/>
      <c r="CL89" s="70"/>
      <c r="CM89" s="70"/>
      <c r="CN89" s="70"/>
      <c r="CO89" s="70"/>
      <c r="CP89" s="70"/>
      <c r="CQ89" s="70"/>
      <c r="CR89" s="70"/>
      <c r="CS89" s="70"/>
      <c r="CT89" s="70"/>
      <c r="CU89" s="70"/>
      <c r="CV89" s="70"/>
      <c r="CW89" s="70"/>
      <c r="CX89" s="70"/>
      <c r="CY89" s="70"/>
      <c r="CZ89" s="70"/>
      <c r="DA89" s="70"/>
      <c r="DB89" s="70"/>
      <c r="DC89" s="70"/>
      <c r="DD89" s="70"/>
      <c r="DE89" s="70"/>
      <c r="DF89" s="70"/>
      <c r="DG89" s="70"/>
      <c r="DH89" s="70"/>
      <c r="DI89" s="70"/>
      <c r="DJ89" s="70"/>
      <c r="DK89" s="70"/>
      <c r="DL89" s="70"/>
      <c r="DM89" s="70"/>
      <c r="DN89" s="70"/>
      <c r="DO89" s="70"/>
      <c r="DP89" s="70"/>
      <c r="DQ89" s="70"/>
      <c r="DR89" s="70"/>
      <c r="DS89" s="70"/>
      <c r="DT89" s="70"/>
      <c r="DU89" s="70"/>
      <c r="DV89" s="70"/>
      <c r="DW89" s="70"/>
      <c r="DX89" s="70"/>
      <c r="DY89" s="70"/>
      <c r="DZ89" s="70"/>
      <c r="EA89" s="70"/>
      <c r="EB89" s="70"/>
      <c r="EC89" s="70"/>
      <c r="ED89" s="70"/>
      <c r="EE89" s="70"/>
      <c r="EF89" s="70"/>
      <c r="EG89" s="70"/>
      <c r="EH89" s="70"/>
      <c r="EI89" s="70"/>
      <c r="EJ89" s="70"/>
      <c r="EK89" s="70"/>
      <c r="EL89" s="70"/>
      <c r="EM89" s="70"/>
      <c r="EN89" s="70"/>
    </row>
    <row r="90" spans="1:144" hidden="1" outlineLevel="1" x14ac:dyDescent="0.2">
      <c r="A90" s="16">
        <v>399</v>
      </c>
      <c r="B90" s="18">
        <f t="shared" si="4"/>
        <v>1.7613922140508524E-3</v>
      </c>
      <c r="C90" s="18">
        <f t="shared" si="5"/>
        <v>1.1855578619553911E-4</v>
      </c>
      <c r="D90" s="18">
        <f t="shared" si="6"/>
        <v>2.5586590886750218E-2</v>
      </c>
      <c r="E90" s="18" t="str">
        <f t="shared" si="7"/>
        <v>0</v>
      </c>
      <c r="F90" s="18" t="str">
        <f t="shared" si="8"/>
        <v/>
      </c>
      <c r="G90" s="19"/>
      <c r="H90" s="18">
        <v>1.07</v>
      </c>
      <c r="I90" s="18">
        <v>1</v>
      </c>
      <c r="J90" s="18">
        <v>0</v>
      </c>
      <c r="K90" s="18">
        <v>1</v>
      </c>
      <c r="L90" s="18">
        <v>1</v>
      </c>
      <c r="M90" s="18">
        <v>1</v>
      </c>
      <c r="N90" s="18">
        <v>1</v>
      </c>
      <c r="O90" s="18">
        <v>11350.155000000001</v>
      </c>
      <c r="P90" s="19">
        <v>1</v>
      </c>
      <c r="Q90" s="19">
        <f t="shared" si="9"/>
        <v>0</v>
      </c>
      <c r="R90" s="19" t="str">
        <f t="shared" si="10"/>
        <v/>
      </c>
      <c r="S90" s="19" t="str">
        <f t="shared" si="11"/>
        <v/>
      </c>
      <c r="T90" s="18" t="str">
        <f t="shared" si="12"/>
        <v/>
      </c>
      <c r="U90" s="18">
        <v>-6.3398878066319639</v>
      </c>
      <c r="V90" s="18">
        <v>1.3776378496928872</v>
      </c>
      <c r="AQ90" s="70"/>
      <c r="AR90" s="70"/>
      <c r="AS90" s="70"/>
      <c r="AT90" s="70"/>
      <c r="AU90" s="70"/>
      <c r="AV90" s="70"/>
      <c r="AW90" s="70"/>
      <c r="AX90" s="70"/>
      <c r="AY90" s="70"/>
      <c r="AZ90" s="70"/>
      <c r="BA90" s="70"/>
      <c r="BB90" s="70"/>
      <c r="BC90" s="70"/>
      <c r="BD90" s="70"/>
      <c r="BE90" s="70"/>
      <c r="BF90" s="70"/>
      <c r="BG90" s="70"/>
      <c r="BH90" s="70"/>
      <c r="BI90" s="70"/>
      <c r="BJ90" s="70"/>
      <c r="BK90" s="70"/>
      <c r="BL90" s="70"/>
      <c r="BM90" s="70"/>
      <c r="BN90" s="70"/>
      <c r="BO90" s="70"/>
      <c r="BP90" s="70"/>
      <c r="BQ90" s="70"/>
      <c r="BR90" s="70"/>
      <c r="BS90" s="70"/>
      <c r="BT90" s="70"/>
      <c r="BU90" s="70"/>
      <c r="BV90" s="70"/>
      <c r="BW90" s="70"/>
      <c r="BX90" s="70"/>
      <c r="BY90" s="70"/>
      <c r="BZ90" s="70"/>
      <c r="CA90" s="70"/>
      <c r="CB90" s="70"/>
      <c r="CC90" s="70"/>
      <c r="CD90" s="70"/>
      <c r="CE90" s="70"/>
      <c r="CF90" s="70"/>
      <c r="CG90" s="70"/>
      <c r="CH90" s="70"/>
      <c r="CI90" s="70"/>
      <c r="CJ90" s="70"/>
      <c r="CK90" s="70"/>
      <c r="CL90" s="70"/>
      <c r="CM90" s="70"/>
      <c r="CN90" s="70"/>
      <c r="CO90" s="70"/>
      <c r="CP90" s="70"/>
      <c r="CQ90" s="70"/>
      <c r="CR90" s="70"/>
      <c r="CS90" s="70"/>
      <c r="CT90" s="70"/>
      <c r="CU90" s="70"/>
      <c r="CV90" s="70"/>
      <c r="CW90" s="70"/>
      <c r="CX90" s="70"/>
      <c r="CY90" s="70"/>
      <c r="CZ90" s="70"/>
      <c r="DA90" s="70"/>
      <c r="DB90" s="70"/>
      <c r="DC90" s="70"/>
      <c r="DD90" s="70"/>
      <c r="DE90" s="70"/>
      <c r="DF90" s="70"/>
      <c r="DG90" s="70"/>
      <c r="DH90" s="70"/>
      <c r="DI90" s="70"/>
      <c r="DJ90" s="70"/>
      <c r="DK90" s="70"/>
      <c r="DL90" s="70"/>
      <c r="DM90" s="70"/>
      <c r="DN90" s="70"/>
      <c r="DO90" s="70"/>
      <c r="DP90" s="70"/>
      <c r="DQ90" s="70"/>
      <c r="DR90" s="70"/>
      <c r="DS90" s="70"/>
      <c r="DT90" s="70"/>
      <c r="DU90" s="70"/>
      <c r="DV90" s="70"/>
      <c r="DW90" s="70"/>
      <c r="DX90" s="70"/>
      <c r="DY90" s="70"/>
      <c r="DZ90" s="70"/>
      <c r="EA90" s="70"/>
      <c r="EB90" s="70"/>
      <c r="EC90" s="70"/>
      <c r="ED90" s="70"/>
      <c r="EE90" s="70"/>
      <c r="EF90" s="70"/>
      <c r="EG90" s="70"/>
      <c r="EH90" s="70"/>
      <c r="EI90" s="70"/>
      <c r="EJ90" s="70"/>
      <c r="EK90" s="70"/>
      <c r="EL90" s="70"/>
      <c r="EM90" s="70"/>
      <c r="EN90" s="70"/>
    </row>
    <row r="91" spans="1:144" hidden="1" outlineLevel="1" x14ac:dyDescent="0.2">
      <c r="A91" s="16">
        <v>400</v>
      </c>
      <c r="B91" s="18">
        <f t="shared" si="4"/>
        <v>0.9843164052218969</v>
      </c>
      <c r="C91" s="18">
        <f t="shared" si="5"/>
        <v>0.83500274919452167</v>
      </c>
      <c r="D91" s="18">
        <f t="shared" si="6"/>
        <v>0.99871685612274619</v>
      </c>
      <c r="E91" s="18" t="str">
        <f t="shared" si="7"/>
        <v>1</v>
      </c>
      <c r="F91" s="18" t="str">
        <f t="shared" si="8"/>
        <v/>
      </c>
      <c r="G91" s="19"/>
      <c r="H91" s="18">
        <v>1.3</v>
      </c>
      <c r="I91" s="18">
        <v>0</v>
      </c>
      <c r="J91" s="18">
        <v>0</v>
      </c>
      <c r="K91" s="18">
        <v>0</v>
      </c>
      <c r="L91" s="18">
        <v>0</v>
      </c>
      <c r="M91" s="18">
        <v>1</v>
      </c>
      <c r="N91" s="18">
        <v>1</v>
      </c>
      <c r="O91" s="18">
        <v>11900</v>
      </c>
      <c r="P91" s="19">
        <v>1</v>
      </c>
      <c r="Q91" s="19">
        <f t="shared" si="9"/>
        <v>1</v>
      </c>
      <c r="R91" s="19" t="str">
        <f t="shared" si="10"/>
        <v/>
      </c>
      <c r="S91" s="19" t="str">
        <f t="shared" si="11"/>
        <v/>
      </c>
      <c r="T91" s="18" t="str">
        <f t="shared" si="12"/>
        <v/>
      </c>
      <c r="U91" s="18">
        <v>4.1393321479343026</v>
      </c>
      <c r="V91" s="18">
        <v>1.2846286781172616</v>
      </c>
      <c r="AQ91" s="70"/>
      <c r="AR91" s="70"/>
      <c r="AS91" s="70"/>
      <c r="AT91" s="70"/>
      <c r="AU91" s="70"/>
      <c r="AV91" s="70"/>
      <c r="AW91" s="70"/>
      <c r="AX91" s="70"/>
      <c r="AY91" s="70"/>
      <c r="AZ91" s="70"/>
      <c r="BA91" s="70"/>
      <c r="BB91" s="70"/>
      <c r="BC91" s="70"/>
      <c r="BD91" s="70"/>
      <c r="BE91" s="70"/>
      <c r="BF91" s="70"/>
      <c r="BG91" s="70"/>
      <c r="BH91" s="70"/>
      <c r="BI91" s="70"/>
      <c r="BJ91" s="70"/>
      <c r="BK91" s="70"/>
      <c r="BL91" s="70"/>
      <c r="BM91" s="70"/>
      <c r="BN91" s="70"/>
      <c r="BO91" s="70"/>
      <c r="BP91" s="70"/>
      <c r="BQ91" s="70"/>
      <c r="BR91" s="70"/>
      <c r="BS91" s="70"/>
      <c r="BT91" s="70"/>
      <c r="BU91" s="70"/>
      <c r="BV91" s="70"/>
      <c r="BW91" s="70"/>
      <c r="BX91" s="70"/>
      <c r="BY91" s="70"/>
      <c r="BZ91" s="70"/>
      <c r="CA91" s="70"/>
      <c r="CB91" s="70"/>
      <c r="CC91" s="70"/>
      <c r="CD91" s="70"/>
      <c r="CE91" s="70"/>
      <c r="CF91" s="70"/>
      <c r="CG91" s="70"/>
      <c r="CH91" s="70"/>
      <c r="CI91" s="70"/>
      <c r="CJ91" s="70"/>
      <c r="CK91" s="70"/>
      <c r="CL91" s="70"/>
      <c r="CM91" s="70"/>
      <c r="CN91" s="70"/>
      <c r="CO91" s="70"/>
      <c r="CP91" s="70"/>
      <c r="CQ91" s="70"/>
      <c r="CR91" s="70"/>
      <c r="CS91" s="70"/>
      <c r="CT91" s="70"/>
      <c r="CU91" s="70"/>
      <c r="CV91" s="70"/>
      <c r="CW91" s="70"/>
      <c r="CX91" s="70"/>
      <c r="CY91" s="70"/>
      <c r="CZ91" s="70"/>
      <c r="DA91" s="70"/>
      <c r="DB91" s="70"/>
      <c r="DC91" s="70"/>
      <c r="DD91" s="70"/>
      <c r="DE91" s="70"/>
      <c r="DF91" s="70"/>
      <c r="DG91" s="70"/>
      <c r="DH91" s="70"/>
      <c r="DI91" s="70"/>
      <c r="DJ91" s="70"/>
      <c r="DK91" s="70"/>
      <c r="DL91" s="70"/>
      <c r="DM91" s="70"/>
      <c r="DN91" s="70"/>
      <c r="DO91" s="70"/>
      <c r="DP91" s="70"/>
      <c r="DQ91" s="70"/>
      <c r="DR91" s="70"/>
      <c r="DS91" s="70"/>
      <c r="DT91" s="70"/>
      <c r="DU91" s="70"/>
      <c r="DV91" s="70"/>
      <c r="DW91" s="70"/>
      <c r="DX91" s="70"/>
      <c r="DY91" s="70"/>
      <c r="DZ91" s="70"/>
      <c r="EA91" s="70"/>
      <c r="EB91" s="70"/>
      <c r="EC91" s="70"/>
      <c r="ED91" s="70"/>
      <c r="EE91" s="70"/>
      <c r="EF91" s="70"/>
      <c r="EG91" s="70"/>
      <c r="EH91" s="70"/>
      <c r="EI91" s="70"/>
      <c r="EJ91" s="70"/>
      <c r="EK91" s="70"/>
      <c r="EL91" s="70"/>
      <c r="EM91" s="70"/>
      <c r="EN91" s="70"/>
    </row>
    <row r="92" spans="1:144" hidden="1" outlineLevel="1" x14ac:dyDescent="0.2">
      <c r="A92" s="16">
        <v>401</v>
      </c>
      <c r="B92" s="18">
        <f t="shared" si="4"/>
        <v>5.275026948504864E-4</v>
      </c>
      <c r="C92" s="18">
        <f t="shared" si="5"/>
        <v>2.0581724760926897E-5</v>
      </c>
      <c r="D92" s="18">
        <f t="shared" si="6"/>
        <v>1.335299742777789E-2</v>
      </c>
      <c r="E92" s="18" t="str">
        <f t="shared" si="7"/>
        <v>0</v>
      </c>
      <c r="F92" s="18" t="str">
        <f t="shared" si="8"/>
        <v/>
      </c>
      <c r="G92" s="19"/>
      <c r="H92" s="18">
        <v>1.03</v>
      </c>
      <c r="I92" s="18">
        <v>0</v>
      </c>
      <c r="J92" s="18">
        <v>0</v>
      </c>
      <c r="K92" s="18">
        <v>0</v>
      </c>
      <c r="L92" s="18">
        <v>1</v>
      </c>
      <c r="M92" s="18">
        <v>0</v>
      </c>
      <c r="N92" s="18">
        <v>1</v>
      </c>
      <c r="O92" s="18">
        <v>8740.89</v>
      </c>
      <c r="P92" s="19">
        <v>1</v>
      </c>
      <c r="Q92" s="19">
        <f t="shared" si="9"/>
        <v>0</v>
      </c>
      <c r="R92" s="19" t="str">
        <f t="shared" si="10"/>
        <v/>
      </c>
      <c r="S92" s="19" t="str">
        <f t="shared" si="11"/>
        <v/>
      </c>
      <c r="T92" s="18" t="str">
        <f t="shared" si="12"/>
        <v/>
      </c>
      <c r="U92" s="18">
        <v>-7.546828942032457</v>
      </c>
      <c r="V92" s="18">
        <v>1.65526383396128</v>
      </c>
      <c r="AQ92" s="70"/>
      <c r="AR92" s="70"/>
      <c r="AS92" s="70"/>
      <c r="AT92" s="70"/>
      <c r="AU92" s="70"/>
      <c r="AV92" s="70"/>
      <c r="AW92" s="70"/>
      <c r="AX92" s="70"/>
      <c r="AY92" s="70"/>
      <c r="AZ92" s="70"/>
      <c r="BA92" s="70"/>
      <c r="BB92" s="70"/>
      <c r="BC92" s="70"/>
      <c r="BD92" s="70"/>
      <c r="BE92" s="70"/>
      <c r="BF92" s="70"/>
      <c r="BG92" s="70"/>
      <c r="BH92" s="70"/>
      <c r="BI92" s="70"/>
      <c r="BJ92" s="70"/>
      <c r="BK92" s="70"/>
      <c r="BL92" s="70"/>
      <c r="BM92" s="70"/>
      <c r="BN92" s="70"/>
      <c r="BO92" s="70"/>
      <c r="BP92" s="70"/>
      <c r="BQ92" s="70"/>
      <c r="BR92" s="70"/>
      <c r="BS92" s="70"/>
      <c r="BT92" s="70"/>
      <c r="BU92" s="70"/>
      <c r="BV92" s="70"/>
      <c r="BW92" s="70"/>
      <c r="BX92" s="70"/>
      <c r="BY92" s="70"/>
      <c r="BZ92" s="70"/>
      <c r="CA92" s="70"/>
      <c r="CB92" s="70"/>
      <c r="CC92" s="70"/>
      <c r="CD92" s="70"/>
      <c r="CE92" s="70"/>
      <c r="CF92" s="70"/>
      <c r="CG92" s="70"/>
      <c r="CH92" s="70"/>
      <c r="CI92" s="70"/>
      <c r="CJ92" s="70"/>
      <c r="CK92" s="70"/>
      <c r="CL92" s="70"/>
      <c r="CM92" s="70"/>
      <c r="CN92" s="70"/>
      <c r="CO92" s="70"/>
      <c r="CP92" s="70"/>
      <c r="CQ92" s="70"/>
      <c r="CR92" s="70"/>
      <c r="CS92" s="70"/>
      <c r="CT92" s="70"/>
      <c r="CU92" s="70"/>
      <c r="CV92" s="70"/>
      <c r="CW92" s="70"/>
      <c r="CX92" s="70"/>
      <c r="CY92" s="70"/>
      <c r="CZ92" s="70"/>
      <c r="DA92" s="70"/>
      <c r="DB92" s="70"/>
      <c r="DC92" s="70"/>
      <c r="DD92" s="70"/>
      <c r="DE92" s="70"/>
      <c r="DF92" s="70"/>
      <c r="DG92" s="70"/>
      <c r="DH92" s="70"/>
      <c r="DI92" s="70"/>
      <c r="DJ92" s="70"/>
      <c r="DK92" s="70"/>
      <c r="DL92" s="70"/>
      <c r="DM92" s="70"/>
      <c r="DN92" s="70"/>
      <c r="DO92" s="70"/>
      <c r="DP92" s="70"/>
      <c r="DQ92" s="70"/>
      <c r="DR92" s="70"/>
      <c r="DS92" s="70"/>
      <c r="DT92" s="70"/>
      <c r="DU92" s="70"/>
      <c r="DV92" s="70"/>
      <c r="DW92" s="70"/>
      <c r="DX92" s="70"/>
      <c r="DY92" s="70"/>
      <c r="DZ92" s="70"/>
      <c r="EA92" s="70"/>
      <c r="EB92" s="70"/>
      <c r="EC92" s="70"/>
      <c r="ED92" s="70"/>
      <c r="EE92" s="70"/>
      <c r="EF92" s="70"/>
      <c r="EG92" s="70"/>
      <c r="EH92" s="70"/>
      <c r="EI92" s="70"/>
      <c r="EJ92" s="70"/>
      <c r="EK92" s="70"/>
      <c r="EL92" s="70"/>
      <c r="EM92" s="70"/>
      <c r="EN92" s="70"/>
    </row>
    <row r="93" spans="1:144" hidden="1" outlineLevel="1" x14ac:dyDescent="0.2">
      <c r="A93" s="16">
        <v>402</v>
      </c>
      <c r="B93" s="18">
        <f t="shared" si="4"/>
        <v>6.2968875390905974E-5</v>
      </c>
      <c r="C93" s="18">
        <f t="shared" si="5"/>
        <v>2.0768765316672291E-6</v>
      </c>
      <c r="D93" s="18">
        <f t="shared" si="6"/>
        <v>1.9057526894093357E-3</v>
      </c>
      <c r="E93" s="18" t="str">
        <f t="shared" si="7"/>
        <v>0</v>
      </c>
      <c r="F93" s="18" t="str">
        <f t="shared" si="8"/>
        <v/>
      </c>
      <c r="G93" s="19"/>
      <c r="H93" s="18">
        <v>1.35</v>
      </c>
      <c r="I93" s="18">
        <v>1</v>
      </c>
      <c r="J93" s="18">
        <v>0</v>
      </c>
      <c r="K93" s="18">
        <v>0</v>
      </c>
      <c r="L93" s="18">
        <v>1</v>
      </c>
      <c r="M93" s="18">
        <v>0</v>
      </c>
      <c r="N93" s="18">
        <v>1</v>
      </c>
      <c r="O93" s="18">
        <v>11885</v>
      </c>
      <c r="P93" s="19">
        <v>1</v>
      </c>
      <c r="Q93" s="19">
        <f t="shared" si="9"/>
        <v>0</v>
      </c>
      <c r="R93" s="19" t="str">
        <f t="shared" si="10"/>
        <v/>
      </c>
      <c r="S93" s="19" t="str">
        <f t="shared" si="11"/>
        <v/>
      </c>
      <c r="T93" s="18" t="str">
        <f t="shared" si="12"/>
        <v/>
      </c>
      <c r="U93" s="18">
        <v>-9.6728070242075876</v>
      </c>
      <c r="V93" s="18">
        <v>1.7407648233218573</v>
      </c>
      <c r="AQ93" s="70"/>
      <c r="AR93" s="70"/>
      <c r="AS93" s="70"/>
      <c r="AT93" s="70"/>
      <c r="AU93" s="70"/>
      <c r="AV93" s="70"/>
      <c r="AW93" s="70"/>
      <c r="AX93" s="70"/>
      <c r="AY93" s="70"/>
      <c r="AZ93" s="70"/>
      <c r="BA93" s="70"/>
      <c r="BB93" s="70"/>
      <c r="BC93" s="70"/>
      <c r="BD93" s="70"/>
      <c r="BE93" s="70"/>
      <c r="BF93" s="70"/>
      <c r="BG93" s="70"/>
      <c r="BH93" s="70"/>
      <c r="BI93" s="70"/>
      <c r="BJ93" s="70"/>
      <c r="BK93" s="70"/>
      <c r="BL93" s="70"/>
      <c r="BM93" s="70"/>
      <c r="BN93" s="70"/>
      <c r="BO93" s="70"/>
      <c r="BP93" s="70"/>
      <c r="BQ93" s="70"/>
      <c r="BR93" s="70"/>
      <c r="BS93" s="70"/>
      <c r="BT93" s="70"/>
      <c r="BU93" s="70"/>
      <c r="BV93" s="70"/>
      <c r="BW93" s="70"/>
      <c r="BX93" s="70"/>
      <c r="BY93" s="70"/>
      <c r="BZ93" s="70"/>
      <c r="CA93" s="70"/>
      <c r="CB93" s="70"/>
      <c r="CC93" s="70"/>
      <c r="CD93" s="70"/>
      <c r="CE93" s="70"/>
      <c r="CF93" s="70"/>
      <c r="CG93" s="70"/>
      <c r="CH93" s="70"/>
      <c r="CI93" s="70"/>
      <c r="CJ93" s="70"/>
      <c r="CK93" s="70"/>
      <c r="CL93" s="70"/>
      <c r="CM93" s="70"/>
      <c r="CN93" s="70"/>
      <c r="CO93" s="70"/>
      <c r="CP93" s="70"/>
      <c r="CQ93" s="70"/>
      <c r="CR93" s="70"/>
      <c r="CS93" s="70"/>
      <c r="CT93" s="70"/>
      <c r="CU93" s="70"/>
      <c r="CV93" s="70"/>
      <c r="CW93" s="70"/>
      <c r="CX93" s="70"/>
      <c r="CY93" s="70"/>
      <c r="CZ93" s="70"/>
      <c r="DA93" s="70"/>
      <c r="DB93" s="70"/>
      <c r="DC93" s="70"/>
      <c r="DD93" s="70"/>
      <c r="DE93" s="70"/>
      <c r="DF93" s="70"/>
      <c r="DG93" s="70"/>
      <c r="DH93" s="70"/>
      <c r="DI93" s="70"/>
      <c r="DJ93" s="70"/>
      <c r="DK93" s="70"/>
      <c r="DL93" s="70"/>
      <c r="DM93" s="70"/>
      <c r="DN93" s="70"/>
      <c r="DO93" s="70"/>
      <c r="DP93" s="70"/>
      <c r="DQ93" s="70"/>
      <c r="DR93" s="70"/>
      <c r="DS93" s="70"/>
      <c r="DT93" s="70"/>
      <c r="DU93" s="70"/>
      <c r="DV93" s="70"/>
      <c r="DW93" s="70"/>
      <c r="DX93" s="70"/>
      <c r="DY93" s="70"/>
      <c r="DZ93" s="70"/>
      <c r="EA93" s="70"/>
      <c r="EB93" s="70"/>
      <c r="EC93" s="70"/>
      <c r="ED93" s="70"/>
      <c r="EE93" s="70"/>
      <c r="EF93" s="70"/>
      <c r="EG93" s="70"/>
      <c r="EH93" s="70"/>
      <c r="EI93" s="70"/>
      <c r="EJ93" s="70"/>
      <c r="EK93" s="70"/>
      <c r="EL93" s="70"/>
      <c r="EM93" s="70"/>
      <c r="EN93" s="70"/>
    </row>
    <row r="94" spans="1:144" hidden="1" outlineLevel="1" x14ac:dyDescent="0.2">
      <c r="A94" s="16">
        <v>403</v>
      </c>
      <c r="B94" s="18">
        <f t="shared" si="4"/>
        <v>2.3092564083587687E-3</v>
      </c>
      <c r="C94" s="18">
        <f t="shared" si="5"/>
        <v>1.1506067036636406E-4</v>
      </c>
      <c r="D94" s="18">
        <f t="shared" si="6"/>
        <v>4.4484948157475501E-2</v>
      </c>
      <c r="E94" s="18" t="str">
        <f t="shared" si="7"/>
        <v>0</v>
      </c>
      <c r="F94" s="18" t="str">
        <f t="shared" si="8"/>
        <v/>
      </c>
      <c r="G94" s="19"/>
      <c r="H94" s="18">
        <v>1.18</v>
      </c>
      <c r="I94" s="18">
        <v>1</v>
      </c>
      <c r="J94" s="18">
        <v>1</v>
      </c>
      <c r="K94" s="18">
        <v>0</v>
      </c>
      <c r="L94" s="18">
        <v>0</v>
      </c>
      <c r="M94" s="18">
        <v>0</v>
      </c>
      <c r="N94" s="18">
        <v>1</v>
      </c>
      <c r="O94" s="18">
        <v>15815.16</v>
      </c>
      <c r="P94" s="19">
        <v>1</v>
      </c>
      <c r="Q94" s="19">
        <f t="shared" si="9"/>
        <v>0</v>
      </c>
      <c r="R94" s="19" t="str">
        <f t="shared" si="10"/>
        <v/>
      </c>
      <c r="S94" s="19" t="str">
        <f t="shared" si="11"/>
        <v/>
      </c>
      <c r="T94" s="18" t="str">
        <f t="shared" si="12"/>
        <v/>
      </c>
      <c r="U94" s="18">
        <v>-6.0685177805602279</v>
      </c>
      <c r="V94" s="18">
        <v>1.5313639312443315</v>
      </c>
      <c r="AQ94" s="70"/>
      <c r="AR94" s="70"/>
      <c r="AS94" s="70"/>
      <c r="AT94" s="70"/>
      <c r="AU94" s="70"/>
      <c r="AV94" s="70"/>
      <c r="AW94" s="70"/>
      <c r="AX94" s="70"/>
      <c r="AY94" s="70"/>
      <c r="AZ94" s="70"/>
      <c r="BA94" s="70"/>
      <c r="BB94" s="70"/>
      <c r="BC94" s="70"/>
      <c r="BD94" s="70"/>
      <c r="BE94" s="70"/>
      <c r="BF94" s="70"/>
      <c r="BG94" s="70"/>
      <c r="BH94" s="70"/>
      <c r="BI94" s="70"/>
      <c r="BJ94" s="70"/>
      <c r="BK94" s="70"/>
      <c r="BL94" s="70"/>
      <c r="BM94" s="70"/>
      <c r="BN94" s="70"/>
      <c r="BO94" s="70"/>
      <c r="BP94" s="70"/>
      <c r="BQ94" s="70"/>
      <c r="BR94" s="70"/>
      <c r="BS94" s="70"/>
      <c r="BT94" s="70"/>
      <c r="BU94" s="70"/>
      <c r="BV94" s="70"/>
      <c r="BW94" s="70"/>
      <c r="BX94" s="70"/>
      <c r="BY94" s="70"/>
      <c r="BZ94" s="70"/>
      <c r="CA94" s="70"/>
      <c r="CB94" s="70"/>
      <c r="CC94" s="70"/>
      <c r="CD94" s="70"/>
      <c r="CE94" s="70"/>
      <c r="CF94" s="70"/>
      <c r="CG94" s="70"/>
      <c r="CH94" s="70"/>
      <c r="CI94" s="70"/>
      <c r="CJ94" s="70"/>
      <c r="CK94" s="70"/>
      <c r="CL94" s="70"/>
      <c r="CM94" s="70"/>
      <c r="CN94" s="70"/>
      <c r="CO94" s="70"/>
      <c r="CP94" s="70"/>
      <c r="CQ94" s="70"/>
      <c r="CR94" s="70"/>
      <c r="CS94" s="70"/>
      <c r="CT94" s="70"/>
      <c r="CU94" s="70"/>
      <c r="CV94" s="70"/>
      <c r="CW94" s="70"/>
      <c r="CX94" s="70"/>
      <c r="CY94" s="70"/>
      <c r="CZ94" s="70"/>
      <c r="DA94" s="70"/>
      <c r="DB94" s="70"/>
      <c r="DC94" s="70"/>
      <c r="DD94" s="70"/>
      <c r="DE94" s="70"/>
      <c r="DF94" s="70"/>
      <c r="DG94" s="70"/>
      <c r="DH94" s="70"/>
      <c r="DI94" s="70"/>
      <c r="DJ94" s="70"/>
      <c r="DK94" s="70"/>
      <c r="DL94" s="70"/>
      <c r="DM94" s="70"/>
      <c r="DN94" s="70"/>
      <c r="DO94" s="70"/>
      <c r="DP94" s="70"/>
      <c r="DQ94" s="70"/>
      <c r="DR94" s="70"/>
      <c r="DS94" s="70"/>
      <c r="DT94" s="70"/>
      <c r="DU94" s="70"/>
      <c r="DV94" s="70"/>
      <c r="DW94" s="70"/>
      <c r="DX94" s="70"/>
      <c r="DY94" s="70"/>
      <c r="DZ94" s="70"/>
      <c r="EA94" s="70"/>
      <c r="EB94" s="70"/>
      <c r="EC94" s="70"/>
      <c r="ED94" s="70"/>
      <c r="EE94" s="70"/>
      <c r="EF94" s="70"/>
      <c r="EG94" s="70"/>
      <c r="EH94" s="70"/>
      <c r="EI94" s="70"/>
      <c r="EJ94" s="70"/>
      <c r="EK94" s="70"/>
      <c r="EL94" s="70"/>
      <c r="EM94" s="70"/>
      <c r="EN94" s="70"/>
    </row>
    <row r="95" spans="1:144" hidden="1" outlineLevel="1" x14ac:dyDescent="0.2">
      <c r="A95" s="16">
        <v>404</v>
      </c>
      <c r="B95" s="18">
        <f t="shared" si="4"/>
        <v>4.2612159570899108E-5</v>
      </c>
      <c r="C95" s="18">
        <f t="shared" si="5"/>
        <v>7.9598767018265391E-7</v>
      </c>
      <c r="D95" s="18">
        <f t="shared" si="6"/>
        <v>2.2761860350066798E-3</v>
      </c>
      <c r="E95" s="18" t="str">
        <f t="shared" si="7"/>
        <v>0</v>
      </c>
      <c r="F95" s="18" t="str">
        <f t="shared" si="8"/>
        <v/>
      </c>
      <c r="G95" s="19"/>
      <c r="H95" s="18">
        <v>1.08</v>
      </c>
      <c r="I95" s="18">
        <v>1</v>
      </c>
      <c r="J95" s="18">
        <v>0</v>
      </c>
      <c r="K95" s="18">
        <v>0</v>
      </c>
      <c r="L95" s="18">
        <v>0</v>
      </c>
      <c r="M95" s="18">
        <v>0</v>
      </c>
      <c r="N95" s="18">
        <v>1</v>
      </c>
      <c r="O95" s="18">
        <v>10486.31</v>
      </c>
      <c r="P95" s="19">
        <v>1</v>
      </c>
      <c r="Q95" s="19">
        <f t="shared" si="9"/>
        <v>0</v>
      </c>
      <c r="R95" s="19" t="str">
        <f t="shared" si="10"/>
        <v/>
      </c>
      <c r="S95" s="19" t="str">
        <f t="shared" si="11"/>
        <v/>
      </c>
      <c r="T95" s="18" t="str">
        <f t="shared" si="12"/>
        <v/>
      </c>
      <c r="U95" s="18">
        <v>-10.063328296413943</v>
      </c>
      <c r="V95" s="18">
        <v>2.0308296886763575</v>
      </c>
      <c r="AQ95" s="70"/>
      <c r="AR95" s="70"/>
      <c r="AS95" s="70"/>
      <c r="AT95" s="70"/>
      <c r="AU95" s="70"/>
      <c r="AV95" s="70"/>
      <c r="AW95" s="70"/>
      <c r="AX95" s="70"/>
      <c r="AY95" s="70"/>
      <c r="AZ95" s="70"/>
      <c r="BA95" s="70"/>
      <c r="BB95" s="70"/>
      <c r="BC95" s="70"/>
      <c r="BD95" s="70"/>
      <c r="BE95" s="70"/>
      <c r="BF95" s="70"/>
      <c r="BG95" s="70"/>
      <c r="BH95" s="70"/>
      <c r="BI95" s="70"/>
      <c r="BJ95" s="70"/>
      <c r="BK95" s="70"/>
      <c r="BL95" s="70"/>
      <c r="BM95" s="70"/>
      <c r="BN95" s="70"/>
      <c r="BO95" s="70"/>
      <c r="BP95" s="70"/>
      <c r="BQ95" s="70"/>
      <c r="BR95" s="70"/>
      <c r="BS95" s="70"/>
      <c r="BT95" s="70"/>
      <c r="BU95" s="70"/>
      <c r="BV95" s="70"/>
      <c r="BW95" s="70"/>
      <c r="BX95" s="70"/>
      <c r="BY95" s="70"/>
      <c r="BZ95" s="70"/>
      <c r="CA95" s="70"/>
      <c r="CB95" s="70"/>
      <c r="CC95" s="70"/>
      <c r="CD95" s="70"/>
      <c r="CE95" s="70"/>
      <c r="CF95" s="70"/>
      <c r="CG95" s="70"/>
      <c r="CH95" s="70"/>
      <c r="CI95" s="70"/>
      <c r="CJ95" s="70"/>
      <c r="CK95" s="70"/>
      <c r="CL95" s="70"/>
      <c r="CM95" s="70"/>
      <c r="CN95" s="70"/>
      <c r="CO95" s="70"/>
      <c r="CP95" s="70"/>
      <c r="CQ95" s="70"/>
      <c r="CR95" s="70"/>
      <c r="CS95" s="70"/>
      <c r="CT95" s="70"/>
      <c r="CU95" s="70"/>
      <c r="CV95" s="70"/>
      <c r="CW95" s="70"/>
      <c r="CX95" s="70"/>
      <c r="CY95" s="70"/>
      <c r="CZ95" s="70"/>
      <c r="DA95" s="70"/>
      <c r="DB95" s="70"/>
      <c r="DC95" s="70"/>
      <c r="DD95" s="70"/>
      <c r="DE95" s="70"/>
      <c r="DF95" s="70"/>
      <c r="DG95" s="70"/>
      <c r="DH95" s="70"/>
      <c r="DI95" s="70"/>
      <c r="DJ95" s="70"/>
      <c r="DK95" s="70"/>
      <c r="DL95" s="70"/>
      <c r="DM95" s="70"/>
      <c r="DN95" s="70"/>
      <c r="DO95" s="70"/>
      <c r="DP95" s="70"/>
      <c r="DQ95" s="70"/>
      <c r="DR95" s="70"/>
      <c r="DS95" s="70"/>
      <c r="DT95" s="70"/>
      <c r="DU95" s="70"/>
      <c r="DV95" s="70"/>
      <c r="DW95" s="70"/>
      <c r="DX95" s="70"/>
      <c r="DY95" s="70"/>
      <c r="DZ95" s="70"/>
      <c r="EA95" s="70"/>
      <c r="EB95" s="70"/>
      <c r="EC95" s="70"/>
      <c r="ED95" s="70"/>
      <c r="EE95" s="70"/>
      <c r="EF95" s="70"/>
      <c r="EG95" s="70"/>
      <c r="EH95" s="70"/>
      <c r="EI95" s="70"/>
      <c r="EJ95" s="70"/>
      <c r="EK95" s="70"/>
      <c r="EL95" s="70"/>
      <c r="EM95" s="70"/>
      <c r="EN95" s="70"/>
    </row>
    <row r="96" spans="1:144" hidden="1" outlineLevel="1" x14ac:dyDescent="0.2">
      <c r="A96" s="16">
        <v>405</v>
      </c>
      <c r="B96" s="18">
        <f t="shared" si="4"/>
        <v>1.1818425278170759E-3</v>
      </c>
      <c r="C96" s="18">
        <f t="shared" si="5"/>
        <v>7.1774892825639803E-5</v>
      </c>
      <c r="D96" s="18">
        <f t="shared" si="6"/>
        <v>1.9131690562457428E-2</v>
      </c>
      <c r="E96" s="18" t="str">
        <f t="shared" si="7"/>
        <v>0</v>
      </c>
      <c r="F96" s="18" t="str">
        <f t="shared" si="8"/>
        <v/>
      </c>
      <c r="G96" s="19"/>
      <c r="H96" s="18">
        <v>1.05</v>
      </c>
      <c r="I96" s="18">
        <v>1</v>
      </c>
      <c r="J96" s="18">
        <v>0</v>
      </c>
      <c r="K96" s="18">
        <v>1</v>
      </c>
      <c r="L96" s="18">
        <v>1</v>
      </c>
      <c r="M96" s="18">
        <v>1</v>
      </c>
      <c r="N96" s="18">
        <v>1</v>
      </c>
      <c r="O96" s="18">
        <v>11419.105</v>
      </c>
      <c r="P96" s="19">
        <v>1</v>
      </c>
      <c r="Q96" s="19">
        <f t="shared" si="9"/>
        <v>0</v>
      </c>
      <c r="R96" s="19" t="str">
        <f t="shared" si="10"/>
        <v/>
      </c>
      <c r="S96" s="19" t="str">
        <f t="shared" si="11"/>
        <v/>
      </c>
      <c r="T96" s="18" t="str">
        <f t="shared" si="12"/>
        <v/>
      </c>
      <c r="U96" s="18">
        <v>-6.7394980526161223</v>
      </c>
      <c r="V96" s="18">
        <v>1.4298252504522642</v>
      </c>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70"/>
      <c r="CA96" s="70"/>
      <c r="CB96" s="70"/>
      <c r="CC96" s="70"/>
      <c r="CD96" s="70"/>
      <c r="CE96" s="70"/>
      <c r="CF96" s="70"/>
      <c r="CG96" s="70"/>
      <c r="CH96" s="70"/>
      <c r="CI96" s="70"/>
      <c r="CJ96" s="70"/>
      <c r="CK96" s="70"/>
      <c r="CL96" s="70"/>
      <c r="CM96" s="70"/>
      <c r="CN96" s="70"/>
      <c r="CO96" s="70"/>
      <c r="CP96" s="70"/>
      <c r="CQ96" s="70"/>
      <c r="CR96" s="70"/>
      <c r="CS96" s="70"/>
      <c r="CT96" s="70"/>
      <c r="CU96" s="70"/>
      <c r="CV96" s="70"/>
      <c r="CW96" s="70"/>
      <c r="CX96" s="70"/>
      <c r="CY96" s="70"/>
      <c r="CZ96" s="70"/>
      <c r="DA96" s="70"/>
      <c r="DB96" s="70"/>
      <c r="DC96" s="70"/>
      <c r="DD96" s="70"/>
      <c r="DE96" s="70"/>
      <c r="DF96" s="70"/>
      <c r="DG96" s="70"/>
      <c r="DH96" s="70"/>
      <c r="DI96" s="70"/>
      <c r="DJ96" s="70"/>
      <c r="DK96" s="70"/>
      <c r="DL96" s="70"/>
      <c r="DM96" s="70"/>
      <c r="DN96" s="70"/>
      <c r="DO96" s="70"/>
      <c r="DP96" s="70"/>
      <c r="DQ96" s="70"/>
      <c r="DR96" s="70"/>
      <c r="DS96" s="70"/>
      <c r="DT96" s="70"/>
      <c r="DU96" s="70"/>
      <c r="DV96" s="70"/>
      <c r="DW96" s="70"/>
      <c r="DX96" s="70"/>
      <c r="DY96" s="70"/>
      <c r="DZ96" s="70"/>
      <c r="EA96" s="70"/>
      <c r="EB96" s="70"/>
      <c r="EC96" s="70"/>
      <c r="ED96" s="70"/>
      <c r="EE96" s="70"/>
      <c r="EF96" s="70"/>
      <c r="EG96" s="70"/>
      <c r="EH96" s="70"/>
      <c r="EI96" s="70"/>
      <c r="EJ96" s="70"/>
      <c r="EK96" s="70"/>
      <c r="EL96" s="70"/>
      <c r="EM96" s="70"/>
      <c r="EN96" s="70"/>
    </row>
    <row r="97" spans="1:144" hidden="1" outlineLevel="1" x14ac:dyDescent="0.2">
      <c r="A97" s="16">
        <v>406</v>
      </c>
      <c r="B97" s="18">
        <f t="shared" si="4"/>
        <v>1.0548774335164508E-5</v>
      </c>
      <c r="C97" s="18">
        <f t="shared" si="5"/>
        <v>1.9296152109739663E-7</v>
      </c>
      <c r="D97" s="18">
        <f t="shared" si="6"/>
        <v>5.7635755096772934E-4</v>
      </c>
      <c r="E97" s="18" t="str">
        <f t="shared" si="7"/>
        <v>0</v>
      </c>
      <c r="F97" s="18" t="str">
        <f t="shared" si="8"/>
        <v/>
      </c>
      <c r="G97" s="19"/>
      <c r="H97" s="18">
        <v>1.1499999999999999</v>
      </c>
      <c r="I97" s="18">
        <v>1</v>
      </c>
      <c r="J97" s="18">
        <v>0</v>
      </c>
      <c r="K97" s="18">
        <v>0</v>
      </c>
      <c r="L97" s="18">
        <v>1</v>
      </c>
      <c r="M97" s="18">
        <v>0</v>
      </c>
      <c r="N97" s="18">
        <v>1</v>
      </c>
      <c r="O97" s="18">
        <v>9460</v>
      </c>
      <c r="P97" s="19">
        <v>1</v>
      </c>
      <c r="Q97" s="19">
        <f t="shared" si="9"/>
        <v>0</v>
      </c>
      <c r="R97" s="19" t="str">
        <f t="shared" si="10"/>
        <v/>
      </c>
      <c r="S97" s="19" t="str">
        <f t="shared" si="11"/>
        <v/>
      </c>
      <c r="T97" s="18" t="str">
        <f t="shared" si="12"/>
        <v/>
      </c>
      <c r="U97" s="18">
        <v>-11.459490332722925</v>
      </c>
      <c r="V97" s="18">
        <v>2.0415092044284395</v>
      </c>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70"/>
      <c r="CA97" s="70"/>
      <c r="CB97" s="70"/>
      <c r="CC97" s="70"/>
      <c r="CD97" s="70"/>
      <c r="CE97" s="70"/>
      <c r="CF97" s="70"/>
      <c r="CG97" s="70"/>
      <c r="CH97" s="70"/>
      <c r="CI97" s="70"/>
      <c r="CJ97" s="70"/>
      <c r="CK97" s="70"/>
      <c r="CL97" s="70"/>
      <c r="CM97" s="70"/>
      <c r="CN97" s="70"/>
      <c r="CO97" s="70"/>
      <c r="CP97" s="70"/>
      <c r="CQ97" s="70"/>
      <c r="CR97" s="70"/>
      <c r="CS97" s="70"/>
      <c r="CT97" s="70"/>
      <c r="CU97" s="70"/>
      <c r="CV97" s="70"/>
      <c r="CW97" s="70"/>
      <c r="CX97" s="70"/>
      <c r="CY97" s="70"/>
      <c r="CZ97" s="70"/>
      <c r="DA97" s="70"/>
      <c r="DB97" s="70"/>
      <c r="DC97" s="70"/>
      <c r="DD97" s="70"/>
      <c r="DE97" s="70"/>
      <c r="DF97" s="70"/>
      <c r="DG97" s="70"/>
      <c r="DH97" s="70"/>
      <c r="DI97" s="70"/>
      <c r="DJ97" s="70"/>
      <c r="DK97" s="70"/>
      <c r="DL97" s="70"/>
      <c r="DM97" s="70"/>
      <c r="DN97" s="70"/>
      <c r="DO97" s="70"/>
      <c r="DP97" s="70"/>
      <c r="DQ97" s="70"/>
      <c r="DR97" s="70"/>
      <c r="DS97" s="70"/>
      <c r="DT97" s="70"/>
      <c r="DU97" s="70"/>
      <c r="DV97" s="70"/>
      <c r="DW97" s="70"/>
      <c r="DX97" s="70"/>
      <c r="DY97" s="70"/>
      <c r="DZ97" s="70"/>
      <c r="EA97" s="70"/>
      <c r="EB97" s="70"/>
      <c r="EC97" s="70"/>
      <c r="ED97" s="70"/>
      <c r="EE97" s="70"/>
      <c r="EF97" s="70"/>
      <c r="EG97" s="70"/>
      <c r="EH97" s="70"/>
      <c r="EI97" s="70"/>
      <c r="EJ97" s="70"/>
      <c r="EK97" s="70"/>
      <c r="EL97" s="70"/>
      <c r="EM97" s="70"/>
      <c r="EN97" s="70"/>
    </row>
    <row r="98" spans="1:144" hidden="1" outlineLevel="1" x14ac:dyDescent="0.2">
      <c r="A98" s="16">
        <v>407</v>
      </c>
      <c r="B98" s="18">
        <f t="shared" si="4"/>
        <v>2.8090595387313079E-3</v>
      </c>
      <c r="C98" s="18">
        <f t="shared" si="5"/>
        <v>1.7197785289641286E-4</v>
      </c>
      <c r="D98" s="18">
        <f t="shared" si="6"/>
        <v>4.4099213204727254E-2</v>
      </c>
      <c r="E98" s="18" t="str">
        <f t="shared" si="7"/>
        <v>0</v>
      </c>
      <c r="F98" s="18" t="str">
        <f t="shared" si="8"/>
        <v/>
      </c>
      <c r="G98" s="19"/>
      <c r="H98" s="18">
        <v>1.3</v>
      </c>
      <c r="I98" s="18">
        <v>1</v>
      </c>
      <c r="J98" s="18">
        <v>0</v>
      </c>
      <c r="K98" s="18">
        <v>0</v>
      </c>
      <c r="L98" s="18">
        <v>1</v>
      </c>
      <c r="M98" s="18">
        <v>0</v>
      </c>
      <c r="N98" s="18">
        <v>0</v>
      </c>
      <c r="O98" s="18">
        <v>13081</v>
      </c>
      <c r="P98" s="19">
        <v>1</v>
      </c>
      <c r="Q98" s="19">
        <f t="shared" si="9"/>
        <v>0</v>
      </c>
      <c r="R98" s="19" t="str">
        <f t="shared" si="10"/>
        <v/>
      </c>
      <c r="S98" s="19" t="str">
        <f t="shared" si="11"/>
        <v/>
      </c>
      <c r="T98" s="18" t="str">
        <f t="shared" si="12"/>
        <v/>
      </c>
      <c r="U98" s="18">
        <v>-5.8720925230304246</v>
      </c>
      <c r="V98" s="18">
        <v>1.4264957713773758</v>
      </c>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70"/>
      <c r="CA98" s="70"/>
      <c r="CB98" s="70"/>
      <c r="CC98" s="70"/>
      <c r="CD98" s="70"/>
      <c r="CE98" s="70"/>
      <c r="CF98" s="70"/>
      <c r="CG98" s="70"/>
      <c r="CH98" s="70"/>
      <c r="CI98" s="70"/>
      <c r="CJ98" s="70"/>
      <c r="CK98" s="70"/>
      <c r="CL98" s="70"/>
      <c r="CM98" s="70"/>
      <c r="CN98" s="70"/>
      <c r="CO98" s="70"/>
      <c r="CP98" s="70"/>
      <c r="CQ98" s="70"/>
      <c r="CR98" s="70"/>
      <c r="CS98" s="70"/>
      <c r="CT98" s="70"/>
      <c r="CU98" s="70"/>
      <c r="CV98" s="70"/>
      <c r="CW98" s="70"/>
      <c r="CX98" s="70"/>
      <c r="CY98" s="70"/>
      <c r="CZ98" s="70"/>
      <c r="DA98" s="70"/>
      <c r="DB98" s="70"/>
      <c r="DC98" s="70"/>
      <c r="DD98" s="70"/>
      <c r="DE98" s="70"/>
      <c r="DF98" s="70"/>
      <c r="DG98" s="70"/>
      <c r="DH98" s="70"/>
      <c r="DI98" s="70"/>
      <c r="DJ98" s="70"/>
      <c r="DK98" s="70"/>
      <c r="DL98" s="70"/>
      <c r="DM98" s="70"/>
      <c r="DN98" s="70"/>
      <c r="DO98" s="70"/>
      <c r="DP98" s="70"/>
      <c r="DQ98" s="70"/>
      <c r="DR98" s="70"/>
      <c r="DS98" s="70"/>
      <c r="DT98" s="70"/>
      <c r="DU98" s="70"/>
      <c r="DV98" s="70"/>
      <c r="DW98" s="70"/>
      <c r="DX98" s="70"/>
      <c r="DY98" s="70"/>
      <c r="DZ98" s="70"/>
      <c r="EA98" s="70"/>
      <c r="EB98" s="70"/>
      <c r="EC98" s="70"/>
      <c r="ED98" s="70"/>
      <c r="EE98" s="70"/>
      <c r="EF98" s="70"/>
      <c r="EG98" s="70"/>
      <c r="EH98" s="70"/>
      <c r="EI98" s="70"/>
      <c r="EJ98" s="70"/>
      <c r="EK98" s="70"/>
      <c r="EL98" s="70"/>
      <c r="EM98" s="70"/>
      <c r="EN98" s="70"/>
    </row>
    <row r="99" spans="1:144" hidden="1" outlineLevel="1" x14ac:dyDescent="0.2">
      <c r="A99" s="16">
        <v>408</v>
      </c>
      <c r="B99" s="18">
        <f t="shared" si="4"/>
        <v>9.6157573269987334E-2</v>
      </c>
      <c r="C99" s="18">
        <f t="shared" si="5"/>
        <v>2.1776185338090049E-2</v>
      </c>
      <c r="D99" s="18">
        <f t="shared" si="6"/>
        <v>0.33706256068772084</v>
      </c>
      <c r="E99" s="18" t="str">
        <f t="shared" si="7"/>
        <v>0</v>
      </c>
      <c r="F99" s="18" t="str">
        <f t="shared" si="8"/>
        <v/>
      </c>
      <c r="G99" s="19"/>
      <c r="H99" s="18">
        <v>1.02</v>
      </c>
      <c r="I99" s="18">
        <v>1</v>
      </c>
      <c r="J99" s="18">
        <v>0</v>
      </c>
      <c r="K99" s="18">
        <v>0</v>
      </c>
      <c r="L99" s="18">
        <v>0</v>
      </c>
      <c r="M99" s="18">
        <v>1</v>
      </c>
      <c r="N99" s="18">
        <v>1</v>
      </c>
      <c r="O99" s="18">
        <v>6210</v>
      </c>
      <c r="P99" s="19">
        <v>1</v>
      </c>
      <c r="Q99" s="19">
        <f t="shared" si="9"/>
        <v>0</v>
      </c>
      <c r="R99" s="19" t="str">
        <f t="shared" si="10"/>
        <v/>
      </c>
      <c r="S99" s="19" t="str">
        <f t="shared" si="11"/>
        <v/>
      </c>
      <c r="T99" s="18" t="str">
        <f t="shared" si="12"/>
        <v/>
      </c>
      <c r="U99" s="18">
        <v>-2.2406668043929567</v>
      </c>
      <c r="V99" s="18">
        <v>0.79810381423121191</v>
      </c>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70"/>
      <c r="CA99" s="70"/>
      <c r="CB99" s="70"/>
      <c r="CC99" s="70"/>
      <c r="CD99" s="70"/>
      <c r="CE99" s="70"/>
      <c r="CF99" s="70"/>
      <c r="CG99" s="70"/>
      <c r="CH99" s="70"/>
      <c r="CI99" s="70"/>
      <c r="CJ99" s="70"/>
      <c r="CK99" s="70"/>
      <c r="CL99" s="70"/>
      <c r="CM99" s="70"/>
      <c r="CN99" s="70"/>
      <c r="CO99" s="70"/>
      <c r="CP99" s="70"/>
      <c r="CQ99" s="70"/>
      <c r="CR99" s="70"/>
      <c r="CS99" s="70"/>
      <c r="CT99" s="70"/>
      <c r="CU99" s="70"/>
      <c r="CV99" s="70"/>
      <c r="CW99" s="70"/>
      <c r="CX99" s="70"/>
      <c r="CY99" s="70"/>
      <c r="CZ99" s="70"/>
      <c r="DA99" s="70"/>
      <c r="DB99" s="70"/>
      <c r="DC99" s="70"/>
      <c r="DD99" s="70"/>
      <c r="DE99" s="70"/>
      <c r="DF99" s="70"/>
      <c r="DG99" s="70"/>
      <c r="DH99" s="70"/>
      <c r="DI99" s="70"/>
      <c r="DJ99" s="70"/>
      <c r="DK99" s="70"/>
      <c r="DL99" s="70"/>
      <c r="DM99" s="70"/>
      <c r="DN99" s="70"/>
      <c r="DO99" s="70"/>
      <c r="DP99" s="70"/>
      <c r="DQ99" s="70"/>
      <c r="DR99" s="70"/>
      <c r="DS99" s="70"/>
      <c r="DT99" s="70"/>
      <c r="DU99" s="70"/>
      <c r="DV99" s="70"/>
      <c r="DW99" s="70"/>
      <c r="DX99" s="70"/>
      <c r="DY99" s="70"/>
      <c r="DZ99" s="70"/>
      <c r="EA99" s="70"/>
      <c r="EB99" s="70"/>
      <c r="EC99" s="70"/>
      <c r="ED99" s="70"/>
      <c r="EE99" s="70"/>
      <c r="EF99" s="70"/>
      <c r="EG99" s="70"/>
      <c r="EH99" s="70"/>
      <c r="EI99" s="70"/>
      <c r="EJ99" s="70"/>
      <c r="EK99" s="70"/>
      <c r="EL99" s="70"/>
      <c r="EM99" s="70"/>
      <c r="EN99" s="70"/>
    </row>
    <row r="100" spans="1:144" hidden="1" outlineLevel="1" x14ac:dyDescent="0.2">
      <c r="A100" s="16">
        <v>409</v>
      </c>
      <c r="B100" s="18">
        <f t="shared" si="4"/>
        <v>8.0938331008356661E-3</v>
      </c>
      <c r="C100" s="18">
        <f t="shared" si="5"/>
        <v>4.9244836076743148E-4</v>
      </c>
      <c r="D100" s="18">
        <f t="shared" si="6"/>
        <v>0.11905351431006217</v>
      </c>
      <c r="E100" s="18" t="str">
        <f t="shared" si="7"/>
        <v>0</v>
      </c>
      <c r="F100" s="18" t="str">
        <f t="shared" si="8"/>
        <v/>
      </c>
      <c r="G100" s="19"/>
      <c r="H100" s="18">
        <v>1.55</v>
      </c>
      <c r="I100" s="18">
        <v>1</v>
      </c>
      <c r="J100" s="18">
        <v>1</v>
      </c>
      <c r="K100" s="18">
        <v>0</v>
      </c>
      <c r="L100" s="18">
        <v>1</v>
      </c>
      <c r="M100" s="18">
        <v>0</v>
      </c>
      <c r="N100" s="18">
        <v>1</v>
      </c>
      <c r="O100" s="18">
        <v>18460</v>
      </c>
      <c r="P100" s="19">
        <v>1</v>
      </c>
      <c r="Q100" s="19">
        <f t="shared" si="9"/>
        <v>0</v>
      </c>
      <c r="R100" s="19" t="str">
        <f t="shared" si="10"/>
        <v/>
      </c>
      <c r="S100" s="19" t="str">
        <f t="shared" si="11"/>
        <v/>
      </c>
      <c r="T100" s="18" t="str">
        <f t="shared" si="12"/>
        <v/>
      </c>
      <c r="U100" s="18">
        <v>-4.8085260868597643</v>
      </c>
      <c r="V100" s="18">
        <v>1.432221367184328</v>
      </c>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70"/>
      <c r="CA100" s="70"/>
      <c r="CB100" s="70"/>
      <c r="CC100" s="70"/>
      <c r="CD100" s="70"/>
      <c r="CE100" s="70"/>
      <c r="CF100" s="70"/>
      <c r="CG100" s="70"/>
      <c r="CH100" s="70"/>
      <c r="CI100" s="70"/>
      <c r="CJ100" s="70"/>
      <c r="CK100" s="70"/>
      <c r="CL100" s="70"/>
      <c r="CM100" s="70"/>
      <c r="CN100" s="70"/>
      <c r="CO100" s="70"/>
      <c r="CP100" s="70"/>
      <c r="CQ100" s="70"/>
      <c r="CR100" s="70"/>
      <c r="CS100" s="70"/>
      <c r="CT100" s="70"/>
      <c r="CU100" s="70"/>
      <c r="CV100" s="70"/>
      <c r="CW100" s="70"/>
      <c r="CX100" s="70"/>
      <c r="CY100" s="70"/>
      <c r="CZ100" s="70"/>
      <c r="DA100" s="70"/>
      <c r="DB100" s="70"/>
      <c r="DC100" s="70"/>
      <c r="DD100" s="70"/>
      <c r="DE100" s="70"/>
      <c r="DF100" s="70"/>
      <c r="DG100" s="70"/>
      <c r="DH100" s="70"/>
      <c r="DI100" s="70"/>
      <c r="DJ100" s="70"/>
      <c r="DK100" s="70"/>
      <c r="DL100" s="70"/>
      <c r="DM100" s="70"/>
      <c r="DN100" s="70"/>
      <c r="DO100" s="70"/>
      <c r="DP100" s="70"/>
      <c r="DQ100" s="70"/>
      <c r="DR100" s="70"/>
      <c r="DS100" s="70"/>
      <c r="DT100" s="70"/>
      <c r="DU100" s="70"/>
      <c r="DV100" s="70"/>
      <c r="DW100" s="70"/>
      <c r="DX100" s="70"/>
      <c r="DY100" s="70"/>
      <c r="DZ100" s="70"/>
      <c r="EA100" s="70"/>
      <c r="EB100" s="70"/>
      <c r="EC100" s="70"/>
      <c r="ED100" s="70"/>
      <c r="EE100" s="70"/>
      <c r="EF100" s="70"/>
      <c r="EG100" s="70"/>
      <c r="EH100" s="70"/>
      <c r="EI100" s="70"/>
      <c r="EJ100" s="70"/>
      <c r="EK100" s="70"/>
      <c r="EL100" s="70"/>
      <c r="EM100" s="70"/>
      <c r="EN100" s="70"/>
    </row>
    <row r="101" spans="1:144" hidden="1" outlineLevel="1" x14ac:dyDescent="0.2">
      <c r="A101" s="16">
        <v>410</v>
      </c>
      <c r="B101" s="18">
        <f t="shared" si="4"/>
        <v>3.4542797528482721E-6</v>
      </c>
      <c r="C101" s="18">
        <f t="shared" si="5"/>
        <v>3.7512127461532824E-8</v>
      </c>
      <c r="D101" s="18">
        <f t="shared" si="6"/>
        <v>3.179861328099871E-4</v>
      </c>
      <c r="E101" s="18" t="str">
        <f t="shared" si="7"/>
        <v>0</v>
      </c>
      <c r="F101" s="18" t="str">
        <f t="shared" si="8"/>
        <v/>
      </c>
      <c r="G101" s="19"/>
      <c r="H101" s="18">
        <v>1.64</v>
      </c>
      <c r="I101" s="18">
        <v>1</v>
      </c>
      <c r="J101" s="18">
        <v>0</v>
      </c>
      <c r="K101" s="18">
        <v>1</v>
      </c>
      <c r="L101" s="18">
        <v>1</v>
      </c>
      <c r="M101" s="18">
        <v>0</v>
      </c>
      <c r="N101" s="18">
        <v>1</v>
      </c>
      <c r="O101" s="18">
        <v>25996</v>
      </c>
      <c r="P101" s="19">
        <v>1</v>
      </c>
      <c r="Q101" s="19">
        <f t="shared" si="9"/>
        <v>0</v>
      </c>
      <c r="R101" s="19" t="str">
        <f t="shared" si="10"/>
        <v/>
      </c>
      <c r="S101" s="19" t="str">
        <f t="shared" si="11"/>
        <v/>
      </c>
      <c r="T101" s="18" t="str">
        <f t="shared" si="12"/>
        <v/>
      </c>
      <c r="U101" s="18">
        <v>-12.575893133357731</v>
      </c>
      <c r="V101" s="18">
        <v>2.3075466804914293</v>
      </c>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70"/>
      <c r="CA101" s="70"/>
      <c r="CB101" s="70"/>
      <c r="CC101" s="70"/>
      <c r="CD101" s="70"/>
      <c r="CE101" s="70"/>
      <c r="CF101" s="70"/>
      <c r="CG101" s="70"/>
      <c r="CH101" s="70"/>
      <c r="CI101" s="70"/>
      <c r="CJ101" s="70"/>
      <c r="CK101" s="70"/>
      <c r="CL101" s="70"/>
      <c r="CM101" s="70"/>
      <c r="CN101" s="70"/>
      <c r="CO101" s="70"/>
      <c r="CP101" s="70"/>
      <c r="CQ101" s="70"/>
      <c r="CR101" s="70"/>
      <c r="CS101" s="70"/>
      <c r="CT101" s="70"/>
      <c r="CU101" s="70"/>
      <c r="CV101" s="70"/>
      <c r="CW101" s="70"/>
      <c r="CX101" s="70"/>
      <c r="CY101" s="70"/>
      <c r="CZ101" s="70"/>
      <c r="DA101" s="70"/>
      <c r="DB101" s="70"/>
      <c r="DC101" s="70"/>
      <c r="DD101" s="70"/>
      <c r="DE101" s="70"/>
      <c r="DF101" s="70"/>
      <c r="DG101" s="70"/>
      <c r="DH101" s="70"/>
      <c r="DI101" s="70"/>
      <c r="DJ101" s="70"/>
      <c r="DK101" s="70"/>
      <c r="DL101" s="70"/>
      <c r="DM101" s="70"/>
      <c r="DN101" s="70"/>
      <c r="DO101" s="70"/>
      <c r="DP101" s="70"/>
      <c r="DQ101" s="70"/>
      <c r="DR101" s="70"/>
      <c r="DS101" s="70"/>
      <c r="DT101" s="70"/>
      <c r="DU101" s="70"/>
      <c r="DV101" s="70"/>
      <c r="DW101" s="70"/>
      <c r="DX101" s="70"/>
      <c r="DY101" s="70"/>
      <c r="DZ101" s="70"/>
      <c r="EA101" s="70"/>
      <c r="EB101" s="70"/>
      <c r="EC101" s="70"/>
      <c r="ED101" s="70"/>
      <c r="EE101" s="70"/>
      <c r="EF101" s="70"/>
      <c r="EG101" s="70"/>
      <c r="EH101" s="70"/>
      <c r="EI101" s="70"/>
      <c r="EJ101" s="70"/>
      <c r="EK101" s="70"/>
      <c r="EL101" s="70"/>
      <c r="EM101" s="70"/>
      <c r="EN101" s="70"/>
    </row>
    <row r="102" spans="1:144" hidden="1" outlineLevel="1" x14ac:dyDescent="0.2">
      <c r="A102" s="16">
        <v>411</v>
      </c>
      <c r="B102" s="18">
        <f t="shared" si="4"/>
        <v>0.86627162019925785</v>
      </c>
      <c r="C102" s="18">
        <f t="shared" si="5"/>
        <v>0.52465794268937693</v>
      </c>
      <c r="D102" s="18">
        <f t="shared" si="6"/>
        <v>0.97437090275006444</v>
      </c>
      <c r="E102" s="18" t="str">
        <f t="shared" si="7"/>
        <v>1</v>
      </c>
      <c r="F102" s="18" t="str">
        <f t="shared" si="8"/>
        <v/>
      </c>
      <c r="G102" s="19"/>
      <c r="H102" s="18">
        <v>1.65</v>
      </c>
      <c r="I102" s="18">
        <v>1</v>
      </c>
      <c r="J102" s="18">
        <v>0</v>
      </c>
      <c r="K102" s="18">
        <v>0</v>
      </c>
      <c r="L102" s="18">
        <v>0</v>
      </c>
      <c r="M102" s="18">
        <v>1</v>
      </c>
      <c r="N102" s="18">
        <v>1</v>
      </c>
      <c r="O102" s="18">
        <v>15990</v>
      </c>
      <c r="P102" s="19">
        <v>1</v>
      </c>
      <c r="Q102" s="19">
        <f t="shared" si="9"/>
        <v>1</v>
      </c>
      <c r="R102" s="19" t="str">
        <f t="shared" si="10"/>
        <v/>
      </c>
      <c r="S102" s="19" t="str">
        <f t="shared" si="11"/>
        <v/>
      </c>
      <c r="T102" s="18" t="str">
        <f t="shared" si="12"/>
        <v/>
      </c>
      <c r="U102" s="18">
        <v>1.8683877822152937</v>
      </c>
      <c r="V102" s="18">
        <v>0.90291247654866835</v>
      </c>
      <c r="AQ102" s="70"/>
      <c r="AR102" s="70"/>
      <c r="AS102" s="70"/>
      <c r="AT102" s="70"/>
      <c r="AU102" s="70"/>
      <c r="AV102" s="70"/>
      <c r="AW102" s="70"/>
      <c r="AX102" s="70"/>
      <c r="AY102" s="70"/>
      <c r="AZ102" s="70"/>
      <c r="BA102" s="70"/>
      <c r="BB102" s="70"/>
      <c r="BC102" s="70"/>
      <c r="BD102" s="70"/>
      <c r="BE102" s="70"/>
      <c r="BF102" s="70"/>
      <c r="BG102" s="70"/>
      <c r="BH102" s="70"/>
      <c r="BI102" s="70"/>
      <c r="BJ102" s="70"/>
      <c r="BK102" s="70"/>
      <c r="BL102" s="70"/>
      <c r="BM102" s="70"/>
      <c r="BN102" s="70"/>
      <c r="BO102" s="70"/>
      <c r="BP102" s="70"/>
      <c r="BQ102" s="70"/>
      <c r="BR102" s="70"/>
      <c r="BS102" s="70"/>
      <c r="BT102" s="70"/>
      <c r="BU102" s="70"/>
      <c r="BV102" s="70"/>
      <c r="BW102" s="70"/>
      <c r="BX102" s="70"/>
      <c r="BY102" s="70"/>
      <c r="BZ102" s="70"/>
      <c r="CA102" s="70"/>
      <c r="CB102" s="70"/>
      <c r="CC102" s="70"/>
      <c r="CD102" s="70"/>
      <c r="CE102" s="70"/>
      <c r="CF102" s="70"/>
      <c r="CG102" s="70"/>
      <c r="CH102" s="70"/>
      <c r="CI102" s="70"/>
      <c r="CJ102" s="70"/>
      <c r="CK102" s="70"/>
      <c r="CL102" s="70"/>
      <c r="CM102" s="70"/>
      <c r="CN102" s="70"/>
      <c r="CO102" s="70"/>
      <c r="CP102" s="70"/>
      <c r="CQ102" s="70"/>
      <c r="CR102" s="70"/>
      <c r="CS102" s="70"/>
      <c r="CT102" s="70"/>
      <c r="CU102" s="70"/>
      <c r="CV102" s="70"/>
      <c r="CW102" s="70"/>
      <c r="CX102" s="70"/>
      <c r="CY102" s="70"/>
      <c r="CZ102" s="70"/>
      <c r="DA102" s="70"/>
      <c r="DB102" s="70"/>
      <c r="DC102" s="70"/>
      <c r="DD102" s="70"/>
      <c r="DE102" s="70"/>
      <c r="DF102" s="70"/>
      <c r="DG102" s="70"/>
      <c r="DH102" s="70"/>
      <c r="DI102" s="70"/>
      <c r="DJ102" s="70"/>
      <c r="DK102" s="70"/>
      <c r="DL102" s="70"/>
      <c r="DM102" s="70"/>
      <c r="DN102" s="70"/>
      <c r="DO102" s="70"/>
      <c r="DP102" s="70"/>
      <c r="DQ102" s="70"/>
      <c r="DR102" s="70"/>
      <c r="DS102" s="70"/>
      <c r="DT102" s="70"/>
      <c r="DU102" s="70"/>
      <c r="DV102" s="70"/>
      <c r="DW102" s="70"/>
      <c r="DX102" s="70"/>
      <c r="DY102" s="70"/>
      <c r="DZ102" s="70"/>
      <c r="EA102" s="70"/>
      <c r="EB102" s="70"/>
      <c r="EC102" s="70"/>
      <c r="ED102" s="70"/>
      <c r="EE102" s="70"/>
      <c r="EF102" s="70"/>
      <c r="EG102" s="70"/>
      <c r="EH102" s="70"/>
      <c r="EI102" s="70"/>
      <c r="EJ102" s="70"/>
      <c r="EK102" s="70"/>
      <c r="EL102" s="70"/>
      <c r="EM102" s="70"/>
      <c r="EN102" s="70"/>
    </row>
    <row r="103" spans="1:144" hidden="1" outlineLevel="1" x14ac:dyDescent="0.2">
      <c r="A103" s="16">
        <v>412</v>
      </c>
      <c r="B103" s="18">
        <f t="shared" si="4"/>
        <v>4.6750203564001001E-5</v>
      </c>
      <c r="C103" s="18">
        <f t="shared" si="5"/>
        <v>1.4105639054139379E-6</v>
      </c>
      <c r="D103" s="18">
        <f t="shared" si="6"/>
        <v>1.5471833654523656E-3</v>
      </c>
      <c r="E103" s="18" t="str">
        <f t="shared" si="7"/>
        <v>0</v>
      </c>
      <c r="F103" s="18" t="str">
        <f t="shared" si="8"/>
        <v/>
      </c>
      <c r="G103" s="19"/>
      <c r="H103" s="18">
        <v>1.3140000000000001</v>
      </c>
      <c r="I103" s="18">
        <v>1</v>
      </c>
      <c r="J103" s="18">
        <v>0</v>
      </c>
      <c r="K103" s="18">
        <v>0</v>
      </c>
      <c r="L103" s="18">
        <v>1</v>
      </c>
      <c r="M103" s="18">
        <v>0</v>
      </c>
      <c r="N103" s="18">
        <v>1</v>
      </c>
      <c r="O103" s="18">
        <v>11415</v>
      </c>
      <c r="P103" s="19">
        <v>1</v>
      </c>
      <c r="Q103" s="19">
        <f t="shared" si="9"/>
        <v>0</v>
      </c>
      <c r="R103" s="19" t="str">
        <f t="shared" si="10"/>
        <v/>
      </c>
      <c r="S103" s="19" t="str">
        <f t="shared" si="11"/>
        <v/>
      </c>
      <c r="T103" s="18" t="str">
        <f t="shared" si="12"/>
        <v/>
      </c>
      <c r="U103" s="18">
        <v>-9.9706451966324874</v>
      </c>
      <c r="V103" s="18">
        <v>1.7861932265212153</v>
      </c>
      <c r="AQ103" s="70"/>
      <c r="AR103" s="70"/>
      <c r="AS103" s="70"/>
      <c r="AT103" s="70"/>
      <c r="AU103" s="70"/>
      <c r="AV103" s="70"/>
      <c r="AW103" s="70"/>
      <c r="AX103" s="70"/>
      <c r="AY103" s="70"/>
      <c r="AZ103" s="70"/>
      <c r="BA103" s="70"/>
      <c r="BB103" s="70"/>
      <c r="BC103" s="70"/>
      <c r="BD103" s="70"/>
      <c r="BE103" s="70"/>
      <c r="BF103" s="70"/>
      <c r="BG103" s="70"/>
      <c r="BH103" s="70"/>
      <c r="BI103" s="70"/>
      <c r="BJ103" s="70"/>
      <c r="BK103" s="70"/>
      <c r="BL103" s="70"/>
      <c r="BM103" s="70"/>
      <c r="BN103" s="70"/>
      <c r="BO103" s="70"/>
      <c r="BP103" s="70"/>
      <c r="BQ103" s="70"/>
      <c r="BR103" s="70"/>
      <c r="BS103" s="70"/>
      <c r="BT103" s="70"/>
      <c r="BU103" s="70"/>
      <c r="BV103" s="70"/>
      <c r="BW103" s="70"/>
      <c r="BX103" s="70"/>
      <c r="BY103" s="70"/>
      <c r="BZ103" s="70"/>
      <c r="CA103" s="70"/>
      <c r="CB103" s="70"/>
      <c r="CC103" s="70"/>
      <c r="CD103" s="70"/>
      <c r="CE103" s="70"/>
      <c r="CF103" s="70"/>
      <c r="CG103" s="70"/>
      <c r="CH103" s="70"/>
      <c r="CI103" s="70"/>
      <c r="CJ103" s="70"/>
      <c r="CK103" s="70"/>
      <c r="CL103" s="70"/>
      <c r="CM103" s="70"/>
      <c r="CN103" s="70"/>
      <c r="CO103" s="70"/>
      <c r="CP103" s="70"/>
      <c r="CQ103" s="70"/>
      <c r="CR103" s="70"/>
      <c r="CS103" s="70"/>
      <c r="CT103" s="70"/>
      <c r="CU103" s="70"/>
      <c r="CV103" s="70"/>
      <c r="CW103" s="70"/>
      <c r="CX103" s="70"/>
      <c r="CY103" s="70"/>
      <c r="CZ103" s="70"/>
      <c r="DA103" s="70"/>
      <c r="DB103" s="70"/>
      <c r="DC103" s="70"/>
      <c r="DD103" s="70"/>
      <c r="DE103" s="70"/>
      <c r="DF103" s="70"/>
      <c r="DG103" s="70"/>
      <c r="DH103" s="70"/>
      <c r="DI103" s="70"/>
      <c r="DJ103" s="70"/>
      <c r="DK103" s="70"/>
      <c r="DL103" s="70"/>
      <c r="DM103" s="70"/>
      <c r="DN103" s="70"/>
      <c r="DO103" s="70"/>
      <c r="DP103" s="70"/>
      <c r="DQ103" s="70"/>
      <c r="DR103" s="70"/>
      <c r="DS103" s="70"/>
      <c r="DT103" s="70"/>
      <c r="DU103" s="70"/>
      <c r="DV103" s="70"/>
      <c r="DW103" s="70"/>
      <c r="DX103" s="70"/>
      <c r="DY103" s="70"/>
      <c r="DZ103" s="70"/>
      <c r="EA103" s="70"/>
      <c r="EB103" s="70"/>
      <c r="EC103" s="70"/>
      <c r="ED103" s="70"/>
      <c r="EE103" s="70"/>
      <c r="EF103" s="70"/>
      <c r="EG103" s="70"/>
      <c r="EH103" s="70"/>
      <c r="EI103" s="70"/>
      <c r="EJ103" s="70"/>
      <c r="EK103" s="70"/>
      <c r="EL103" s="70"/>
      <c r="EM103" s="70"/>
      <c r="EN103" s="70"/>
    </row>
    <row r="104" spans="1:144" hidden="1" outlineLevel="1" x14ac:dyDescent="0.2">
      <c r="A104" s="16">
        <v>413</v>
      </c>
      <c r="B104" s="18">
        <f t="shared" si="4"/>
        <v>0.99362548164632591</v>
      </c>
      <c r="C104" s="18">
        <f t="shared" si="5"/>
        <v>0.8420170394339368</v>
      </c>
      <c r="D104" s="18">
        <f t="shared" si="6"/>
        <v>0.99978068684337629</v>
      </c>
      <c r="E104" s="18" t="str">
        <f t="shared" si="7"/>
        <v>1</v>
      </c>
      <c r="F104" s="18" t="str">
        <f t="shared" si="8"/>
        <v/>
      </c>
      <c r="G104" s="19"/>
      <c r="H104" s="18">
        <v>1.07</v>
      </c>
      <c r="I104" s="18">
        <v>1</v>
      </c>
      <c r="J104" s="18">
        <v>0</v>
      </c>
      <c r="K104" s="18">
        <v>1</v>
      </c>
      <c r="L104" s="18">
        <v>0</v>
      </c>
      <c r="M104" s="18">
        <v>1</v>
      </c>
      <c r="N104" s="18">
        <v>0</v>
      </c>
      <c r="O104" s="18">
        <v>7810</v>
      </c>
      <c r="P104" s="19">
        <v>1</v>
      </c>
      <c r="Q104" s="19">
        <f t="shared" si="9"/>
        <v>1</v>
      </c>
      <c r="R104" s="19" t="str">
        <f t="shared" si="10"/>
        <v/>
      </c>
      <c r="S104" s="19" t="str">
        <f t="shared" si="11"/>
        <v/>
      </c>
      <c r="T104" s="18" t="str">
        <f t="shared" si="12"/>
        <v/>
      </c>
      <c r="U104" s="18">
        <v>5.0490518208042481</v>
      </c>
      <c r="V104" s="18">
        <v>1.7223473386395955</v>
      </c>
      <c r="AQ104" s="70"/>
      <c r="AR104" s="70"/>
      <c r="AS104" s="70"/>
      <c r="AT104" s="70"/>
      <c r="AU104" s="70"/>
      <c r="AV104" s="70"/>
      <c r="AW104" s="70"/>
      <c r="AX104" s="70"/>
      <c r="AY104" s="70"/>
      <c r="AZ104" s="70"/>
      <c r="BA104" s="70"/>
      <c r="BB104" s="70"/>
      <c r="BC104" s="70"/>
      <c r="BD104" s="70"/>
      <c r="BE104" s="70"/>
      <c r="BF104" s="70"/>
      <c r="BG104" s="70"/>
      <c r="BH104" s="70"/>
      <c r="BI104" s="70"/>
      <c r="BJ104" s="70"/>
      <c r="BK104" s="70"/>
      <c r="BL104" s="70"/>
      <c r="BM104" s="70"/>
      <c r="BN104" s="70"/>
      <c r="BO104" s="70"/>
      <c r="BP104" s="70"/>
      <c r="BQ104" s="70"/>
      <c r="BR104" s="70"/>
      <c r="BS104" s="70"/>
      <c r="BT104" s="70"/>
      <c r="BU104" s="70"/>
      <c r="BV104" s="70"/>
      <c r="BW104" s="70"/>
      <c r="BX104" s="70"/>
      <c r="BY104" s="70"/>
      <c r="BZ104" s="70"/>
      <c r="CA104" s="70"/>
      <c r="CB104" s="70"/>
      <c r="CC104" s="70"/>
      <c r="CD104" s="70"/>
      <c r="CE104" s="70"/>
      <c r="CF104" s="70"/>
      <c r="CG104" s="70"/>
      <c r="CH104" s="70"/>
      <c r="CI104" s="70"/>
      <c r="CJ104" s="70"/>
      <c r="CK104" s="70"/>
      <c r="CL104" s="70"/>
      <c r="CM104" s="70"/>
      <c r="CN104" s="70"/>
      <c r="CO104" s="70"/>
      <c r="CP104" s="70"/>
      <c r="CQ104" s="70"/>
      <c r="CR104" s="70"/>
      <c r="CS104" s="70"/>
      <c r="CT104" s="70"/>
      <c r="CU104" s="70"/>
      <c r="CV104" s="70"/>
      <c r="CW104" s="70"/>
      <c r="CX104" s="70"/>
      <c r="CY104" s="70"/>
      <c r="CZ104" s="70"/>
      <c r="DA104" s="70"/>
      <c r="DB104" s="70"/>
      <c r="DC104" s="70"/>
      <c r="DD104" s="70"/>
      <c r="DE104" s="70"/>
      <c r="DF104" s="70"/>
      <c r="DG104" s="70"/>
      <c r="DH104" s="70"/>
      <c r="DI104" s="70"/>
      <c r="DJ104" s="70"/>
      <c r="DK104" s="70"/>
      <c r="DL104" s="70"/>
      <c r="DM104" s="70"/>
      <c r="DN104" s="70"/>
      <c r="DO104" s="70"/>
      <c r="DP104" s="70"/>
      <c r="DQ104" s="70"/>
      <c r="DR104" s="70"/>
      <c r="DS104" s="70"/>
      <c r="DT104" s="70"/>
      <c r="DU104" s="70"/>
      <c r="DV104" s="70"/>
      <c r="DW104" s="70"/>
      <c r="DX104" s="70"/>
      <c r="DY104" s="70"/>
      <c r="DZ104" s="70"/>
      <c r="EA104" s="70"/>
      <c r="EB104" s="70"/>
      <c r="EC104" s="70"/>
      <c r="ED104" s="70"/>
      <c r="EE104" s="70"/>
      <c r="EF104" s="70"/>
      <c r="EG104" s="70"/>
      <c r="EH104" s="70"/>
      <c r="EI104" s="70"/>
      <c r="EJ104" s="70"/>
      <c r="EK104" s="70"/>
      <c r="EL104" s="70"/>
      <c r="EM104" s="70"/>
      <c r="EN104" s="70"/>
    </row>
    <row r="105" spans="1:144" hidden="1" outlineLevel="1" x14ac:dyDescent="0.2">
      <c r="A105" s="16">
        <v>414</v>
      </c>
      <c r="B105" s="18">
        <f t="shared" si="4"/>
        <v>5.2393845602354236E-5</v>
      </c>
      <c r="C105" s="18">
        <f t="shared" si="5"/>
        <v>1.6299190704184002E-6</v>
      </c>
      <c r="D105" s="18">
        <f t="shared" si="6"/>
        <v>1.6815446846346661E-3</v>
      </c>
      <c r="E105" s="18" t="str">
        <f t="shared" si="7"/>
        <v>0</v>
      </c>
      <c r="F105" s="18" t="str">
        <f t="shared" si="8"/>
        <v/>
      </c>
      <c r="G105" s="19"/>
      <c r="H105" s="18">
        <v>1.262</v>
      </c>
      <c r="I105" s="18">
        <v>1</v>
      </c>
      <c r="J105" s="18">
        <v>0</v>
      </c>
      <c r="K105" s="18">
        <v>0</v>
      </c>
      <c r="L105" s="18">
        <v>1</v>
      </c>
      <c r="M105" s="18">
        <v>0</v>
      </c>
      <c r="N105" s="18">
        <v>1</v>
      </c>
      <c r="O105" s="18">
        <v>9969</v>
      </c>
      <c r="P105" s="19">
        <v>1</v>
      </c>
      <c r="Q105" s="19">
        <f t="shared" si="9"/>
        <v>0</v>
      </c>
      <c r="R105" s="19" t="str">
        <f t="shared" si="10"/>
        <v/>
      </c>
      <c r="S105" s="19" t="str">
        <f t="shared" si="11"/>
        <v/>
      </c>
      <c r="T105" s="18" t="str">
        <f t="shared" si="12"/>
        <v/>
      </c>
      <c r="U105" s="18">
        <v>-9.856669028653652</v>
      </c>
      <c r="V105" s="18">
        <v>1.7705986248867722</v>
      </c>
      <c r="AQ105" s="70"/>
      <c r="AR105" s="70"/>
      <c r="AS105" s="70"/>
      <c r="AT105" s="70"/>
      <c r="AU105" s="70"/>
      <c r="AV105" s="70"/>
      <c r="AW105" s="70"/>
      <c r="AX105" s="70"/>
      <c r="AY105" s="70"/>
      <c r="AZ105" s="70"/>
      <c r="BA105" s="70"/>
      <c r="BB105" s="70"/>
      <c r="BC105" s="70"/>
      <c r="BD105" s="70"/>
      <c r="BE105" s="70"/>
      <c r="BF105" s="70"/>
      <c r="BG105" s="70"/>
      <c r="BH105" s="70"/>
      <c r="BI105" s="70"/>
      <c r="BJ105" s="70"/>
      <c r="BK105" s="70"/>
      <c r="BL105" s="70"/>
      <c r="BM105" s="70"/>
      <c r="BN105" s="70"/>
      <c r="BO105" s="70"/>
      <c r="BP105" s="70"/>
      <c r="BQ105" s="70"/>
      <c r="BR105" s="70"/>
      <c r="BS105" s="70"/>
      <c r="BT105" s="70"/>
      <c r="BU105" s="70"/>
      <c r="BV105" s="70"/>
      <c r="BW105" s="70"/>
      <c r="BX105" s="70"/>
      <c r="BY105" s="70"/>
      <c r="BZ105" s="70"/>
      <c r="CA105" s="70"/>
      <c r="CB105" s="70"/>
      <c r="CC105" s="70"/>
      <c r="CD105" s="70"/>
      <c r="CE105" s="70"/>
      <c r="CF105" s="70"/>
      <c r="CG105" s="70"/>
      <c r="CH105" s="70"/>
      <c r="CI105" s="70"/>
      <c r="CJ105" s="70"/>
      <c r="CK105" s="70"/>
      <c r="CL105" s="70"/>
      <c r="CM105" s="70"/>
      <c r="CN105" s="70"/>
      <c r="CO105" s="70"/>
      <c r="CP105" s="70"/>
      <c r="CQ105" s="70"/>
      <c r="CR105" s="70"/>
      <c r="CS105" s="70"/>
      <c r="CT105" s="70"/>
      <c r="CU105" s="70"/>
      <c r="CV105" s="70"/>
      <c r="CW105" s="70"/>
      <c r="CX105" s="70"/>
      <c r="CY105" s="70"/>
      <c r="CZ105" s="70"/>
      <c r="DA105" s="70"/>
      <c r="DB105" s="70"/>
      <c r="DC105" s="70"/>
      <c r="DD105" s="70"/>
      <c r="DE105" s="70"/>
      <c r="DF105" s="70"/>
      <c r="DG105" s="70"/>
      <c r="DH105" s="70"/>
      <c r="DI105" s="70"/>
      <c r="DJ105" s="70"/>
      <c r="DK105" s="70"/>
      <c r="DL105" s="70"/>
      <c r="DM105" s="70"/>
      <c r="DN105" s="70"/>
      <c r="DO105" s="70"/>
      <c r="DP105" s="70"/>
      <c r="DQ105" s="70"/>
      <c r="DR105" s="70"/>
      <c r="DS105" s="70"/>
      <c r="DT105" s="70"/>
      <c r="DU105" s="70"/>
      <c r="DV105" s="70"/>
      <c r="DW105" s="70"/>
      <c r="DX105" s="70"/>
      <c r="DY105" s="70"/>
      <c r="DZ105" s="70"/>
      <c r="EA105" s="70"/>
      <c r="EB105" s="70"/>
      <c r="EC105" s="70"/>
      <c r="ED105" s="70"/>
      <c r="EE105" s="70"/>
      <c r="EF105" s="70"/>
      <c r="EG105" s="70"/>
      <c r="EH105" s="70"/>
      <c r="EI105" s="70"/>
      <c r="EJ105" s="70"/>
      <c r="EK105" s="70"/>
      <c r="EL105" s="70"/>
      <c r="EM105" s="70"/>
      <c r="EN105" s="70"/>
    </row>
    <row r="106" spans="1:144" hidden="1" outlineLevel="1" x14ac:dyDescent="0.2">
      <c r="A106" s="16">
        <v>415</v>
      </c>
      <c r="B106" s="18">
        <f t="shared" si="4"/>
        <v>1.8381815475247972E-4</v>
      </c>
      <c r="C106" s="18">
        <f t="shared" si="5"/>
        <v>3.691024602818197E-6</v>
      </c>
      <c r="D106" s="18">
        <f t="shared" si="6"/>
        <v>9.0746291573558114E-3</v>
      </c>
      <c r="E106" s="18" t="str">
        <f t="shared" si="7"/>
        <v>0</v>
      </c>
      <c r="F106" s="18" t="str">
        <f t="shared" si="8"/>
        <v/>
      </c>
      <c r="G106" s="19"/>
      <c r="H106" s="18">
        <v>1.04</v>
      </c>
      <c r="I106" s="18">
        <v>0</v>
      </c>
      <c r="J106" s="18">
        <v>0</v>
      </c>
      <c r="K106" s="18">
        <v>1</v>
      </c>
      <c r="L106" s="18">
        <v>1</v>
      </c>
      <c r="M106" s="18">
        <v>0</v>
      </c>
      <c r="N106" s="18">
        <v>1</v>
      </c>
      <c r="O106" s="18">
        <v>13325.08</v>
      </c>
      <c r="P106" s="19">
        <v>1</v>
      </c>
      <c r="Q106" s="19">
        <f t="shared" si="9"/>
        <v>0</v>
      </c>
      <c r="R106" s="19" t="str">
        <f t="shared" si="10"/>
        <v/>
      </c>
      <c r="S106" s="19" t="str">
        <f t="shared" si="11"/>
        <v/>
      </c>
      <c r="T106" s="18" t="str">
        <f t="shared" si="12"/>
        <v/>
      </c>
      <c r="U106" s="18">
        <v>-8.6013797433725614</v>
      </c>
      <c r="V106" s="18">
        <v>1.9940279845641116</v>
      </c>
      <c r="AQ106" s="70"/>
      <c r="AR106" s="70"/>
      <c r="AS106" s="70"/>
      <c r="AT106" s="70"/>
      <c r="AU106" s="70"/>
      <c r="AV106" s="70"/>
      <c r="AW106" s="70"/>
      <c r="AX106" s="70"/>
      <c r="AY106" s="70"/>
      <c r="AZ106" s="70"/>
      <c r="BA106" s="70"/>
      <c r="BB106" s="70"/>
      <c r="BC106" s="70"/>
      <c r="BD106" s="70"/>
      <c r="BE106" s="70"/>
      <c r="BF106" s="70"/>
      <c r="BG106" s="70"/>
      <c r="BH106" s="70"/>
      <c r="BI106" s="70"/>
      <c r="BJ106" s="70"/>
      <c r="BK106" s="70"/>
      <c r="BL106" s="70"/>
      <c r="BM106" s="70"/>
      <c r="BN106" s="70"/>
      <c r="BO106" s="70"/>
      <c r="BP106" s="70"/>
      <c r="BQ106" s="70"/>
      <c r="BR106" s="70"/>
      <c r="BS106" s="70"/>
      <c r="BT106" s="70"/>
      <c r="BU106" s="70"/>
      <c r="BV106" s="70"/>
      <c r="BW106" s="70"/>
      <c r="BX106" s="70"/>
      <c r="BY106" s="70"/>
      <c r="BZ106" s="70"/>
      <c r="CA106" s="70"/>
      <c r="CB106" s="70"/>
      <c r="CC106" s="70"/>
      <c r="CD106" s="70"/>
      <c r="CE106" s="70"/>
      <c r="CF106" s="70"/>
      <c r="CG106" s="70"/>
      <c r="CH106" s="70"/>
      <c r="CI106" s="70"/>
      <c r="CJ106" s="70"/>
      <c r="CK106" s="70"/>
      <c r="CL106" s="70"/>
      <c r="CM106" s="70"/>
      <c r="CN106" s="70"/>
      <c r="CO106" s="70"/>
      <c r="CP106" s="70"/>
      <c r="CQ106" s="70"/>
      <c r="CR106" s="70"/>
      <c r="CS106" s="70"/>
      <c r="CT106" s="70"/>
      <c r="CU106" s="70"/>
      <c r="CV106" s="70"/>
      <c r="CW106" s="70"/>
      <c r="CX106" s="70"/>
      <c r="CY106" s="70"/>
      <c r="CZ106" s="70"/>
      <c r="DA106" s="70"/>
      <c r="DB106" s="70"/>
      <c r="DC106" s="70"/>
      <c r="DD106" s="70"/>
      <c r="DE106" s="70"/>
      <c r="DF106" s="70"/>
      <c r="DG106" s="70"/>
      <c r="DH106" s="70"/>
      <c r="DI106" s="70"/>
      <c r="DJ106" s="70"/>
      <c r="DK106" s="70"/>
      <c r="DL106" s="70"/>
      <c r="DM106" s="70"/>
      <c r="DN106" s="70"/>
      <c r="DO106" s="70"/>
      <c r="DP106" s="70"/>
      <c r="DQ106" s="70"/>
      <c r="DR106" s="70"/>
      <c r="DS106" s="70"/>
      <c r="DT106" s="70"/>
      <c r="DU106" s="70"/>
      <c r="DV106" s="70"/>
      <c r="DW106" s="70"/>
      <c r="DX106" s="70"/>
      <c r="DY106" s="70"/>
      <c r="DZ106" s="70"/>
      <c r="EA106" s="70"/>
      <c r="EB106" s="70"/>
      <c r="EC106" s="70"/>
      <c r="ED106" s="70"/>
      <c r="EE106" s="70"/>
      <c r="EF106" s="70"/>
      <c r="EG106" s="70"/>
      <c r="EH106" s="70"/>
      <c r="EI106" s="70"/>
      <c r="EJ106" s="70"/>
      <c r="EK106" s="70"/>
      <c r="EL106" s="70"/>
      <c r="EM106" s="70"/>
      <c r="EN106" s="70"/>
    </row>
    <row r="107" spans="1:144" hidden="1" outlineLevel="1" x14ac:dyDescent="0.2">
      <c r="A107" s="16">
        <v>416</v>
      </c>
      <c r="B107" s="18">
        <f t="shared" si="4"/>
        <v>2.9842949586884465E-2</v>
      </c>
      <c r="C107" s="18">
        <f t="shared" si="5"/>
        <v>2.470825612461384E-3</v>
      </c>
      <c r="D107" s="18">
        <f t="shared" si="6"/>
        <v>0.27642000254087878</v>
      </c>
      <c r="E107" s="18" t="str">
        <f t="shared" si="7"/>
        <v>0</v>
      </c>
      <c r="F107" s="18" t="str">
        <f t="shared" si="8"/>
        <v/>
      </c>
      <c r="G107" s="19"/>
      <c r="H107" s="18">
        <v>1.81</v>
      </c>
      <c r="I107" s="18">
        <v>1</v>
      </c>
      <c r="J107" s="18">
        <v>1</v>
      </c>
      <c r="K107" s="18">
        <v>0</v>
      </c>
      <c r="L107" s="18">
        <v>1</v>
      </c>
      <c r="M107" s="18">
        <v>1</v>
      </c>
      <c r="N107" s="18">
        <v>1</v>
      </c>
      <c r="O107" s="18">
        <v>31250</v>
      </c>
      <c r="P107" s="19">
        <v>1</v>
      </c>
      <c r="Q107" s="19">
        <f t="shared" si="9"/>
        <v>0</v>
      </c>
      <c r="R107" s="19" t="str">
        <f t="shared" si="10"/>
        <v/>
      </c>
      <c r="S107" s="19" t="str">
        <f t="shared" si="11"/>
        <v/>
      </c>
      <c r="T107" s="18" t="str">
        <f t="shared" si="12"/>
        <v/>
      </c>
      <c r="U107" s="18">
        <v>-3.4815093488381876</v>
      </c>
      <c r="V107" s="18">
        <v>1.2853397899296639</v>
      </c>
      <c r="AQ107" s="70"/>
      <c r="AR107" s="70"/>
      <c r="AS107" s="70"/>
      <c r="AT107" s="70"/>
      <c r="AU107" s="70"/>
      <c r="AV107" s="70"/>
      <c r="AW107" s="70"/>
      <c r="AX107" s="70"/>
      <c r="AY107" s="70"/>
      <c r="AZ107" s="70"/>
      <c r="BA107" s="70"/>
      <c r="BB107" s="70"/>
      <c r="BC107" s="70"/>
      <c r="BD107" s="70"/>
      <c r="BE107" s="70"/>
      <c r="BF107" s="70"/>
      <c r="BG107" s="70"/>
      <c r="BH107" s="70"/>
      <c r="BI107" s="70"/>
      <c r="BJ107" s="70"/>
      <c r="BK107" s="70"/>
      <c r="BL107" s="70"/>
      <c r="BM107" s="70"/>
      <c r="BN107" s="70"/>
      <c r="BO107" s="70"/>
      <c r="BP107" s="70"/>
      <c r="BQ107" s="70"/>
      <c r="BR107" s="70"/>
      <c r="BS107" s="70"/>
      <c r="BT107" s="70"/>
      <c r="BU107" s="70"/>
      <c r="BV107" s="70"/>
      <c r="BW107" s="70"/>
      <c r="BX107" s="70"/>
      <c r="BY107" s="70"/>
      <c r="BZ107" s="70"/>
      <c r="CA107" s="70"/>
      <c r="CB107" s="70"/>
      <c r="CC107" s="70"/>
      <c r="CD107" s="70"/>
      <c r="CE107" s="70"/>
      <c r="CF107" s="70"/>
      <c r="CG107" s="70"/>
      <c r="CH107" s="70"/>
      <c r="CI107" s="70"/>
      <c r="CJ107" s="70"/>
      <c r="CK107" s="70"/>
      <c r="CL107" s="70"/>
      <c r="CM107" s="70"/>
      <c r="CN107" s="70"/>
      <c r="CO107" s="70"/>
      <c r="CP107" s="70"/>
      <c r="CQ107" s="70"/>
      <c r="CR107" s="70"/>
      <c r="CS107" s="70"/>
      <c r="CT107" s="70"/>
      <c r="CU107" s="70"/>
      <c r="CV107" s="70"/>
      <c r="CW107" s="70"/>
      <c r="CX107" s="70"/>
      <c r="CY107" s="70"/>
      <c r="CZ107" s="70"/>
      <c r="DA107" s="70"/>
      <c r="DB107" s="70"/>
      <c r="DC107" s="70"/>
      <c r="DD107" s="70"/>
      <c r="DE107" s="70"/>
      <c r="DF107" s="70"/>
      <c r="DG107" s="70"/>
      <c r="DH107" s="70"/>
      <c r="DI107" s="70"/>
      <c r="DJ107" s="70"/>
      <c r="DK107" s="70"/>
      <c r="DL107" s="70"/>
      <c r="DM107" s="70"/>
      <c r="DN107" s="70"/>
      <c r="DO107" s="70"/>
      <c r="DP107" s="70"/>
      <c r="DQ107" s="70"/>
      <c r="DR107" s="70"/>
      <c r="DS107" s="70"/>
      <c r="DT107" s="70"/>
      <c r="DU107" s="70"/>
      <c r="DV107" s="70"/>
      <c r="DW107" s="70"/>
      <c r="DX107" s="70"/>
      <c r="DY107" s="70"/>
      <c r="DZ107" s="70"/>
      <c r="EA107" s="70"/>
      <c r="EB107" s="70"/>
      <c r="EC107" s="70"/>
      <c r="ED107" s="70"/>
      <c r="EE107" s="70"/>
      <c r="EF107" s="70"/>
      <c r="EG107" s="70"/>
      <c r="EH107" s="70"/>
      <c r="EI107" s="70"/>
      <c r="EJ107" s="70"/>
      <c r="EK107" s="70"/>
      <c r="EL107" s="70"/>
      <c r="EM107" s="70"/>
      <c r="EN107" s="70"/>
    </row>
    <row r="108" spans="1:144" hidden="1" outlineLevel="1" x14ac:dyDescent="0.2">
      <c r="A108" s="16">
        <v>417</v>
      </c>
      <c r="B108" s="18">
        <f t="shared" si="4"/>
        <v>6.3942820409441424E-3</v>
      </c>
      <c r="C108" s="18">
        <f t="shared" si="5"/>
        <v>3.027214106501443E-4</v>
      </c>
      <c r="D108" s="18">
        <f t="shared" si="6"/>
        <v>0.1203121231311992</v>
      </c>
      <c r="E108" s="18" t="str">
        <f t="shared" si="7"/>
        <v>0</v>
      </c>
      <c r="F108" s="18" t="str">
        <f t="shared" si="8"/>
        <v/>
      </c>
      <c r="G108" s="19"/>
      <c r="H108" s="18">
        <v>1.51</v>
      </c>
      <c r="I108" s="18">
        <v>1</v>
      </c>
      <c r="J108" s="18">
        <v>0</v>
      </c>
      <c r="K108" s="18">
        <v>1</v>
      </c>
      <c r="L108" s="18">
        <v>0</v>
      </c>
      <c r="M108" s="18">
        <v>0</v>
      </c>
      <c r="N108" s="18">
        <v>1</v>
      </c>
      <c r="O108" s="18">
        <v>16892.75</v>
      </c>
      <c r="P108" s="19">
        <v>1</v>
      </c>
      <c r="Q108" s="19">
        <f t="shared" si="9"/>
        <v>0</v>
      </c>
      <c r="R108" s="19" t="str">
        <f t="shared" si="10"/>
        <v/>
      </c>
      <c r="S108" s="19" t="str">
        <f t="shared" si="11"/>
        <v/>
      </c>
      <c r="T108" s="18" t="str">
        <f t="shared" si="12"/>
        <v/>
      </c>
      <c r="U108" s="18">
        <v>-5.045936306036662</v>
      </c>
      <c r="V108" s="18">
        <v>1.5594462770880764</v>
      </c>
      <c r="AQ108" s="70"/>
      <c r="AR108" s="70"/>
      <c r="AS108" s="70"/>
      <c r="AT108" s="70"/>
      <c r="AU108" s="70"/>
      <c r="AV108" s="70"/>
      <c r="AW108" s="70"/>
      <c r="AX108" s="70"/>
      <c r="AY108" s="70"/>
      <c r="AZ108" s="70"/>
      <c r="BA108" s="70"/>
      <c r="BB108" s="70"/>
      <c r="BC108" s="70"/>
      <c r="BD108" s="70"/>
      <c r="BE108" s="70"/>
      <c r="BF108" s="70"/>
      <c r="BG108" s="70"/>
      <c r="BH108" s="70"/>
      <c r="BI108" s="70"/>
      <c r="BJ108" s="70"/>
      <c r="BK108" s="70"/>
      <c r="BL108" s="70"/>
      <c r="BM108" s="70"/>
      <c r="BN108" s="70"/>
      <c r="BO108" s="70"/>
      <c r="BP108" s="70"/>
      <c r="BQ108" s="70"/>
      <c r="BR108" s="70"/>
      <c r="BS108" s="70"/>
      <c r="BT108" s="70"/>
      <c r="BU108" s="70"/>
      <c r="BV108" s="70"/>
      <c r="BW108" s="70"/>
      <c r="BX108" s="70"/>
      <c r="BY108" s="70"/>
      <c r="BZ108" s="70"/>
      <c r="CA108" s="70"/>
      <c r="CB108" s="70"/>
      <c r="CC108" s="70"/>
      <c r="CD108" s="70"/>
      <c r="CE108" s="70"/>
      <c r="CF108" s="70"/>
      <c r="CG108" s="70"/>
      <c r="CH108" s="70"/>
      <c r="CI108" s="70"/>
      <c r="CJ108" s="70"/>
      <c r="CK108" s="70"/>
      <c r="CL108" s="70"/>
      <c r="CM108" s="70"/>
      <c r="CN108" s="70"/>
      <c r="CO108" s="70"/>
      <c r="CP108" s="70"/>
      <c r="CQ108" s="70"/>
      <c r="CR108" s="70"/>
      <c r="CS108" s="70"/>
      <c r="CT108" s="70"/>
      <c r="CU108" s="70"/>
      <c r="CV108" s="70"/>
      <c r="CW108" s="70"/>
      <c r="CX108" s="70"/>
      <c r="CY108" s="70"/>
      <c r="CZ108" s="70"/>
      <c r="DA108" s="70"/>
      <c r="DB108" s="70"/>
      <c r="DC108" s="70"/>
      <c r="DD108" s="70"/>
      <c r="DE108" s="70"/>
      <c r="DF108" s="70"/>
      <c r="DG108" s="70"/>
      <c r="DH108" s="70"/>
      <c r="DI108" s="70"/>
      <c r="DJ108" s="70"/>
      <c r="DK108" s="70"/>
      <c r="DL108" s="70"/>
      <c r="DM108" s="70"/>
      <c r="DN108" s="70"/>
      <c r="DO108" s="70"/>
      <c r="DP108" s="70"/>
      <c r="DQ108" s="70"/>
      <c r="DR108" s="70"/>
      <c r="DS108" s="70"/>
      <c r="DT108" s="70"/>
      <c r="DU108" s="70"/>
      <c r="DV108" s="70"/>
      <c r="DW108" s="70"/>
      <c r="DX108" s="70"/>
      <c r="DY108" s="70"/>
      <c r="DZ108" s="70"/>
      <c r="EA108" s="70"/>
      <c r="EB108" s="70"/>
      <c r="EC108" s="70"/>
      <c r="ED108" s="70"/>
      <c r="EE108" s="70"/>
      <c r="EF108" s="70"/>
      <c r="EG108" s="70"/>
      <c r="EH108" s="70"/>
      <c r="EI108" s="70"/>
      <c r="EJ108" s="70"/>
      <c r="EK108" s="70"/>
      <c r="EL108" s="70"/>
      <c r="EM108" s="70"/>
      <c r="EN108" s="70"/>
    </row>
    <row r="109" spans="1:144" hidden="1" outlineLevel="1" x14ac:dyDescent="0.2">
      <c r="A109" s="16">
        <v>418</v>
      </c>
      <c r="B109" s="18">
        <f t="shared" si="4"/>
        <v>1.6126013588620174E-4</v>
      </c>
      <c r="C109" s="18">
        <f t="shared" si="5"/>
        <v>4.5504960606303217E-6</v>
      </c>
      <c r="D109" s="18">
        <f t="shared" si="6"/>
        <v>5.6840489644217999E-3</v>
      </c>
      <c r="E109" s="18" t="str">
        <f t="shared" si="7"/>
        <v>0</v>
      </c>
      <c r="F109" s="18" t="str">
        <f t="shared" si="8"/>
        <v/>
      </c>
      <c r="G109" s="19"/>
      <c r="H109" s="18">
        <v>1.1100000000000001</v>
      </c>
      <c r="I109" s="18">
        <v>1</v>
      </c>
      <c r="J109" s="18">
        <v>1</v>
      </c>
      <c r="K109" s="18">
        <v>0</v>
      </c>
      <c r="L109" s="18">
        <v>1</v>
      </c>
      <c r="M109" s="18">
        <v>0</v>
      </c>
      <c r="N109" s="18">
        <v>1</v>
      </c>
      <c r="O109" s="18">
        <v>13115.275</v>
      </c>
      <c r="P109" s="19">
        <v>1</v>
      </c>
      <c r="Q109" s="19">
        <f t="shared" si="9"/>
        <v>0</v>
      </c>
      <c r="R109" s="19" t="str">
        <f t="shared" si="10"/>
        <v/>
      </c>
      <c r="S109" s="19" t="str">
        <f t="shared" si="11"/>
        <v/>
      </c>
      <c r="T109" s="18" t="str">
        <f t="shared" si="12"/>
        <v/>
      </c>
      <c r="U109" s="18">
        <v>-8.7323304729151836</v>
      </c>
      <c r="V109" s="18">
        <v>1.8204106357829175</v>
      </c>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70"/>
      <c r="CA109" s="70"/>
      <c r="CB109" s="70"/>
      <c r="CC109" s="70"/>
      <c r="CD109" s="70"/>
      <c r="CE109" s="70"/>
      <c r="CF109" s="70"/>
      <c r="CG109" s="70"/>
      <c r="CH109" s="70"/>
      <c r="CI109" s="70"/>
      <c r="CJ109" s="70"/>
      <c r="CK109" s="70"/>
      <c r="CL109" s="70"/>
      <c r="CM109" s="70"/>
      <c r="CN109" s="70"/>
      <c r="CO109" s="70"/>
      <c r="CP109" s="70"/>
      <c r="CQ109" s="70"/>
      <c r="CR109" s="70"/>
      <c r="CS109" s="70"/>
      <c r="CT109" s="70"/>
      <c r="CU109" s="70"/>
      <c r="CV109" s="70"/>
      <c r="CW109" s="70"/>
      <c r="CX109" s="70"/>
      <c r="CY109" s="70"/>
      <c r="CZ109" s="70"/>
      <c r="DA109" s="70"/>
      <c r="DB109" s="70"/>
      <c r="DC109" s="70"/>
      <c r="DD109" s="70"/>
      <c r="DE109" s="70"/>
      <c r="DF109" s="70"/>
      <c r="DG109" s="70"/>
      <c r="DH109" s="70"/>
      <c r="DI109" s="70"/>
      <c r="DJ109" s="70"/>
      <c r="DK109" s="70"/>
      <c r="DL109" s="70"/>
      <c r="DM109" s="70"/>
      <c r="DN109" s="70"/>
      <c r="DO109" s="70"/>
      <c r="DP109" s="70"/>
      <c r="DQ109" s="70"/>
      <c r="DR109" s="70"/>
      <c r="DS109" s="70"/>
      <c r="DT109" s="70"/>
      <c r="DU109" s="70"/>
      <c r="DV109" s="70"/>
      <c r="DW109" s="70"/>
      <c r="DX109" s="70"/>
      <c r="DY109" s="70"/>
      <c r="DZ109" s="70"/>
      <c r="EA109" s="70"/>
      <c r="EB109" s="70"/>
      <c r="EC109" s="70"/>
      <c r="ED109" s="70"/>
      <c r="EE109" s="70"/>
      <c r="EF109" s="70"/>
      <c r="EG109" s="70"/>
      <c r="EH109" s="70"/>
      <c r="EI109" s="70"/>
      <c r="EJ109" s="70"/>
      <c r="EK109" s="70"/>
      <c r="EL109" s="70"/>
      <c r="EM109" s="70"/>
      <c r="EN109" s="70"/>
    </row>
    <row r="110" spans="1:144" hidden="1" outlineLevel="1" x14ac:dyDescent="0.2">
      <c r="A110" s="16">
        <v>419</v>
      </c>
      <c r="B110" s="18">
        <f t="shared" si="4"/>
        <v>3.2752062959710915E-3</v>
      </c>
      <c r="C110" s="18">
        <f t="shared" si="5"/>
        <v>4.3531713143470671E-4</v>
      </c>
      <c r="D110" s="18">
        <f t="shared" si="6"/>
        <v>2.4193334055966496E-2</v>
      </c>
      <c r="E110" s="18" t="str">
        <f t="shared" si="7"/>
        <v>0</v>
      </c>
      <c r="F110" s="18" t="str">
        <f t="shared" si="8"/>
        <v/>
      </c>
      <c r="G110" s="19"/>
      <c r="H110" s="18">
        <v>1.1379999999999999</v>
      </c>
      <c r="I110" s="18">
        <v>1</v>
      </c>
      <c r="J110" s="18">
        <v>0</v>
      </c>
      <c r="K110" s="18">
        <v>0</v>
      </c>
      <c r="L110" s="18">
        <v>1</v>
      </c>
      <c r="M110" s="18">
        <v>1</v>
      </c>
      <c r="N110" s="18">
        <v>1</v>
      </c>
      <c r="O110" s="18">
        <v>9304</v>
      </c>
      <c r="P110" s="19">
        <v>1</v>
      </c>
      <c r="Q110" s="19">
        <f t="shared" si="9"/>
        <v>0</v>
      </c>
      <c r="R110" s="19" t="str">
        <f t="shared" si="10"/>
        <v/>
      </c>
      <c r="S110" s="19" t="str">
        <f t="shared" si="11"/>
        <v/>
      </c>
      <c r="T110" s="18" t="str">
        <f t="shared" si="12"/>
        <v/>
      </c>
      <c r="U110" s="18">
        <v>-5.7180938392185947</v>
      </c>
      <c r="V110" s="18">
        <v>1.0310936933159092</v>
      </c>
      <c r="AQ110" s="70"/>
      <c r="AR110" s="70"/>
      <c r="AS110" s="70"/>
      <c r="AT110" s="70"/>
      <c r="AU110" s="70"/>
      <c r="AV110" s="70"/>
      <c r="AW110" s="70"/>
      <c r="AX110" s="70"/>
      <c r="AY110" s="70"/>
      <c r="AZ110" s="70"/>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70"/>
      <c r="CA110" s="70"/>
      <c r="CB110" s="70"/>
      <c r="CC110" s="70"/>
      <c r="CD110" s="70"/>
      <c r="CE110" s="70"/>
      <c r="CF110" s="70"/>
      <c r="CG110" s="70"/>
      <c r="CH110" s="70"/>
      <c r="CI110" s="70"/>
      <c r="CJ110" s="70"/>
      <c r="CK110" s="70"/>
      <c r="CL110" s="70"/>
      <c r="CM110" s="70"/>
      <c r="CN110" s="70"/>
      <c r="CO110" s="70"/>
      <c r="CP110" s="70"/>
      <c r="CQ110" s="70"/>
      <c r="CR110" s="70"/>
      <c r="CS110" s="70"/>
      <c r="CT110" s="70"/>
      <c r="CU110" s="70"/>
      <c r="CV110" s="70"/>
      <c r="CW110" s="70"/>
      <c r="CX110" s="70"/>
      <c r="CY110" s="70"/>
      <c r="CZ110" s="70"/>
      <c r="DA110" s="70"/>
      <c r="DB110" s="70"/>
      <c r="DC110" s="70"/>
      <c r="DD110" s="70"/>
      <c r="DE110" s="70"/>
      <c r="DF110" s="70"/>
      <c r="DG110" s="70"/>
      <c r="DH110" s="70"/>
      <c r="DI110" s="70"/>
      <c r="DJ110" s="70"/>
      <c r="DK110" s="70"/>
      <c r="DL110" s="70"/>
      <c r="DM110" s="70"/>
      <c r="DN110" s="70"/>
      <c r="DO110" s="70"/>
      <c r="DP110" s="70"/>
      <c r="DQ110" s="70"/>
      <c r="DR110" s="70"/>
      <c r="DS110" s="70"/>
      <c r="DT110" s="70"/>
      <c r="DU110" s="70"/>
      <c r="DV110" s="70"/>
      <c r="DW110" s="70"/>
      <c r="DX110" s="70"/>
      <c r="DY110" s="70"/>
      <c r="DZ110" s="70"/>
      <c r="EA110" s="70"/>
      <c r="EB110" s="70"/>
      <c r="EC110" s="70"/>
      <c r="ED110" s="70"/>
      <c r="EE110" s="70"/>
      <c r="EF110" s="70"/>
      <c r="EG110" s="70"/>
      <c r="EH110" s="70"/>
      <c r="EI110" s="70"/>
      <c r="EJ110" s="70"/>
      <c r="EK110" s="70"/>
      <c r="EL110" s="70"/>
      <c r="EM110" s="70"/>
      <c r="EN110" s="70"/>
    </row>
    <row r="111" spans="1:144" hidden="1" outlineLevel="1" x14ac:dyDescent="0.2">
      <c r="A111" s="16">
        <v>420</v>
      </c>
      <c r="B111" s="18">
        <f t="shared" si="4"/>
        <v>2.377034690493033E-2</v>
      </c>
      <c r="C111" s="18">
        <f t="shared" si="5"/>
        <v>3.7446521888315257E-3</v>
      </c>
      <c r="D111" s="18">
        <f t="shared" si="6"/>
        <v>0.1362439785127178</v>
      </c>
      <c r="E111" s="18" t="str">
        <f t="shared" si="7"/>
        <v>0</v>
      </c>
      <c r="F111" s="18" t="str">
        <f t="shared" si="8"/>
        <v/>
      </c>
      <c r="G111" s="19"/>
      <c r="H111" s="18">
        <v>1.8</v>
      </c>
      <c r="I111" s="18">
        <v>1</v>
      </c>
      <c r="J111" s="18">
        <v>0</v>
      </c>
      <c r="K111" s="18">
        <v>0</v>
      </c>
      <c r="L111" s="18">
        <v>1</v>
      </c>
      <c r="M111" s="18">
        <v>1</v>
      </c>
      <c r="N111" s="18">
        <v>1</v>
      </c>
      <c r="O111" s="18">
        <v>22844</v>
      </c>
      <c r="P111" s="19">
        <v>1</v>
      </c>
      <c r="Q111" s="19">
        <f t="shared" si="9"/>
        <v>0</v>
      </c>
      <c r="R111" s="19" t="str">
        <f t="shared" si="10"/>
        <v/>
      </c>
      <c r="S111" s="19" t="str">
        <f t="shared" si="11"/>
        <v/>
      </c>
      <c r="T111" s="18" t="str">
        <f t="shared" si="12"/>
        <v/>
      </c>
      <c r="U111" s="18">
        <v>-3.7152589835375345</v>
      </c>
      <c r="V111" s="18">
        <v>0.95329092271659599</v>
      </c>
      <c r="AQ111" s="70"/>
      <c r="AR111" s="70"/>
      <c r="AS111" s="70"/>
      <c r="AT111" s="70"/>
      <c r="AU111" s="70"/>
      <c r="AV111" s="70"/>
      <c r="AW111" s="70"/>
      <c r="AX111" s="70"/>
      <c r="AY111" s="70"/>
      <c r="AZ111" s="70"/>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70"/>
      <c r="CA111" s="70"/>
      <c r="CB111" s="70"/>
      <c r="CC111" s="70"/>
      <c r="CD111" s="70"/>
      <c r="CE111" s="70"/>
      <c r="CF111" s="70"/>
      <c r="CG111" s="70"/>
      <c r="CH111" s="70"/>
      <c r="CI111" s="70"/>
      <c r="CJ111" s="70"/>
      <c r="CK111" s="70"/>
      <c r="CL111" s="70"/>
      <c r="CM111" s="70"/>
      <c r="CN111" s="70"/>
      <c r="CO111" s="70"/>
      <c r="CP111" s="70"/>
      <c r="CQ111" s="70"/>
      <c r="CR111" s="70"/>
      <c r="CS111" s="70"/>
      <c r="CT111" s="70"/>
      <c r="CU111" s="70"/>
      <c r="CV111" s="70"/>
      <c r="CW111" s="70"/>
      <c r="CX111" s="70"/>
      <c r="CY111" s="70"/>
      <c r="CZ111" s="70"/>
      <c r="DA111" s="70"/>
      <c r="DB111" s="70"/>
      <c r="DC111" s="70"/>
      <c r="DD111" s="70"/>
      <c r="DE111" s="70"/>
      <c r="DF111" s="70"/>
      <c r="DG111" s="70"/>
      <c r="DH111" s="70"/>
      <c r="DI111" s="70"/>
      <c r="DJ111" s="70"/>
      <c r="DK111" s="70"/>
      <c r="DL111" s="70"/>
      <c r="DM111" s="70"/>
      <c r="DN111" s="70"/>
      <c r="DO111" s="70"/>
      <c r="DP111" s="70"/>
      <c r="DQ111" s="70"/>
      <c r="DR111" s="70"/>
      <c r="DS111" s="70"/>
      <c r="DT111" s="70"/>
      <c r="DU111" s="70"/>
      <c r="DV111" s="70"/>
      <c r="DW111" s="70"/>
      <c r="DX111" s="70"/>
      <c r="DY111" s="70"/>
      <c r="DZ111" s="70"/>
      <c r="EA111" s="70"/>
      <c r="EB111" s="70"/>
      <c r="EC111" s="70"/>
      <c r="ED111" s="70"/>
      <c r="EE111" s="70"/>
      <c r="EF111" s="70"/>
      <c r="EG111" s="70"/>
      <c r="EH111" s="70"/>
      <c r="EI111" s="70"/>
      <c r="EJ111" s="70"/>
      <c r="EK111" s="70"/>
      <c r="EL111" s="70"/>
      <c r="EM111" s="70"/>
      <c r="EN111" s="70"/>
    </row>
    <row r="112" spans="1:144" hidden="1" outlineLevel="1" x14ac:dyDescent="0.2">
      <c r="A112" s="16">
        <v>421</v>
      </c>
      <c r="B112" s="18">
        <f t="shared" si="4"/>
        <v>1.4166144873965009E-8</v>
      </c>
      <c r="C112" s="18">
        <f t="shared" si="5"/>
        <v>5.2466838737154917E-12</v>
      </c>
      <c r="D112" s="18">
        <f t="shared" si="6"/>
        <v>3.8247395046167513E-5</v>
      </c>
      <c r="E112" s="18" t="str">
        <f t="shared" si="7"/>
        <v>0</v>
      </c>
      <c r="F112" s="18" t="str">
        <f t="shared" si="8"/>
        <v/>
      </c>
      <c r="G112" s="19"/>
      <c r="H112" s="18">
        <v>1.77</v>
      </c>
      <c r="I112" s="18">
        <v>1</v>
      </c>
      <c r="J112" s="18">
        <v>1</v>
      </c>
      <c r="K112" s="18">
        <v>0</v>
      </c>
      <c r="L112" s="18">
        <v>1</v>
      </c>
      <c r="M112" s="18">
        <v>0</v>
      </c>
      <c r="N112" s="18">
        <v>1</v>
      </c>
      <c r="O112" s="18">
        <v>42595.34</v>
      </c>
      <c r="P112" s="19">
        <v>1</v>
      </c>
      <c r="Q112" s="19">
        <f t="shared" si="9"/>
        <v>0</v>
      </c>
      <c r="R112" s="19" t="str">
        <f t="shared" si="10"/>
        <v/>
      </c>
      <c r="S112" s="19" t="str">
        <f t="shared" si="11"/>
        <v/>
      </c>
      <c r="T112" s="18" t="str">
        <f t="shared" si="12"/>
        <v/>
      </c>
      <c r="U112" s="18">
        <v>-18.072410868622335</v>
      </c>
      <c r="V112" s="18">
        <v>4.0312036729715368</v>
      </c>
      <c r="AQ112" s="70"/>
      <c r="AR112" s="70"/>
      <c r="AS112" s="70"/>
      <c r="AT112" s="70"/>
      <c r="AU112" s="70"/>
      <c r="AV112" s="70"/>
      <c r="AW112" s="70"/>
      <c r="AX112" s="70"/>
      <c r="AY112" s="70"/>
      <c r="AZ112" s="70"/>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70"/>
      <c r="CA112" s="70"/>
      <c r="CB112" s="70"/>
      <c r="CC112" s="70"/>
      <c r="CD112" s="70"/>
      <c r="CE112" s="70"/>
      <c r="CF112" s="70"/>
      <c r="CG112" s="70"/>
      <c r="CH112" s="70"/>
      <c r="CI112" s="70"/>
      <c r="CJ112" s="70"/>
      <c r="CK112" s="70"/>
      <c r="CL112" s="70"/>
      <c r="CM112" s="70"/>
      <c r="CN112" s="70"/>
      <c r="CO112" s="70"/>
      <c r="CP112" s="70"/>
      <c r="CQ112" s="70"/>
      <c r="CR112" s="70"/>
      <c r="CS112" s="70"/>
      <c r="CT112" s="70"/>
      <c r="CU112" s="70"/>
      <c r="CV112" s="70"/>
      <c r="CW112" s="70"/>
      <c r="CX112" s="70"/>
      <c r="CY112" s="70"/>
      <c r="CZ112" s="70"/>
      <c r="DA112" s="70"/>
      <c r="DB112" s="70"/>
      <c r="DC112" s="70"/>
      <c r="DD112" s="70"/>
      <c r="DE112" s="70"/>
      <c r="DF112" s="70"/>
      <c r="DG112" s="70"/>
      <c r="DH112" s="70"/>
      <c r="DI112" s="70"/>
      <c r="DJ112" s="70"/>
      <c r="DK112" s="70"/>
      <c r="DL112" s="70"/>
      <c r="DM112" s="70"/>
      <c r="DN112" s="70"/>
      <c r="DO112" s="70"/>
      <c r="DP112" s="70"/>
      <c r="DQ112" s="70"/>
      <c r="DR112" s="70"/>
      <c r="DS112" s="70"/>
      <c r="DT112" s="70"/>
      <c r="DU112" s="70"/>
      <c r="DV112" s="70"/>
      <c r="DW112" s="70"/>
      <c r="DX112" s="70"/>
      <c r="DY112" s="70"/>
      <c r="DZ112" s="70"/>
      <c r="EA112" s="70"/>
      <c r="EB112" s="70"/>
      <c r="EC112" s="70"/>
      <c r="ED112" s="70"/>
      <c r="EE112" s="70"/>
      <c r="EF112" s="70"/>
      <c r="EG112" s="70"/>
      <c r="EH112" s="70"/>
      <c r="EI112" s="70"/>
      <c r="EJ112" s="70"/>
      <c r="EK112" s="70"/>
      <c r="EL112" s="70"/>
      <c r="EM112" s="70"/>
      <c r="EN112" s="70"/>
    </row>
    <row r="113" spans="1:144" hidden="1" outlineLevel="1" x14ac:dyDescent="0.2">
      <c r="A113" s="16">
        <v>422</v>
      </c>
      <c r="B113" s="18">
        <f t="shared" si="4"/>
        <v>1.8203429371447422E-3</v>
      </c>
      <c r="C113" s="18">
        <f t="shared" si="5"/>
        <v>6.8978073430053002E-5</v>
      </c>
      <c r="D113" s="18">
        <f t="shared" si="6"/>
        <v>4.5993788224901501E-2</v>
      </c>
      <c r="E113" s="18" t="str">
        <f t="shared" si="7"/>
        <v>0</v>
      </c>
      <c r="F113" s="18" t="str">
        <f t="shared" si="8"/>
        <v/>
      </c>
      <c r="G113" s="19"/>
      <c r="H113" s="18">
        <v>1.26</v>
      </c>
      <c r="I113" s="18">
        <v>1</v>
      </c>
      <c r="J113" s="18">
        <v>0</v>
      </c>
      <c r="K113" s="18">
        <v>1</v>
      </c>
      <c r="L113" s="18">
        <v>0</v>
      </c>
      <c r="M113" s="18">
        <v>0</v>
      </c>
      <c r="N113" s="18">
        <v>1</v>
      </c>
      <c r="O113" s="18">
        <v>12490.785</v>
      </c>
      <c r="P113" s="19">
        <v>1</v>
      </c>
      <c r="Q113" s="19">
        <f t="shared" si="9"/>
        <v>0</v>
      </c>
      <c r="R113" s="19" t="str">
        <f t="shared" si="10"/>
        <v/>
      </c>
      <c r="S113" s="19" t="str">
        <f t="shared" si="11"/>
        <v/>
      </c>
      <c r="T113" s="18" t="str">
        <f t="shared" si="12"/>
        <v/>
      </c>
      <c r="U113" s="18">
        <v>-6.3069083668662085</v>
      </c>
      <c r="V113" s="18">
        <v>1.6708187286892524</v>
      </c>
      <c r="AQ113" s="70"/>
      <c r="AR113" s="70"/>
      <c r="AS113" s="70"/>
      <c r="AT113" s="70"/>
      <c r="AU113" s="70"/>
      <c r="AV113" s="70"/>
      <c r="AW113" s="70"/>
      <c r="AX113" s="70"/>
      <c r="AY113" s="70"/>
      <c r="AZ113" s="70"/>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70"/>
      <c r="CA113" s="70"/>
      <c r="CB113" s="70"/>
      <c r="CC113" s="70"/>
      <c r="CD113" s="70"/>
      <c r="CE113" s="70"/>
      <c r="CF113" s="70"/>
      <c r="CG113" s="70"/>
      <c r="CH113" s="70"/>
      <c r="CI113" s="70"/>
      <c r="CJ113" s="70"/>
      <c r="CK113" s="70"/>
      <c r="CL113" s="70"/>
      <c r="CM113" s="70"/>
      <c r="CN113" s="70"/>
      <c r="CO113" s="70"/>
      <c r="CP113" s="70"/>
      <c r="CQ113" s="70"/>
      <c r="CR113" s="70"/>
      <c r="CS113" s="70"/>
      <c r="CT113" s="70"/>
      <c r="CU113" s="70"/>
      <c r="CV113" s="70"/>
      <c r="CW113" s="70"/>
      <c r="CX113" s="70"/>
      <c r="CY113" s="70"/>
      <c r="CZ113" s="70"/>
      <c r="DA113" s="70"/>
      <c r="DB113" s="70"/>
      <c r="DC113" s="70"/>
      <c r="DD113" s="70"/>
      <c r="DE113" s="70"/>
      <c r="DF113" s="70"/>
      <c r="DG113" s="70"/>
      <c r="DH113" s="70"/>
      <c r="DI113" s="70"/>
      <c r="DJ113" s="70"/>
      <c r="DK113" s="70"/>
      <c r="DL113" s="70"/>
      <c r="DM113" s="70"/>
      <c r="DN113" s="70"/>
      <c r="DO113" s="70"/>
      <c r="DP113" s="70"/>
      <c r="DQ113" s="70"/>
      <c r="DR113" s="70"/>
      <c r="DS113" s="70"/>
      <c r="DT113" s="70"/>
      <c r="DU113" s="70"/>
      <c r="DV113" s="70"/>
      <c r="DW113" s="70"/>
      <c r="DX113" s="70"/>
      <c r="DY113" s="70"/>
      <c r="DZ113" s="70"/>
      <c r="EA113" s="70"/>
      <c r="EB113" s="70"/>
      <c r="EC113" s="70"/>
      <c r="ED113" s="70"/>
      <c r="EE113" s="70"/>
      <c r="EF113" s="70"/>
      <c r="EG113" s="70"/>
      <c r="EH113" s="70"/>
      <c r="EI113" s="70"/>
      <c r="EJ113" s="70"/>
      <c r="EK113" s="70"/>
      <c r="EL113" s="70"/>
      <c r="EM113" s="70"/>
      <c r="EN113" s="70"/>
    </row>
    <row r="114" spans="1:144" hidden="1" outlineLevel="1" x14ac:dyDescent="0.2">
      <c r="A114" s="16">
        <v>423</v>
      </c>
      <c r="B114" s="18">
        <f t="shared" si="4"/>
        <v>1.9742592678276684E-3</v>
      </c>
      <c r="C114" s="18">
        <f t="shared" si="5"/>
        <v>1.1944873544029312E-4</v>
      </c>
      <c r="D114" s="18">
        <f t="shared" si="6"/>
        <v>3.171711703882385E-2</v>
      </c>
      <c r="E114" s="18" t="str">
        <f t="shared" si="7"/>
        <v>0</v>
      </c>
      <c r="F114" s="18" t="str">
        <f t="shared" si="8"/>
        <v/>
      </c>
      <c r="G114" s="19"/>
      <c r="H114" s="18">
        <v>1.76</v>
      </c>
      <c r="I114" s="18">
        <v>1</v>
      </c>
      <c r="J114" s="18">
        <v>0</v>
      </c>
      <c r="K114" s="18">
        <v>0</v>
      </c>
      <c r="L114" s="18">
        <v>1</v>
      </c>
      <c r="M114" s="18">
        <v>0</v>
      </c>
      <c r="N114" s="18">
        <v>1</v>
      </c>
      <c r="O114" s="18">
        <v>17160</v>
      </c>
      <c r="P114" s="19">
        <v>1</v>
      </c>
      <c r="Q114" s="19">
        <f t="shared" si="9"/>
        <v>0</v>
      </c>
      <c r="R114" s="19" t="str">
        <f t="shared" si="10"/>
        <v/>
      </c>
      <c r="S114" s="19" t="str">
        <f t="shared" si="11"/>
        <v/>
      </c>
      <c r="T114" s="18" t="str">
        <f t="shared" si="12"/>
        <v/>
      </c>
      <c r="U114" s="18">
        <v>-6.2255857945574817</v>
      </c>
      <c r="V114" s="18">
        <v>1.4321273464618316</v>
      </c>
      <c r="AQ114" s="70"/>
      <c r="AR114" s="70"/>
      <c r="AS114" s="70"/>
      <c r="AT114" s="70"/>
      <c r="AU114" s="70"/>
      <c r="AV114" s="70"/>
      <c r="AW114" s="70"/>
      <c r="AX114" s="70"/>
      <c r="AY114" s="70"/>
      <c r="AZ114" s="70"/>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70"/>
      <c r="CA114" s="70"/>
      <c r="CB114" s="70"/>
      <c r="CC114" s="70"/>
      <c r="CD114" s="70"/>
      <c r="CE114" s="70"/>
      <c r="CF114" s="70"/>
      <c r="CG114" s="70"/>
      <c r="CH114" s="70"/>
      <c r="CI114" s="70"/>
      <c r="CJ114" s="70"/>
      <c r="CK114" s="70"/>
      <c r="CL114" s="70"/>
      <c r="CM114" s="70"/>
      <c r="CN114" s="70"/>
      <c r="CO114" s="70"/>
      <c r="CP114" s="70"/>
      <c r="CQ114" s="70"/>
      <c r="CR114" s="70"/>
      <c r="CS114" s="70"/>
      <c r="CT114" s="70"/>
      <c r="CU114" s="70"/>
      <c r="CV114" s="70"/>
      <c r="CW114" s="70"/>
      <c r="CX114" s="70"/>
      <c r="CY114" s="70"/>
      <c r="CZ114" s="70"/>
      <c r="DA114" s="70"/>
      <c r="DB114" s="70"/>
      <c r="DC114" s="70"/>
      <c r="DD114" s="70"/>
      <c r="DE114" s="70"/>
      <c r="DF114" s="70"/>
      <c r="DG114" s="70"/>
      <c r="DH114" s="70"/>
      <c r="DI114" s="70"/>
      <c r="DJ114" s="70"/>
      <c r="DK114" s="70"/>
      <c r="DL114" s="70"/>
      <c r="DM114" s="70"/>
      <c r="DN114" s="70"/>
      <c r="DO114" s="70"/>
      <c r="DP114" s="70"/>
      <c r="DQ114" s="70"/>
      <c r="DR114" s="70"/>
      <c r="DS114" s="70"/>
      <c r="DT114" s="70"/>
      <c r="DU114" s="70"/>
      <c r="DV114" s="70"/>
      <c r="DW114" s="70"/>
      <c r="DX114" s="70"/>
      <c r="DY114" s="70"/>
      <c r="DZ114" s="70"/>
      <c r="EA114" s="70"/>
      <c r="EB114" s="70"/>
      <c r="EC114" s="70"/>
      <c r="ED114" s="70"/>
      <c r="EE114" s="70"/>
      <c r="EF114" s="70"/>
      <c r="EG114" s="70"/>
      <c r="EH114" s="70"/>
      <c r="EI114" s="70"/>
      <c r="EJ114" s="70"/>
      <c r="EK114" s="70"/>
      <c r="EL114" s="70"/>
      <c r="EM114" s="70"/>
      <c r="EN114" s="70"/>
    </row>
    <row r="115" spans="1:144" hidden="1" outlineLevel="1" x14ac:dyDescent="0.2">
      <c r="A115" s="16">
        <v>424</v>
      </c>
      <c r="B115" s="18">
        <f t="shared" si="4"/>
        <v>7.3141245299753501E-5</v>
      </c>
      <c r="C115" s="18">
        <f t="shared" si="5"/>
        <v>1.9646880476169368E-6</v>
      </c>
      <c r="D115" s="18">
        <f t="shared" si="6"/>
        <v>2.7158931165018577E-3</v>
      </c>
      <c r="E115" s="18" t="str">
        <f t="shared" si="7"/>
        <v>0</v>
      </c>
      <c r="F115" s="18" t="str">
        <f t="shared" si="8"/>
        <v/>
      </c>
      <c r="G115" s="19"/>
      <c r="H115" s="18">
        <v>1.72</v>
      </c>
      <c r="I115" s="18">
        <v>1</v>
      </c>
      <c r="J115" s="18">
        <v>0</v>
      </c>
      <c r="K115" s="18">
        <v>1</v>
      </c>
      <c r="L115" s="18">
        <v>1</v>
      </c>
      <c r="M115" s="18">
        <v>0</v>
      </c>
      <c r="N115" s="18">
        <v>1</v>
      </c>
      <c r="O115" s="18">
        <v>23670</v>
      </c>
      <c r="P115" s="19">
        <v>1</v>
      </c>
      <c r="Q115" s="19">
        <f t="shared" si="9"/>
        <v>0</v>
      </c>
      <c r="R115" s="19" t="str">
        <f t="shared" si="10"/>
        <v/>
      </c>
      <c r="S115" s="19" t="str">
        <f t="shared" si="11"/>
        <v/>
      </c>
      <c r="T115" s="18" t="str">
        <f t="shared" si="12"/>
        <v/>
      </c>
      <c r="U115" s="18">
        <v>-9.5230449752200776</v>
      </c>
      <c r="V115" s="18">
        <v>1.8455084727376039</v>
      </c>
      <c r="AQ115" s="70"/>
      <c r="AR115" s="70"/>
      <c r="AS115" s="70"/>
      <c r="AT115" s="70"/>
      <c r="AU115" s="70"/>
      <c r="AV115" s="70"/>
      <c r="AW115" s="70"/>
      <c r="AX115" s="70"/>
      <c r="AY115" s="70"/>
      <c r="AZ115" s="70"/>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70"/>
      <c r="CA115" s="70"/>
      <c r="CB115" s="70"/>
      <c r="CC115" s="70"/>
      <c r="CD115" s="70"/>
      <c r="CE115" s="70"/>
      <c r="CF115" s="70"/>
      <c r="CG115" s="70"/>
      <c r="CH115" s="70"/>
      <c r="CI115" s="70"/>
      <c r="CJ115" s="70"/>
      <c r="CK115" s="70"/>
      <c r="CL115" s="70"/>
      <c r="CM115" s="70"/>
      <c r="CN115" s="70"/>
      <c r="CO115" s="70"/>
      <c r="CP115" s="70"/>
      <c r="CQ115" s="70"/>
      <c r="CR115" s="70"/>
      <c r="CS115" s="70"/>
      <c r="CT115" s="70"/>
      <c r="CU115" s="70"/>
      <c r="CV115" s="70"/>
      <c r="CW115" s="70"/>
      <c r="CX115" s="70"/>
      <c r="CY115" s="70"/>
      <c r="CZ115" s="70"/>
      <c r="DA115" s="70"/>
      <c r="DB115" s="70"/>
      <c r="DC115" s="70"/>
      <c r="DD115" s="70"/>
      <c r="DE115" s="70"/>
      <c r="DF115" s="70"/>
      <c r="DG115" s="70"/>
      <c r="DH115" s="70"/>
      <c r="DI115" s="70"/>
      <c r="DJ115" s="70"/>
      <c r="DK115" s="70"/>
      <c r="DL115" s="70"/>
      <c r="DM115" s="70"/>
      <c r="DN115" s="70"/>
      <c r="DO115" s="70"/>
      <c r="DP115" s="70"/>
      <c r="DQ115" s="70"/>
      <c r="DR115" s="70"/>
      <c r="DS115" s="70"/>
      <c r="DT115" s="70"/>
      <c r="DU115" s="70"/>
      <c r="DV115" s="70"/>
      <c r="DW115" s="70"/>
      <c r="DX115" s="70"/>
      <c r="DY115" s="70"/>
      <c r="DZ115" s="70"/>
      <c r="EA115" s="70"/>
      <c r="EB115" s="70"/>
      <c r="EC115" s="70"/>
      <c r="ED115" s="70"/>
      <c r="EE115" s="70"/>
      <c r="EF115" s="70"/>
      <c r="EG115" s="70"/>
      <c r="EH115" s="70"/>
      <c r="EI115" s="70"/>
      <c r="EJ115" s="70"/>
      <c r="EK115" s="70"/>
      <c r="EL115" s="70"/>
      <c r="EM115" s="70"/>
      <c r="EN115" s="70"/>
    </row>
    <row r="116" spans="1:144" hidden="1" outlineLevel="1" x14ac:dyDescent="0.2">
      <c r="A116" s="16">
        <v>425</v>
      </c>
      <c r="B116" s="18">
        <f t="shared" si="4"/>
        <v>0.89955366870691367</v>
      </c>
      <c r="C116" s="18">
        <f t="shared" si="5"/>
        <v>0.45103762472290548</v>
      </c>
      <c r="D116" s="18">
        <f t="shared" si="6"/>
        <v>0.98985953749204147</v>
      </c>
      <c r="E116" s="18" t="str">
        <f t="shared" si="7"/>
        <v>1</v>
      </c>
      <c r="F116" s="18" t="str">
        <f t="shared" si="8"/>
        <v/>
      </c>
      <c r="G116" s="19"/>
      <c r="H116" s="18">
        <v>1.3</v>
      </c>
      <c r="I116" s="18">
        <v>0</v>
      </c>
      <c r="J116" s="18">
        <v>0</v>
      </c>
      <c r="K116" s="18">
        <v>0</v>
      </c>
      <c r="L116" s="18">
        <v>1</v>
      </c>
      <c r="M116" s="18">
        <v>1</v>
      </c>
      <c r="N116" s="18">
        <v>1</v>
      </c>
      <c r="O116" s="18">
        <v>9920</v>
      </c>
      <c r="P116" s="19">
        <v>1</v>
      </c>
      <c r="Q116" s="19">
        <f t="shared" si="9"/>
        <v>1</v>
      </c>
      <c r="R116" s="19" t="str">
        <f t="shared" si="10"/>
        <v/>
      </c>
      <c r="S116" s="19" t="str">
        <f t="shared" si="11"/>
        <v/>
      </c>
      <c r="T116" s="18" t="str">
        <f t="shared" si="12"/>
        <v/>
      </c>
      <c r="U116" s="18">
        <v>2.1922751487774548</v>
      </c>
      <c r="V116" s="18">
        <v>1.2187745858896104</v>
      </c>
      <c r="AQ116" s="70"/>
      <c r="AR116" s="70"/>
      <c r="AS116" s="70"/>
      <c r="AT116" s="70"/>
      <c r="AU116" s="70"/>
      <c r="AV116" s="70"/>
      <c r="AW116" s="70"/>
      <c r="AX116" s="70"/>
      <c r="AY116" s="70"/>
      <c r="AZ116" s="70"/>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70"/>
      <c r="CA116" s="70"/>
      <c r="CB116" s="70"/>
      <c r="CC116" s="70"/>
      <c r="CD116" s="70"/>
      <c r="CE116" s="70"/>
      <c r="CF116" s="70"/>
      <c r="CG116" s="70"/>
      <c r="CH116" s="70"/>
      <c r="CI116" s="70"/>
      <c r="CJ116" s="70"/>
      <c r="CK116" s="70"/>
      <c r="CL116" s="70"/>
      <c r="CM116" s="70"/>
      <c r="CN116" s="70"/>
      <c r="CO116" s="70"/>
      <c r="CP116" s="70"/>
      <c r="CQ116" s="70"/>
      <c r="CR116" s="70"/>
      <c r="CS116" s="70"/>
      <c r="CT116" s="70"/>
      <c r="CU116" s="70"/>
      <c r="CV116" s="70"/>
      <c r="CW116" s="70"/>
      <c r="CX116" s="70"/>
      <c r="CY116" s="70"/>
      <c r="CZ116" s="70"/>
      <c r="DA116" s="70"/>
      <c r="DB116" s="70"/>
      <c r="DC116" s="70"/>
      <c r="DD116" s="70"/>
      <c r="DE116" s="70"/>
      <c r="DF116" s="70"/>
      <c r="DG116" s="70"/>
      <c r="DH116" s="70"/>
      <c r="DI116" s="70"/>
      <c r="DJ116" s="70"/>
      <c r="DK116" s="70"/>
      <c r="DL116" s="70"/>
      <c r="DM116" s="70"/>
      <c r="DN116" s="70"/>
      <c r="DO116" s="70"/>
      <c r="DP116" s="70"/>
      <c r="DQ116" s="70"/>
      <c r="DR116" s="70"/>
      <c r="DS116" s="70"/>
      <c r="DT116" s="70"/>
      <c r="DU116" s="70"/>
      <c r="DV116" s="70"/>
      <c r="DW116" s="70"/>
      <c r="DX116" s="70"/>
      <c r="DY116" s="70"/>
      <c r="DZ116" s="70"/>
      <c r="EA116" s="70"/>
      <c r="EB116" s="70"/>
      <c r="EC116" s="70"/>
      <c r="ED116" s="70"/>
      <c r="EE116" s="70"/>
      <c r="EF116" s="70"/>
      <c r="EG116" s="70"/>
      <c r="EH116" s="70"/>
      <c r="EI116" s="70"/>
      <c r="EJ116" s="70"/>
      <c r="EK116" s="70"/>
      <c r="EL116" s="70"/>
      <c r="EM116" s="70"/>
      <c r="EN116" s="70"/>
    </row>
    <row r="117" spans="1:144" hidden="1" outlineLevel="1" x14ac:dyDescent="0.2">
      <c r="A117" s="16">
        <v>426</v>
      </c>
      <c r="B117" s="18">
        <f t="shared" si="4"/>
        <v>0.99935059499399781</v>
      </c>
      <c r="C117" s="18">
        <f t="shared" si="5"/>
        <v>0.97960687783577372</v>
      </c>
      <c r="D117" s="18">
        <f t="shared" si="6"/>
        <v>0.999979715943625</v>
      </c>
      <c r="E117" s="18" t="str">
        <f t="shared" si="7"/>
        <v>1</v>
      </c>
      <c r="F117" s="18" t="str">
        <f t="shared" si="8"/>
        <v/>
      </c>
      <c r="G117" s="19"/>
      <c r="H117" s="18">
        <v>1.36</v>
      </c>
      <c r="I117" s="18">
        <v>1</v>
      </c>
      <c r="J117" s="18">
        <v>0</v>
      </c>
      <c r="K117" s="18">
        <v>0</v>
      </c>
      <c r="L117" s="18">
        <v>0</v>
      </c>
      <c r="M117" s="18">
        <v>1</v>
      </c>
      <c r="N117" s="18">
        <v>0</v>
      </c>
      <c r="O117" s="18">
        <v>8900</v>
      </c>
      <c r="P117" s="19">
        <v>1</v>
      </c>
      <c r="Q117" s="19">
        <f t="shared" si="9"/>
        <v>1</v>
      </c>
      <c r="R117" s="19" t="str">
        <f t="shared" si="10"/>
        <v/>
      </c>
      <c r="S117" s="19" t="str">
        <f t="shared" si="11"/>
        <v/>
      </c>
      <c r="T117" s="18" t="str">
        <f t="shared" si="12"/>
        <v/>
      </c>
      <c r="U117" s="18">
        <v>7.3388043737070099</v>
      </c>
      <c r="V117" s="18">
        <v>1.7688338919105142</v>
      </c>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70"/>
      <c r="CA117" s="70"/>
      <c r="CB117" s="70"/>
      <c r="CC117" s="70"/>
      <c r="CD117" s="70"/>
      <c r="CE117" s="70"/>
      <c r="CF117" s="70"/>
      <c r="CG117" s="70"/>
      <c r="CH117" s="70"/>
      <c r="CI117" s="70"/>
      <c r="CJ117" s="70"/>
      <c r="CK117" s="70"/>
      <c r="CL117" s="70"/>
      <c r="CM117" s="70"/>
      <c r="CN117" s="70"/>
      <c r="CO117" s="70"/>
      <c r="CP117" s="70"/>
      <c r="CQ117" s="70"/>
      <c r="CR117" s="70"/>
      <c r="CS117" s="70"/>
      <c r="CT117" s="70"/>
      <c r="CU117" s="70"/>
      <c r="CV117" s="70"/>
      <c r="CW117" s="70"/>
      <c r="CX117" s="70"/>
      <c r="CY117" s="70"/>
      <c r="CZ117" s="70"/>
      <c r="DA117" s="70"/>
      <c r="DB117" s="70"/>
      <c r="DC117" s="70"/>
      <c r="DD117" s="70"/>
      <c r="DE117" s="70"/>
      <c r="DF117" s="70"/>
      <c r="DG117" s="70"/>
      <c r="DH117" s="70"/>
      <c r="DI117" s="70"/>
      <c r="DJ117" s="70"/>
      <c r="DK117" s="70"/>
      <c r="DL117" s="70"/>
      <c r="DM117" s="70"/>
      <c r="DN117" s="70"/>
      <c r="DO117" s="70"/>
      <c r="DP117" s="70"/>
      <c r="DQ117" s="70"/>
      <c r="DR117" s="70"/>
      <c r="DS117" s="70"/>
      <c r="DT117" s="70"/>
      <c r="DU117" s="70"/>
      <c r="DV117" s="70"/>
      <c r="DW117" s="70"/>
      <c r="DX117" s="70"/>
      <c r="DY117" s="70"/>
      <c r="DZ117" s="70"/>
      <c r="EA117" s="70"/>
      <c r="EB117" s="70"/>
      <c r="EC117" s="70"/>
      <c r="ED117" s="70"/>
      <c r="EE117" s="70"/>
      <c r="EF117" s="70"/>
      <c r="EG117" s="70"/>
      <c r="EH117" s="70"/>
      <c r="EI117" s="70"/>
      <c r="EJ117" s="70"/>
      <c r="EK117" s="70"/>
      <c r="EL117" s="70"/>
      <c r="EM117" s="70"/>
      <c r="EN117" s="70"/>
    </row>
    <row r="118" spans="1:144" hidden="1" outlineLevel="1" x14ac:dyDescent="0.2">
      <c r="A118" s="16">
        <v>427</v>
      </c>
      <c r="B118" s="18">
        <f t="shared" si="4"/>
        <v>3.689759335745695E-6</v>
      </c>
      <c r="C118" s="18">
        <f t="shared" si="5"/>
        <v>4.52608662415331E-8</v>
      </c>
      <c r="D118" s="18">
        <f t="shared" si="6"/>
        <v>3.0070855826863657E-4</v>
      </c>
      <c r="E118" s="18" t="str">
        <f t="shared" si="7"/>
        <v>0</v>
      </c>
      <c r="F118" s="18" t="str">
        <f t="shared" si="8"/>
        <v/>
      </c>
      <c r="G118" s="19"/>
      <c r="H118" s="18">
        <v>1.018</v>
      </c>
      <c r="I118" s="18">
        <v>1</v>
      </c>
      <c r="J118" s="18">
        <v>0</v>
      </c>
      <c r="K118" s="18">
        <v>0</v>
      </c>
      <c r="L118" s="18">
        <v>1</v>
      </c>
      <c r="M118" s="18">
        <v>0</v>
      </c>
      <c r="N118" s="18">
        <v>1</v>
      </c>
      <c r="O118" s="18">
        <v>7678</v>
      </c>
      <c r="P118" s="19">
        <v>1</v>
      </c>
      <c r="Q118" s="19">
        <f t="shared" si="9"/>
        <v>0</v>
      </c>
      <c r="R118" s="19" t="str">
        <f t="shared" si="10"/>
        <v/>
      </c>
      <c r="S118" s="19" t="str">
        <f t="shared" si="11"/>
        <v/>
      </c>
      <c r="T118" s="18" t="str">
        <f t="shared" si="12"/>
        <v/>
      </c>
      <c r="U118" s="18">
        <v>-12.509945632937779</v>
      </c>
      <c r="V118" s="18">
        <v>2.2453868612941141</v>
      </c>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70"/>
      <c r="CA118" s="70"/>
      <c r="CB118" s="70"/>
      <c r="CC118" s="70"/>
      <c r="CD118" s="70"/>
      <c r="CE118" s="70"/>
      <c r="CF118" s="70"/>
      <c r="CG118" s="70"/>
      <c r="CH118" s="70"/>
      <c r="CI118" s="70"/>
      <c r="CJ118" s="70"/>
      <c r="CK118" s="70"/>
      <c r="CL118" s="70"/>
      <c r="CM118" s="70"/>
      <c r="CN118" s="70"/>
      <c r="CO118" s="70"/>
      <c r="CP118" s="70"/>
      <c r="CQ118" s="70"/>
      <c r="CR118" s="70"/>
      <c r="CS118" s="70"/>
      <c r="CT118" s="70"/>
      <c r="CU118" s="70"/>
      <c r="CV118" s="70"/>
      <c r="CW118" s="70"/>
      <c r="CX118" s="70"/>
      <c r="CY118" s="70"/>
      <c r="CZ118" s="70"/>
      <c r="DA118" s="70"/>
      <c r="DB118" s="70"/>
      <c r="DC118" s="70"/>
      <c r="DD118" s="70"/>
      <c r="DE118" s="70"/>
      <c r="DF118" s="70"/>
      <c r="DG118" s="70"/>
      <c r="DH118" s="70"/>
      <c r="DI118" s="70"/>
      <c r="DJ118" s="70"/>
      <c r="DK118" s="70"/>
      <c r="DL118" s="70"/>
      <c r="DM118" s="70"/>
      <c r="DN118" s="70"/>
      <c r="DO118" s="70"/>
      <c r="DP118" s="70"/>
      <c r="DQ118" s="70"/>
      <c r="DR118" s="70"/>
      <c r="DS118" s="70"/>
      <c r="DT118" s="70"/>
      <c r="DU118" s="70"/>
      <c r="DV118" s="70"/>
      <c r="DW118" s="70"/>
      <c r="DX118" s="70"/>
      <c r="DY118" s="70"/>
      <c r="DZ118" s="70"/>
      <c r="EA118" s="70"/>
      <c r="EB118" s="70"/>
      <c r="EC118" s="70"/>
      <c r="ED118" s="70"/>
      <c r="EE118" s="70"/>
      <c r="EF118" s="70"/>
      <c r="EG118" s="70"/>
      <c r="EH118" s="70"/>
      <c r="EI118" s="70"/>
      <c r="EJ118" s="70"/>
      <c r="EK118" s="70"/>
      <c r="EL118" s="70"/>
      <c r="EM118" s="70"/>
      <c r="EN118" s="70"/>
    </row>
    <row r="119" spans="1:144" hidden="1" outlineLevel="1" x14ac:dyDescent="0.2">
      <c r="A119" s="16">
        <v>428</v>
      </c>
      <c r="B119" s="18">
        <f t="shared" si="4"/>
        <v>0.65840887373057788</v>
      </c>
      <c r="C119" s="18">
        <f t="shared" si="5"/>
        <v>0.20989830795028402</v>
      </c>
      <c r="D119" s="18">
        <f t="shared" si="6"/>
        <v>0.93326513346070872</v>
      </c>
      <c r="E119" s="18" t="str">
        <f t="shared" si="7"/>
        <v>1</v>
      </c>
      <c r="F119" s="18" t="str">
        <f t="shared" si="8"/>
        <v/>
      </c>
      <c r="G119" s="19"/>
      <c r="H119" s="18">
        <v>1.31</v>
      </c>
      <c r="I119" s="18">
        <v>1</v>
      </c>
      <c r="J119" s="18">
        <v>0</v>
      </c>
      <c r="K119" s="18">
        <v>1</v>
      </c>
      <c r="L119" s="18">
        <v>1</v>
      </c>
      <c r="M119" s="18">
        <v>1</v>
      </c>
      <c r="N119" s="18">
        <v>0</v>
      </c>
      <c r="O119" s="18">
        <v>15210</v>
      </c>
      <c r="P119" s="19">
        <v>1</v>
      </c>
      <c r="Q119" s="19">
        <f t="shared" si="9"/>
        <v>1</v>
      </c>
      <c r="R119" s="19" t="str">
        <f t="shared" si="10"/>
        <v/>
      </c>
      <c r="S119" s="19" t="str">
        <f t="shared" si="11"/>
        <v/>
      </c>
      <c r="T119" s="18" t="str">
        <f t="shared" si="12"/>
        <v/>
      </c>
      <c r="U119" s="18">
        <v>0.65621164237766827</v>
      </c>
      <c r="V119" s="18">
        <v>1.0111155887169534</v>
      </c>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70"/>
      <c r="CA119" s="70"/>
      <c r="CB119" s="70"/>
      <c r="CC119" s="70"/>
      <c r="CD119" s="70"/>
      <c r="CE119" s="70"/>
      <c r="CF119" s="70"/>
      <c r="CG119" s="70"/>
      <c r="CH119" s="70"/>
      <c r="CI119" s="70"/>
      <c r="CJ119" s="70"/>
      <c r="CK119" s="70"/>
      <c r="CL119" s="70"/>
      <c r="CM119" s="70"/>
      <c r="CN119" s="70"/>
      <c r="CO119" s="70"/>
      <c r="CP119" s="70"/>
      <c r="CQ119" s="70"/>
      <c r="CR119" s="70"/>
      <c r="CS119" s="70"/>
      <c r="CT119" s="70"/>
      <c r="CU119" s="70"/>
      <c r="CV119" s="70"/>
      <c r="CW119" s="70"/>
      <c r="CX119" s="70"/>
      <c r="CY119" s="70"/>
      <c r="CZ119" s="70"/>
      <c r="DA119" s="70"/>
      <c r="DB119" s="70"/>
      <c r="DC119" s="70"/>
      <c r="DD119" s="70"/>
      <c r="DE119" s="70"/>
      <c r="DF119" s="70"/>
      <c r="DG119" s="70"/>
      <c r="DH119" s="70"/>
      <c r="DI119" s="70"/>
      <c r="DJ119" s="70"/>
      <c r="DK119" s="70"/>
      <c r="DL119" s="70"/>
      <c r="DM119" s="70"/>
      <c r="DN119" s="70"/>
      <c r="DO119" s="70"/>
      <c r="DP119" s="70"/>
      <c r="DQ119" s="70"/>
      <c r="DR119" s="70"/>
      <c r="DS119" s="70"/>
      <c r="DT119" s="70"/>
      <c r="DU119" s="70"/>
      <c r="DV119" s="70"/>
      <c r="DW119" s="70"/>
      <c r="DX119" s="70"/>
      <c r="DY119" s="70"/>
      <c r="DZ119" s="70"/>
      <c r="EA119" s="70"/>
      <c r="EB119" s="70"/>
      <c r="EC119" s="70"/>
      <c r="ED119" s="70"/>
      <c r="EE119" s="70"/>
      <c r="EF119" s="70"/>
      <c r="EG119" s="70"/>
      <c r="EH119" s="70"/>
      <c r="EI119" s="70"/>
      <c r="EJ119" s="70"/>
      <c r="EK119" s="70"/>
      <c r="EL119" s="70"/>
      <c r="EM119" s="70"/>
      <c r="EN119" s="70"/>
    </row>
    <row r="120" spans="1:144" hidden="1" outlineLevel="1" x14ac:dyDescent="0.2">
      <c r="A120" s="16">
        <v>429</v>
      </c>
      <c r="B120" s="18">
        <f t="shared" ref="B120:B137" si="13">1/(1+EXP(-U120))</f>
        <v>1.7613922140508524E-3</v>
      </c>
      <c r="C120" s="18">
        <f t="shared" ref="C120:C137" si="14">1/(1+EXP(-(U120-$H$11*V120)))</f>
        <v>1.1855578619553911E-4</v>
      </c>
      <c r="D120" s="18">
        <f t="shared" ref="D120:D137" si="15">1/(1+EXP(-(U120+$H$11*V120)))</f>
        <v>2.5586590886750218E-2</v>
      </c>
      <c r="E120" s="18" t="str">
        <f t="shared" ref="E120:E137" si="16">IF(Q120=0,$H$2,$I$2)</f>
        <v>0</v>
      </c>
      <c r="F120" s="18" t="str">
        <f t="shared" ref="F120:F151" si="17">IF(G120="","",IF(G120=0,$H$2,$I$2))</f>
        <v/>
      </c>
      <c r="G120" s="19"/>
      <c r="H120" s="18">
        <v>1.07</v>
      </c>
      <c r="I120" s="18">
        <v>1</v>
      </c>
      <c r="J120" s="18">
        <v>0</v>
      </c>
      <c r="K120" s="18">
        <v>1</v>
      </c>
      <c r="L120" s="18">
        <v>1</v>
      </c>
      <c r="M120" s="18">
        <v>1</v>
      </c>
      <c r="N120" s="18">
        <v>1</v>
      </c>
      <c r="O120" s="18">
        <v>11350.155000000001</v>
      </c>
      <c r="P120" s="19">
        <v>1</v>
      </c>
      <c r="Q120" s="19">
        <f t="shared" ref="Q120:Q137" si="18">IF($B120&lt;$D$78,0,1)</f>
        <v>0</v>
      </c>
      <c r="R120" s="19" t="str">
        <f t="shared" ref="R120:R151" si="19">IF(ISBLANK($G120),"",(IF(AND(Q120=0,$G120=1),1,0)))</f>
        <v/>
      </c>
      <c r="S120" s="19" t="str">
        <f t="shared" ref="S120:S137" si="20">IF(ISBLANK($G120),"",(IF(AND(Q120=1,$G120=0),1,0)))</f>
        <v/>
      </c>
      <c r="T120" s="18" t="str">
        <f t="shared" ref="T120:T137" si="21">IF(ISBLANK($G120),"",($B120-$G120)^2)</f>
        <v/>
      </c>
      <c r="U120" s="18">
        <v>-6.3398878066319639</v>
      </c>
      <c r="V120" s="18">
        <v>1.3776378496928872</v>
      </c>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70"/>
      <c r="CA120" s="70"/>
      <c r="CB120" s="70"/>
      <c r="CC120" s="70"/>
      <c r="CD120" s="70"/>
      <c r="CE120" s="70"/>
      <c r="CF120" s="70"/>
      <c r="CG120" s="70"/>
      <c r="CH120" s="70"/>
      <c r="CI120" s="70"/>
      <c r="CJ120" s="70"/>
      <c r="CK120" s="70"/>
      <c r="CL120" s="70"/>
      <c r="CM120" s="70"/>
      <c r="CN120" s="70"/>
      <c r="CO120" s="70"/>
      <c r="CP120" s="70"/>
      <c r="CQ120" s="70"/>
      <c r="CR120" s="70"/>
      <c r="CS120" s="70"/>
      <c r="CT120" s="70"/>
      <c r="CU120" s="70"/>
      <c r="CV120" s="70"/>
      <c r="CW120" s="70"/>
      <c r="CX120" s="70"/>
      <c r="CY120" s="70"/>
      <c r="CZ120" s="70"/>
      <c r="DA120" s="70"/>
      <c r="DB120" s="70"/>
      <c r="DC120" s="70"/>
      <c r="DD120" s="70"/>
      <c r="DE120" s="70"/>
      <c r="DF120" s="70"/>
      <c r="DG120" s="70"/>
      <c r="DH120" s="70"/>
      <c r="DI120" s="70"/>
      <c r="DJ120" s="70"/>
      <c r="DK120" s="70"/>
      <c r="DL120" s="70"/>
      <c r="DM120" s="70"/>
      <c r="DN120" s="70"/>
      <c r="DO120" s="70"/>
      <c r="DP120" s="70"/>
      <c r="DQ120" s="70"/>
      <c r="DR120" s="70"/>
      <c r="DS120" s="70"/>
      <c r="DT120" s="70"/>
      <c r="DU120" s="70"/>
      <c r="DV120" s="70"/>
      <c r="DW120" s="70"/>
      <c r="DX120" s="70"/>
      <c r="DY120" s="70"/>
      <c r="DZ120" s="70"/>
      <c r="EA120" s="70"/>
      <c r="EB120" s="70"/>
      <c r="EC120" s="70"/>
      <c r="ED120" s="70"/>
      <c r="EE120" s="70"/>
      <c r="EF120" s="70"/>
      <c r="EG120" s="70"/>
      <c r="EH120" s="70"/>
      <c r="EI120" s="70"/>
      <c r="EJ120" s="70"/>
      <c r="EK120" s="70"/>
      <c r="EL120" s="70"/>
      <c r="EM120" s="70"/>
      <c r="EN120" s="70"/>
    </row>
    <row r="121" spans="1:144" hidden="1" outlineLevel="1" x14ac:dyDescent="0.2">
      <c r="A121" s="16">
        <v>430</v>
      </c>
      <c r="B121" s="18">
        <f t="shared" si="13"/>
        <v>6.1178741820890173E-5</v>
      </c>
      <c r="C121" s="18">
        <f t="shared" si="14"/>
        <v>1.5817515037579052E-6</v>
      </c>
      <c r="D121" s="18">
        <f t="shared" si="15"/>
        <v>2.3609604709005144E-3</v>
      </c>
      <c r="E121" s="18" t="str">
        <f t="shared" si="16"/>
        <v>0</v>
      </c>
      <c r="F121" s="18" t="str">
        <f t="shared" si="17"/>
        <v/>
      </c>
      <c r="G121" s="19"/>
      <c r="H121" s="18">
        <v>1.7050000000000001</v>
      </c>
      <c r="I121" s="18">
        <v>1</v>
      </c>
      <c r="J121" s="18">
        <v>0</v>
      </c>
      <c r="K121" s="18">
        <v>1</v>
      </c>
      <c r="L121" s="18">
        <v>1</v>
      </c>
      <c r="M121" s="18">
        <v>0</v>
      </c>
      <c r="N121" s="18">
        <v>1</v>
      </c>
      <c r="O121" s="18">
        <v>23551</v>
      </c>
      <c r="P121" s="19">
        <v>1</v>
      </c>
      <c r="Q121" s="19">
        <f t="shared" si="18"/>
        <v>0</v>
      </c>
      <c r="R121" s="19" t="str">
        <f t="shared" si="19"/>
        <v/>
      </c>
      <c r="S121" s="19" t="str">
        <f t="shared" si="20"/>
        <v/>
      </c>
      <c r="T121" s="18" t="str">
        <f t="shared" si="21"/>
        <v/>
      </c>
      <c r="U121" s="18">
        <v>-9.7016496040425082</v>
      </c>
      <c r="V121" s="18">
        <v>1.8649968169133868</v>
      </c>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70"/>
      <c r="CA121" s="70"/>
      <c r="CB121" s="70"/>
      <c r="CC121" s="70"/>
      <c r="CD121" s="70"/>
      <c r="CE121" s="70"/>
      <c r="CF121" s="70"/>
      <c r="CG121" s="70"/>
      <c r="CH121" s="70"/>
      <c r="CI121" s="70"/>
      <c r="CJ121" s="70"/>
      <c r="CK121" s="70"/>
      <c r="CL121" s="70"/>
      <c r="CM121" s="70"/>
      <c r="CN121" s="70"/>
      <c r="CO121" s="70"/>
      <c r="CP121" s="70"/>
      <c r="CQ121" s="70"/>
      <c r="CR121" s="70"/>
      <c r="CS121" s="70"/>
      <c r="CT121" s="70"/>
      <c r="CU121" s="70"/>
      <c r="CV121" s="70"/>
      <c r="CW121" s="70"/>
      <c r="CX121" s="70"/>
      <c r="CY121" s="70"/>
      <c r="CZ121" s="70"/>
      <c r="DA121" s="70"/>
      <c r="DB121" s="70"/>
      <c r="DC121" s="70"/>
      <c r="DD121" s="70"/>
      <c r="DE121" s="70"/>
      <c r="DF121" s="70"/>
      <c r="DG121" s="70"/>
      <c r="DH121" s="70"/>
      <c r="DI121" s="70"/>
      <c r="DJ121" s="70"/>
      <c r="DK121" s="70"/>
      <c r="DL121" s="70"/>
      <c r="DM121" s="70"/>
      <c r="DN121" s="70"/>
      <c r="DO121" s="70"/>
      <c r="DP121" s="70"/>
      <c r="DQ121" s="70"/>
      <c r="DR121" s="70"/>
      <c r="DS121" s="70"/>
      <c r="DT121" s="70"/>
      <c r="DU121" s="70"/>
      <c r="DV121" s="70"/>
      <c r="DW121" s="70"/>
      <c r="DX121" s="70"/>
      <c r="DY121" s="70"/>
      <c r="DZ121" s="70"/>
      <c r="EA121" s="70"/>
      <c r="EB121" s="70"/>
      <c r="EC121" s="70"/>
      <c r="ED121" s="70"/>
      <c r="EE121" s="70"/>
      <c r="EF121" s="70"/>
      <c r="EG121" s="70"/>
      <c r="EH121" s="70"/>
      <c r="EI121" s="70"/>
      <c r="EJ121" s="70"/>
      <c r="EK121" s="70"/>
      <c r="EL121" s="70"/>
      <c r="EM121" s="70"/>
      <c r="EN121" s="70"/>
    </row>
    <row r="122" spans="1:144" hidden="1" outlineLevel="1" x14ac:dyDescent="0.2">
      <c r="A122" s="16">
        <v>431</v>
      </c>
      <c r="B122" s="18">
        <f t="shared" si="13"/>
        <v>3.5128374486257915E-4</v>
      </c>
      <c r="C122" s="18">
        <f t="shared" si="14"/>
        <v>1.6854986612101724E-5</v>
      </c>
      <c r="D122" s="18">
        <f t="shared" si="15"/>
        <v>7.2730298744995694E-3</v>
      </c>
      <c r="E122" s="18" t="str">
        <f t="shared" si="16"/>
        <v>0</v>
      </c>
      <c r="F122" s="18" t="str">
        <f t="shared" si="17"/>
        <v/>
      </c>
      <c r="G122" s="19"/>
      <c r="H122" s="18">
        <v>1.3</v>
      </c>
      <c r="I122" s="18">
        <v>1</v>
      </c>
      <c r="J122" s="18">
        <v>0</v>
      </c>
      <c r="K122" s="18">
        <v>1</v>
      </c>
      <c r="L122" s="18">
        <v>1</v>
      </c>
      <c r="M122" s="18">
        <v>1</v>
      </c>
      <c r="N122" s="18">
        <v>1</v>
      </c>
      <c r="O122" s="18">
        <v>19310</v>
      </c>
      <c r="P122" s="19">
        <v>1</v>
      </c>
      <c r="Q122" s="19">
        <f t="shared" si="18"/>
        <v>0</v>
      </c>
      <c r="R122" s="19" t="str">
        <f t="shared" si="19"/>
        <v/>
      </c>
      <c r="S122" s="19" t="str">
        <f t="shared" si="20"/>
        <v/>
      </c>
      <c r="T122" s="18" t="str">
        <f t="shared" si="21"/>
        <v/>
      </c>
      <c r="U122" s="18">
        <v>-7.9535649256882266</v>
      </c>
      <c r="V122" s="18">
        <v>1.5496622625301801</v>
      </c>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70"/>
      <c r="CA122" s="70"/>
      <c r="CB122" s="70"/>
      <c r="CC122" s="70"/>
      <c r="CD122" s="70"/>
      <c r="CE122" s="70"/>
      <c r="CF122" s="70"/>
      <c r="CG122" s="70"/>
      <c r="CH122" s="70"/>
      <c r="CI122" s="70"/>
      <c r="CJ122" s="70"/>
      <c r="CK122" s="70"/>
      <c r="CL122" s="70"/>
      <c r="CM122" s="70"/>
      <c r="CN122" s="70"/>
      <c r="CO122" s="70"/>
      <c r="CP122" s="70"/>
      <c r="CQ122" s="70"/>
      <c r="CR122" s="70"/>
      <c r="CS122" s="70"/>
      <c r="CT122" s="70"/>
      <c r="CU122" s="70"/>
      <c r="CV122" s="70"/>
      <c r="CW122" s="70"/>
      <c r="CX122" s="70"/>
      <c r="CY122" s="70"/>
      <c r="CZ122" s="70"/>
      <c r="DA122" s="70"/>
      <c r="DB122" s="70"/>
      <c r="DC122" s="70"/>
      <c r="DD122" s="70"/>
      <c r="DE122" s="70"/>
      <c r="DF122" s="70"/>
      <c r="DG122" s="70"/>
      <c r="DH122" s="70"/>
      <c r="DI122" s="70"/>
      <c r="DJ122" s="70"/>
      <c r="DK122" s="70"/>
      <c r="DL122" s="70"/>
      <c r="DM122" s="70"/>
      <c r="DN122" s="70"/>
      <c r="DO122" s="70"/>
      <c r="DP122" s="70"/>
      <c r="DQ122" s="70"/>
      <c r="DR122" s="70"/>
      <c r="DS122" s="70"/>
      <c r="DT122" s="70"/>
      <c r="DU122" s="70"/>
      <c r="DV122" s="70"/>
      <c r="DW122" s="70"/>
      <c r="DX122" s="70"/>
      <c r="DY122" s="70"/>
      <c r="DZ122" s="70"/>
      <c r="EA122" s="70"/>
      <c r="EB122" s="70"/>
      <c r="EC122" s="70"/>
      <c r="ED122" s="70"/>
      <c r="EE122" s="70"/>
      <c r="EF122" s="70"/>
      <c r="EG122" s="70"/>
      <c r="EH122" s="70"/>
      <c r="EI122" s="70"/>
      <c r="EJ122" s="70"/>
      <c r="EK122" s="70"/>
      <c r="EL122" s="70"/>
      <c r="EM122" s="70"/>
      <c r="EN122" s="70"/>
    </row>
    <row r="123" spans="1:144" hidden="1" outlineLevel="1" x14ac:dyDescent="0.2">
      <c r="A123" s="16">
        <v>432</v>
      </c>
      <c r="B123" s="18">
        <f t="shared" si="13"/>
        <v>4.6959657117930792E-4</v>
      </c>
      <c r="C123" s="18">
        <f t="shared" si="14"/>
        <v>2.9044817743887512E-5</v>
      </c>
      <c r="D123" s="18">
        <f t="shared" si="15"/>
        <v>7.5420371511995083E-3</v>
      </c>
      <c r="E123" s="18" t="str">
        <f t="shared" si="16"/>
        <v>0</v>
      </c>
      <c r="F123" s="18" t="str">
        <f t="shared" si="17"/>
        <v/>
      </c>
      <c r="G123" s="19"/>
      <c r="H123" s="18">
        <v>1.05</v>
      </c>
      <c r="I123" s="18">
        <v>1</v>
      </c>
      <c r="J123" s="18">
        <v>0</v>
      </c>
      <c r="K123" s="18">
        <v>0</v>
      </c>
      <c r="L123" s="18">
        <v>1</v>
      </c>
      <c r="M123" s="18">
        <v>1</v>
      </c>
      <c r="N123" s="18">
        <v>1</v>
      </c>
      <c r="O123" s="18">
        <v>9870.6849999999995</v>
      </c>
      <c r="P123" s="19">
        <v>1</v>
      </c>
      <c r="Q123" s="19">
        <f t="shared" si="18"/>
        <v>0</v>
      </c>
      <c r="R123" s="19" t="str">
        <f t="shared" si="19"/>
        <v/>
      </c>
      <c r="S123" s="19" t="str">
        <f t="shared" si="20"/>
        <v/>
      </c>
      <c r="T123" s="18" t="str">
        <f t="shared" si="21"/>
        <v/>
      </c>
      <c r="U123" s="18">
        <v>-7.6631668841881471</v>
      </c>
      <c r="V123" s="18">
        <v>1.4201661734725695</v>
      </c>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70"/>
      <c r="CA123" s="70"/>
      <c r="CB123" s="70"/>
      <c r="CC123" s="70"/>
      <c r="CD123" s="70"/>
      <c r="CE123" s="70"/>
      <c r="CF123" s="70"/>
      <c r="CG123" s="70"/>
      <c r="CH123" s="70"/>
      <c r="CI123" s="70"/>
      <c r="CJ123" s="70"/>
      <c r="CK123" s="70"/>
      <c r="CL123" s="70"/>
      <c r="CM123" s="70"/>
      <c r="CN123" s="70"/>
      <c r="CO123" s="70"/>
      <c r="CP123" s="70"/>
      <c r="CQ123" s="70"/>
      <c r="CR123" s="70"/>
      <c r="CS123" s="70"/>
      <c r="CT123" s="70"/>
      <c r="CU123" s="70"/>
      <c r="CV123" s="70"/>
      <c r="CW123" s="70"/>
      <c r="CX123" s="70"/>
      <c r="CY123" s="70"/>
      <c r="CZ123" s="70"/>
      <c r="DA123" s="70"/>
      <c r="DB123" s="70"/>
      <c r="DC123" s="70"/>
      <c r="DD123" s="70"/>
      <c r="DE123" s="70"/>
      <c r="DF123" s="70"/>
      <c r="DG123" s="70"/>
      <c r="DH123" s="70"/>
      <c r="DI123" s="70"/>
      <c r="DJ123" s="70"/>
      <c r="DK123" s="70"/>
      <c r="DL123" s="70"/>
      <c r="DM123" s="70"/>
      <c r="DN123" s="70"/>
      <c r="DO123" s="70"/>
      <c r="DP123" s="70"/>
      <c r="DQ123" s="70"/>
      <c r="DR123" s="70"/>
      <c r="DS123" s="70"/>
      <c r="DT123" s="70"/>
      <c r="DU123" s="70"/>
      <c r="DV123" s="70"/>
      <c r="DW123" s="70"/>
      <c r="DX123" s="70"/>
      <c r="DY123" s="70"/>
      <c r="DZ123" s="70"/>
      <c r="EA123" s="70"/>
      <c r="EB123" s="70"/>
      <c r="EC123" s="70"/>
      <c r="ED123" s="70"/>
      <c r="EE123" s="70"/>
      <c r="EF123" s="70"/>
      <c r="EG123" s="70"/>
      <c r="EH123" s="70"/>
      <c r="EI123" s="70"/>
      <c r="EJ123" s="70"/>
      <c r="EK123" s="70"/>
      <c r="EL123" s="70"/>
      <c r="EM123" s="70"/>
      <c r="EN123" s="70"/>
    </row>
    <row r="124" spans="1:144" hidden="1" outlineLevel="1" x14ac:dyDescent="0.2">
      <c r="A124" s="16">
        <v>433</v>
      </c>
      <c r="B124" s="18">
        <f t="shared" si="13"/>
        <v>0.90185799212258477</v>
      </c>
      <c r="C124" s="18">
        <f t="shared" si="14"/>
        <v>0.48649883279718531</v>
      </c>
      <c r="D124" s="18">
        <f t="shared" si="15"/>
        <v>0.98890496980981579</v>
      </c>
      <c r="E124" s="18" t="str">
        <f t="shared" si="16"/>
        <v>1</v>
      </c>
      <c r="F124" s="18" t="str">
        <f t="shared" si="17"/>
        <v/>
      </c>
      <c r="G124" s="19"/>
      <c r="H124" s="18">
        <v>1</v>
      </c>
      <c r="I124" s="18">
        <v>1</v>
      </c>
      <c r="J124" s="18">
        <v>0</v>
      </c>
      <c r="K124" s="18">
        <v>0</v>
      </c>
      <c r="L124" s="18">
        <v>0</v>
      </c>
      <c r="M124" s="18">
        <v>1</v>
      </c>
      <c r="N124" s="18">
        <v>0</v>
      </c>
      <c r="O124" s="18">
        <v>7220</v>
      </c>
      <c r="P124" s="19">
        <v>1</v>
      </c>
      <c r="Q124" s="19">
        <f t="shared" si="18"/>
        <v>1</v>
      </c>
      <c r="R124" s="19" t="str">
        <f t="shared" si="19"/>
        <v/>
      </c>
      <c r="S124" s="19" t="str">
        <f t="shared" si="20"/>
        <v/>
      </c>
      <c r="T124" s="18" t="str">
        <f t="shared" si="21"/>
        <v/>
      </c>
      <c r="U124" s="18">
        <v>2.2180415812270535</v>
      </c>
      <c r="V124" s="18">
        <v>1.1592352712136151</v>
      </c>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70"/>
      <c r="CA124" s="70"/>
      <c r="CB124" s="70"/>
      <c r="CC124" s="70"/>
      <c r="CD124" s="70"/>
      <c r="CE124" s="70"/>
      <c r="CF124" s="70"/>
      <c r="CG124" s="70"/>
      <c r="CH124" s="70"/>
      <c r="CI124" s="70"/>
      <c r="CJ124" s="70"/>
      <c r="CK124" s="70"/>
      <c r="CL124" s="70"/>
      <c r="CM124" s="70"/>
      <c r="CN124" s="70"/>
      <c r="CO124" s="70"/>
      <c r="CP124" s="70"/>
      <c r="CQ124" s="70"/>
      <c r="CR124" s="70"/>
      <c r="CS124" s="70"/>
      <c r="CT124" s="70"/>
      <c r="CU124" s="70"/>
      <c r="CV124" s="70"/>
      <c r="CW124" s="70"/>
      <c r="CX124" s="70"/>
      <c r="CY124" s="70"/>
      <c r="CZ124" s="70"/>
      <c r="DA124" s="70"/>
      <c r="DB124" s="70"/>
      <c r="DC124" s="70"/>
      <c r="DD124" s="70"/>
      <c r="DE124" s="70"/>
      <c r="DF124" s="70"/>
      <c r="DG124" s="70"/>
      <c r="DH124" s="70"/>
      <c r="DI124" s="70"/>
      <c r="DJ124" s="70"/>
      <c r="DK124" s="70"/>
      <c r="DL124" s="70"/>
      <c r="DM124" s="70"/>
      <c r="DN124" s="70"/>
      <c r="DO124" s="70"/>
      <c r="DP124" s="70"/>
      <c r="DQ124" s="70"/>
      <c r="DR124" s="70"/>
      <c r="DS124" s="70"/>
      <c r="DT124" s="70"/>
      <c r="DU124" s="70"/>
      <c r="DV124" s="70"/>
      <c r="DW124" s="70"/>
      <c r="DX124" s="70"/>
      <c r="DY124" s="70"/>
      <c r="DZ124" s="70"/>
      <c r="EA124" s="70"/>
      <c r="EB124" s="70"/>
      <c r="EC124" s="70"/>
      <c r="ED124" s="70"/>
      <c r="EE124" s="70"/>
      <c r="EF124" s="70"/>
      <c r="EG124" s="70"/>
      <c r="EH124" s="70"/>
      <c r="EI124" s="70"/>
      <c r="EJ124" s="70"/>
      <c r="EK124" s="70"/>
      <c r="EL124" s="70"/>
      <c r="EM124" s="70"/>
      <c r="EN124" s="70"/>
    </row>
    <row r="125" spans="1:144" hidden="1" outlineLevel="1" x14ac:dyDescent="0.2">
      <c r="A125" s="16">
        <v>434</v>
      </c>
      <c r="B125" s="18">
        <f t="shared" si="13"/>
        <v>1.622623589706595E-4</v>
      </c>
      <c r="C125" s="18">
        <f t="shared" si="14"/>
        <v>8.8085654946211655E-7</v>
      </c>
      <c r="D125" s="18">
        <f t="shared" si="15"/>
        <v>2.9031929463786604E-2</v>
      </c>
      <c r="E125" s="18" t="str">
        <f t="shared" si="16"/>
        <v>0</v>
      </c>
      <c r="F125" s="18" t="str">
        <f t="shared" si="17"/>
        <v/>
      </c>
      <c r="G125" s="19"/>
      <c r="H125" s="18">
        <v>1.02</v>
      </c>
      <c r="I125" s="18">
        <v>0</v>
      </c>
      <c r="J125" s="18">
        <v>1</v>
      </c>
      <c r="K125" s="18">
        <v>0</v>
      </c>
      <c r="L125" s="18">
        <v>1</v>
      </c>
      <c r="M125" s="18">
        <v>0</v>
      </c>
      <c r="N125" s="18">
        <v>0</v>
      </c>
      <c r="O125" s="18">
        <v>26434</v>
      </c>
      <c r="P125" s="19">
        <v>1</v>
      </c>
      <c r="Q125" s="19">
        <f t="shared" si="18"/>
        <v>0</v>
      </c>
      <c r="R125" s="19" t="str">
        <f t="shared" si="19"/>
        <v/>
      </c>
      <c r="S125" s="19" t="str">
        <f t="shared" si="20"/>
        <v/>
      </c>
      <c r="T125" s="18" t="str">
        <f t="shared" si="21"/>
        <v/>
      </c>
      <c r="U125" s="18">
        <v>-8.7261337573637583</v>
      </c>
      <c r="V125" s="18">
        <v>2.661394012408667</v>
      </c>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70"/>
      <c r="CA125" s="70"/>
      <c r="CB125" s="70"/>
      <c r="CC125" s="70"/>
      <c r="CD125" s="70"/>
      <c r="CE125" s="70"/>
      <c r="CF125" s="70"/>
      <c r="CG125" s="70"/>
      <c r="CH125" s="70"/>
      <c r="CI125" s="70"/>
      <c r="CJ125" s="70"/>
      <c r="CK125" s="70"/>
      <c r="CL125" s="70"/>
      <c r="CM125" s="70"/>
      <c r="CN125" s="70"/>
      <c r="CO125" s="70"/>
      <c r="CP125" s="70"/>
      <c r="CQ125" s="70"/>
      <c r="CR125" s="70"/>
      <c r="CS125" s="70"/>
      <c r="CT125" s="70"/>
      <c r="CU125" s="70"/>
      <c r="CV125" s="70"/>
      <c r="CW125" s="70"/>
      <c r="CX125" s="70"/>
      <c r="CY125" s="70"/>
      <c r="CZ125" s="70"/>
      <c r="DA125" s="70"/>
      <c r="DB125" s="70"/>
      <c r="DC125" s="70"/>
      <c r="DD125" s="70"/>
      <c r="DE125" s="70"/>
      <c r="DF125" s="70"/>
      <c r="DG125" s="70"/>
      <c r="DH125" s="70"/>
      <c r="DI125" s="70"/>
      <c r="DJ125" s="70"/>
      <c r="DK125" s="70"/>
      <c r="DL125" s="70"/>
      <c r="DM125" s="70"/>
      <c r="DN125" s="70"/>
      <c r="DO125" s="70"/>
      <c r="DP125" s="70"/>
      <c r="DQ125" s="70"/>
      <c r="DR125" s="70"/>
      <c r="DS125" s="70"/>
      <c r="DT125" s="70"/>
      <c r="DU125" s="70"/>
      <c r="DV125" s="70"/>
      <c r="DW125" s="70"/>
      <c r="DX125" s="70"/>
      <c r="DY125" s="70"/>
      <c r="DZ125" s="70"/>
      <c r="EA125" s="70"/>
      <c r="EB125" s="70"/>
      <c r="EC125" s="70"/>
      <c r="ED125" s="70"/>
      <c r="EE125" s="70"/>
      <c r="EF125" s="70"/>
      <c r="EG125" s="70"/>
      <c r="EH125" s="70"/>
      <c r="EI125" s="70"/>
      <c r="EJ125" s="70"/>
      <c r="EK125" s="70"/>
      <c r="EL125" s="70"/>
      <c r="EM125" s="70"/>
      <c r="EN125" s="70"/>
    </row>
    <row r="126" spans="1:144" hidden="1" outlineLevel="1" x14ac:dyDescent="0.2">
      <c r="A126" s="16">
        <v>435</v>
      </c>
      <c r="B126" s="18">
        <f t="shared" si="13"/>
        <v>2.8455416303415731E-4</v>
      </c>
      <c r="C126" s="18">
        <f t="shared" si="14"/>
        <v>1.1814769483765757E-5</v>
      </c>
      <c r="D126" s="18">
        <f t="shared" si="15"/>
        <v>6.8104972245266694E-3</v>
      </c>
      <c r="E126" s="18" t="str">
        <f t="shared" si="16"/>
        <v>0</v>
      </c>
      <c r="F126" s="18" t="str">
        <f t="shared" si="17"/>
        <v/>
      </c>
      <c r="G126" s="19"/>
      <c r="H126" s="18">
        <v>1.06</v>
      </c>
      <c r="I126" s="18">
        <v>1</v>
      </c>
      <c r="J126" s="18">
        <v>0</v>
      </c>
      <c r="K126" s="18">
        <v>1</v>
      </c>
      <c r="L126" s="18">
        <v>1</v>
      </c>
      <c r="M126" s="18">
        <v>1</v>
      </c>
      <c r="N126" s="18">
        <v>1</v>
      </c>
      <c r="O126" s="18">
        <v>13674.754999999999</v>
      </c>
      <c r="P126" s="19">
        <v>1</v>
      </c>
      <c r="Q126" s="19">
        <f t="shared" si="18"/>
        <v>0</v>
      </c>
      <c r="R126" s="19" t="str">
        <f t="shared" si="19"/>
        <v/>
      </c>
      <c r="S126" s="19" t="str">
        <f t="shared" si="20"/>
        <v/>
      </c>
      <c r="T126" s="18" t="str">
        <f t="shared" si="21"/>
        <v/>
      </c>
      <c r="U126" s="18">
        <v>-8.1643023481281407</v>
      </c>
      <c r="V126" s="18">
        <v>1.6234206445215078</v>
      </c>
      <c r="AQ126" s="70"/>
      <c r="AR126" s="70"/>
      <c r="AS126" s="70"/>
      <c r="AT126" s="70"/>
      <c r="AU126" s="70"/>
      <c r="AV126" s="70"/>
      <c r="AW126" s="70"/>
      <c r="AX126" s="70"/>
      <c r="AY126" s="70"/>
      <c r="AZ126" s="70"/>
      <c r="BA126" s="70"/>
      <c r="BB126" s="70"/>
      <c r="BC126" s="70"/>
      <c r="BD126" s="70"/>
      <c r="BE126" s="70"/>
      <c r="BF126" s="70"/>
      <c r="BG126" s="70"/>
      <c r="BH126" s="70"/>
      <c r="BI126" s="70"/>
      <c r="BJ126" s="70"/>
      <c r="BK126" s="70"/>
      <c r="BL126" s="70"/>
      <c r="BM126" s="70"/>
      <c r="BN126" s="70"/>
      <c r="BO126" s="70"/>
      <c r="BP126" s="70"/>
      <c r="BQ126" s="70"/>
      <c r="BR126" s="70"/>
      <c r="BS126" s="70"/>
      <c r="BT126" s="70"/>
      <c r="BU126" s="70"/>
      <c r="BV126" s="70"/>
      <c r="BW126" s="70"/>
      <c r="BX126" s="70"/>
      <c r="BY126" s="70"/>
      <c r="BZ126" s="70"/>
      <c r="CA126" s="70"/>
      <c r="CB126" s="70"/>
      <c r="CC126" s="70"/>
      <c r="CD126" s="70"/>
      <c r="CE126" s="70"/>
      <c r="CF126" s="70"/>
      <c r="CG126" s="70"/>
      <c r="CH126" s="70"/>
      <c r="CI126" s="70"/>
      <c r="CJ126" s="70"/>
      <c r="CK126" s="70"/>
      <c r="CL126" s="70"/>
      <c r="CM126" s="70"/>
      <c r="CN126" s="70"/>
      <c r="CO126" s="70"/>
      <c r="CP126" s="70"/>
      <c r="CQ126" s="70"/>
      <c r="CR126" s="70"/>
      <c r="CS126" s="70"/>
      <c r="CT126" s="70"/>
      <c r="CU126" s="70"/>
      <c r="CV126" s="70"/>
      <c r="CW126" s="70"/>
      <c r="CX126" s="70"/>
      <c r="CY126" s="70"/>
      <c r="CZ126" s="70"/>
      <c r="DA126" s="70"/>
      <c r="DB126" s="70"/>
      <c r="DC126" s="70"/>
      <c r="DD126" s="70"/>
      <c r="DE126" s="70"/>
      <c r="DF126" s="70"/>
      <c r="DG126" s="70"/>
      <c r="DH126" s="70"/>
      <c r="DI126" s="70"/>
      <c r="DJ126" s="70"/>
      <c r="DK126" s="70"/>
      <c r="DL126" s="70"/>
      <c r="DM126" s="70"/>
      <c r="DN126" s="70"/>
      <c r="DO126" s="70"/>
      <c r="DP126" s="70"/>
      <c r="DQ126" s="70"/>
      <c r="DR126" s="70"/>
      <c r="DS126" s="70"/>
      <c r="DT126" s="70"/>
      <c r="DU126" s="70"/>
      <c r="DV126" s="70"/>
      <c r="DW126" s="70"/>
      <c r="DX126" s="70"/>
      <c r="DY126" s="70"/>
      <c r="DZ126" s="70"/>
      <c r="EA126" s="70"/>
      <c r="EB126" s="70"/>
      <c r="EC126" s="70"/>
      <c r="ED126" s="70"/>
      <c r="EE126" s="70"/>
      <c r="EF126" s="70"/>
      <c r="EG126" s="70"/>
      <c r="EH126" s="70"/>
      <c r="EI126" s="70"/>
      <c r="EJ126" s="70"/>
      <c r="EK126" s="70"/>
      <c r="EL126" s="70"/>
      <c r="EM126" s="70"/>
      <c r="EN126" s="70"/>
    </row>
    <row r="127" spans="1:144" hidden="1" outlineLevel="1" x14ac:dyDescent="0.2">
      <c r="A127" s="16">
        <v>436</v>
      </c>
      <c r="B127" s="18">
        <f t="shared" si="13"/>
        <v>1.0418693187561405E-2</v>
      </c>
      <c r="C127" s="18">
        <f t="shared" si="14"/>
        <v>2.0540295838426016E-3</v>
      </c>
      <c r="D127" s="18">
        <f t="shared" si="15"/>
        <v>5.1102614142014342E-2</v>
      </c>
      <c r="E127" s="18" t="str">
        <f t="shared" si="16"/>
        <v>0</v>
      </c>
      <c r="F127" s="18" t="str">
        <f t="shared" si="17"/>
        <v/>
      </c>
      <c r="G127" s="19"/>
      <c r="H127" s="18">
        <v>1.25</v>
      </c>
      <c r="I127" s="18">
        <v>1</v>
      </c>
      <c r="J127" s="18">
        <v>0</v>
      </c>
      <c r="K127" s="18">
        <v>0</v>
      </c>
      <c r="L127" s="18">
        <v>1</v>
      </c>
      <c r="M127" s="18">
        <v>1</v>
      </c>
      <c r="N127" s="18">
        <v>1</v>
      </c>
      <c r="O127" s="18">
        <v>10431</v>
      </c>
      <c r="P127" s="19">
        <v>1</v>
      </c>
      <c r="Q127" s="19">
        <f t="shared" si="18"/>
        <v>0</v>
      </c>
      <c r="R127" s="19" t="str">
        <f t="shared" si="19"/>
        <v/>
      </c>
      <c r="S127" s="19" t="str">
        <f t="shared" si="20"/>
        <v/>
      </c>
      <c r="T127" s="18" t="str">
        <f t="shared" si="21"/>
        <v/>
      </c>
      <c r="U127" s="18">
        <v>-4.5536803166614757</v>
      </c>
      <c r="V127" s="18">
        <v>0.83277821365991511</v>
      </c>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70"/>
      <c r="CA127" s="70"/>
      <c r="CB127" s="70"/>
      <c r="CC127" s="70"/>
      <c r="CD127" s="70"/>
      <c r="CE127" s="70"/>
      <c r="CF127" s="70"/>
      <c r="CG127" s="70"/>
      <c r="CH127" s="70"/>
      <c r="CI127" s="70"/>
      <c r="CJ127" s="70"/>
      <c r="CK127" s="70"/>
      <c r="CL127" s="70"/>
      <c r="CM127" s="70"/>
      <c r="CN127" s="70"/>
      <c r="CO127" s="70"/>
      <c r="CP127" s="70"/>
      <c r="CQ127" s="70"/>
      <c r="CR127" s="70"/>
      <c r="CS127" s="70"/>
      <c r="CT127" s="70"/>
      <c r="CU127" s="70"/>
      <c r="CV127" s="70"/>
      <c r="CW127" s="70"/>
      <c r="CX127" s="70"/>
      <c r="CY127" s="70"/>
      <c r="CZ127" s="70"/>
      <c r="DA127" s="70"/>
      <c r="DB127" s="70"/>
      <c r="DC127" s="70"/>
      <c r="DD127" s="70"/>
      <c r="DE127" s="70"/>
      <c r="DF127" s="70"/>
      <c r="DG127" s="70"/>
      <c r="DH127" s="70"/>
      <c r="DI127" s="70"/>
      <c r="DJ127" s="70"/>
      <c r="DK127" s="70"/>
      <c r="DL127" s="70"/>
      <c r="DM127" s="70"/>
      <c r="DN127" s="70"/>
      <c r="DO127" s="70"/>
      <c r="DP127" s="70"/>
      <c r="DQ127" s="70"/>
      <c r="DR127" s="70"/>
      <c r="DS127" s="70"/>
      <c r="DT127" s="70"/>
      <c r="DU127" s="70"/>
      <c r="DV127" s="70"/>
      <c r="DW127" s="70"/>
      <c r="DX127" s="70"/>
      <c r="DY127" s="70"/>
      <c r="DZ127" s="70"/>
      <c r="EA127" s="70"/>
      <c r="EB127" s="70"/>
      <c r="EC127" s="70"/>
      <c r="ED127" s="70"/>
      <c r="EE127" s="70"/>
      <c r="EF127" s="70"/>
      <c r="EG127" s="70"/>
      <c r="EH127" s="70"/>
      <c r="EI127" s="70"/>
      <c r="EJ127" s="70"/>
      <c r="EK127" s="70"/>
      <c r="EL127" s="70"/>
      <c r="EM127" s="70"/>
      <c r="EN127" s="70"/>
    </row>
    <row r="128" spans="1:144" hidden="1" outlineLevel="1" x14ac:dyDescent="0.2">
      <c r="A128" s="16">
        <v>437</v>
      </c>
      <c r="B128" s="18">
        <f t="shared" si="13"/>
        <v>4.5638920816433283E-3</v>
      </c>
      <c r="C128" s="18">
        <f t="shared" si="14"/>
        <v>3.5721712171734904E-4</v>
      </c>
      <c r="D128" s="18">
        <f t="shared" si="15"/>
        <v>5.555621306581935E-2</v>
      </c>
      <c r="E128" s="18" t="str">
        <f t="shared" si="16"/>
        <v>0</v>
      </c>
      <c r="F128" s="18" t="str">
        <f t="shared" si="17"/>
        <v/>
      </c>
      <c r="G128" s="19"/>
      <c r="H128" s="18">
        <v>1.1000000000000001</v>
      </c>
      <c r="I128" s="18">
        <v>1</v>
      </c>
      <c r="J128" s="18">
        <v>1</v>
      </c>
      <c r="K128" s="18">
        <v>0</v>
      </c>
      <c r="L128" s="18">
        <v>1</v>
      </c>
      <c r="M128" s="18">
        <v>1</v>
      </c>
      <c r="N128" s="18">
        <v>1</v>
      </c>
      <c r="O128" s="18">
        <v>16383.504999999999</v>
      </c>
      <c r="P128" s="19">
        <v>1</v>
      </c>
      <c r="Q128" s="19">
        <f t="shared" si="18"/>
        <v>0</v>
      </c>
      <c r="R128" s="19" t="str">
        <f t="shared" si="19"/>
        <v/>
      </c>
      <c r="S128" s="19" t="str">
        <f t="shared" si="20"/>
        <v/>
      </c>
      <c r="T128" s="18" t="str">
        <f t="shared" si="21"/>
        <v/>
      </c>
      <c r="U128" s="18">
        <v>-5.3850051543931912</v>
      </c>
      <c r="V128" s="18">
        <v>1.3019649145431123</v>
      </c>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70"/>
      <c r="CA128" s="70"/>
      <c r="CB128" s="70"/>
      <c r="CC128" s="70"/>
      <c r="CD128" s="70"/>
      <c r="CE128" s="70"/>
      <c r="CF128" s="70"/>
      <c r="CG128" s="70"/>
      <c r="CH128" s="70"/>
      <c r="CI128" s="70"/>
      <c r="CJ128" s="70"/>
      <c r="CK128" s="70"/>
      <c r="CL128" s="70"/>
      <c r="CM128" s="70"/>
      <c r="CN128" s="70"/>
      <c r="CO128" s="70"/>
      <c r="CP128" s="70"/>
      <c r="CQ128" s="70"/>
      <c r="CR128" s="70"/>
      <c r="CS128" s="70"/>
      <c r="CT128" s="70"/>
      <c r="CU128" s="70"/>
      <c r="CV128" s="70"/>
      <c r="CW128" s="70"/>
      <c r="CX128" s="70"/>
      <c r="CY128" s="70"/>
      <c r="CZ128" s="70"/>
      <c r="DA128" s="70"/>
      <c r="DB128" s="70"/>
      <c r="DC128" s="70"/>
      <c r="DD128" s="70"/>
      <c r="DE128" s="70"/>
      <c r="DF128" s="70"/>
      <c r="DG128" s="70"/>
      <c r="DH128" s="70"/>
      <c r="DI128" s="70"/>
      <c r="DJ128" s="70"/>
      <c r="DK128" s="70"/>
      <c r="DL128" s="70"/>
      <c r="DM128" s="70"/>
      <c r="DN128" s="70"/>
      <c r="DO128" s="70"/>
      <c r="DP128" s="70"/>
      <c r="DQ128" s="70"/>
      <c r="DR128" s="70"/>
      <c r="DS128" s="70"/>
      <c r="DT128" s="70"/>
      <c r="DU128" s="70"/>
      <c r="DV128" s="70"/>
      <c r="DW128" s="70"/>
      <c r="DX128" s="70"/>
      <c r="DY128" s="70"/>
      <c r="DZ128" s="70"/>
      <c r="EA128" s="70"/>
      <c r="EB128" s="70"/>
      <c r="EC128" s="70"/>
      <c r="ED128" s="70"/>
      <c r="EE128" s="70"/>
      <c r="EF128" s="70"/>
      <c r="EG128" s="70"/>
      <c r="EH128" s="70"/>
      <c r="EI128" s="70"/>
      <c r="EJ128" s="70"/>
      <c r="EK128" s="70"/>
      <c r="EL128" s="70"/>
      <c r="EM128" s="70"/>
      <c r="EN128" s="70"/>
    </row>
    <row r="129" spans="1:144" hidden="1" outlineLevel="1" x14ac:dyDescent="0.2">
      <c r="A129" s="16">
        <v>438</v>
      </c>
      <c r="B129" s="18">
        <f t="shared" si="13"/>
        <v>3.6867037446568341E-6</v>
      </c>
      <c r="C129" s="18">
        <f t="shared" si="14"/>
        <v>2.2236656461603008E-8</v>
      </c>
      <c r="D129" s="18">
        <f t="shared" si="15"/>
        <v>6.1086439151497216E-4</v>
      </c>
      <c r="E129" s="18" t="str">
        <f t="shared" si="16"/>
        <v>0</v>
      </c>
      <c r="F129" s="18" t="str">
        <f t="shared" si="17"/>
        <v/>
      </c>
      <c r="G129" s="19"/>
      <c r="H129" s="18">
        <v>2.1</v>
      </c>
      <c r="I129" s="18">
        <v>1</v>
      </c>
      <c r="J129" s="18">
        <v>0</v>
      </c>
      <c r="K129" s="18">
        <v>0</v>
      </c>
      <c r="L129" s="18">
        <v>1</v>
      </c>
      <c r="M129" s="18">
        <v>0</v>
      </c>
      <c r="N129" s="18">
        <v>1</v>
      </c>
      <c r="O129" s="18">
        <v>34424</v>
      </c>
      <c r="P129" s="19">
        <v>1</v>
      </c>
      <c r="Q129" s="19">
        <f t="shared" si="18"/>
        <v>0</v>
      </c>
      <c r="R129" s="19" t="str">
        <f t="shared" si="19"/>
        <v/>
      </c>
      <c r="S129" s="19" t="str">
        <f t="shared" si="20"/>
        <v/>
      </c>
      <c r="T129" s="18" t="str">
        <f t="shared" si="21"/>
        <v/>
      </c>
      <c r="U129" s="18">
        <v>-12.510774106557207</v>
      </c>
      <c r="V129" s="18">
        <v>2.6075732152946896</v>
      </c>
      <c r="AQ129" s="70"/>
      <c r="AR129" s="70"/>
      <c r="AS129" s="70"/>
      <c r="AT129" s="70"/>
      <c r="AU129" s="70"/>
      <c r="AV129" s="70"/>
      <c r="AW129" s="70"/>
      <c r="AX129" s="70"/>
      <c r="AY129" s="70"/>
      <c r="AZ129" s="70"/>
      <c r="BA129" s="70"/>
      <c r="BB129" s="70"/>
      <c r="BC129" s="70"/>
      <c r="BD129" s="70"/>
      <c r="BE129" s="70"/>
      <c r="BF129" s="70"/>
      <c r="BG129" s="70"/>
      <c r="BH129" s="70"/>
      <c r="BI129" s="70"/>
      <c r="BJ129" s="70"/>
      <c r="BK129" s="70"/>
      <c r="BL129" s="70"/>
      <c r="BM129" s="70"/>
      <c r="BN129" s="70"/>
      <c r="BO129" s="70"/>
      <c r="BP129" s="70"/>
      <c r="BQ129" s="70"/>
      <c r="BR129" s="70"/>
      <c r="BS129" s="70"/>
      <c r="BT129" s="70"/>
      <c r="BU129" s="70"/>
      <c r="BV129" s="70"/>
      <c r="BW129" s="70"/>
      <c r="BX129" s="70"/>
      <c r="BY129" s="70"/>
      <c r="BZ129" s="70"/>
      <c r="CA129" s="70"/>
      <c r="CB129" s="70"/>
      <c r="CC129" s="70"/>
      <c r="CD129" s="70"/>
      <c r="CE129" s="70"/>
      <c r="CF129" s="70"/>
      <c r="CG129" s="70"/>
      <c r="CH129" s="70"/>
      <c r="CI129" s="70"/>
      <c r="CJ129" s="70"/>
      <c r="CK129" s="70"/>
      <c r="CL129" s="70"/>
      <c r="CM129" s="70"/>
      <c r="CN129" s="70"/>
      <c r="CO129" s="70"/>
      <c r="CP129" s="70"/>
      <c r="CQ129" s="70"/>
      <c r="CR129" s="70"/>
      <c r="CS129" s="70"/>
      <c r="CT129" s="70"/>
      <c r="CU129" s="70"/>
      <c r="CV129" s="70"/>
      <c r="CW129" s="70"/>
      <c r="CX129" s="70"/>
      <c r="CY129" s="70"/>
      <c r="CZ129" s="70"/>
      <c r="DA129" s="70"/>
      <c r="DB129" s="70"/>
      <c r="DC129" s="70"/>
      <c r="DD129" s="70"/>
      <c r="DE129" s="70"/>
      <c r="DF129" s="70"/>
      <c r="DG129" s="70"/>
      <c r="DH129" s="70"/>
      <c r="DI129" s="70"/>
      <c r="DJ129" s="70"/>
      <c r="DK129" s="70"/>
      <c r="DL129" s="70"/>
      <c r="DM129" s="70"/>
      <c r="DN129" s="70"/>
      <c r="DO129" s="70"/>
      <c r="DP129" s="70"/>
      <c r="DQ129" s="70"/>
      <c r="DR129" s="70"/>
      <c r="DS129" s="70"/>
      <c r="DT129" s="70"/>
      <c r="DU129" s="70"/>
      <c r="DV129" s="70"/>
      <c r="DW129" s="70"/>
      <c r="DX129" s="70"/>
      <c r="DY129" s="70"/>
      <c r="DZ129" s="70"/>
      <c r="EA129" s="70"/>
      <c r="EB129" s="70"/>
      <c r="EC129" s="70"/>
      <c r="ED129" s="70"/>
      <c r="EE129" s="70"/>
      <c r="EF129" s="70"/>
      <c r="EG129" s="70"/>
      <c r="EH129" s="70"/>
      <c r="EI129" s="70"/>
      <c r="EJ129" s="70"/>
      <c r="EK129" s="70"/>
      <c r="EL129" s="70"/>
      <c r="EM129" s="70"/>
      <c r="EN129" s="70"/>
    </row>
    <row r="130" spans="1:144" hidden="1" outlineLevel="1" x14ac:dyDescent="0.2">
      <c r="A130" s="16">
        <v>439</v>
      </c>
      <c r="B130" s="18">
        <f t="shared" si="13"/>
        <v>0.96702490366480098</v>
      </c>
      <c r="C130" s="18">
        <f t="shared" si="14"/>
        <v>0.53307690927793971</v>
      </c>
      <c r="D130" s="18">
        <f t="shared" si="15"/>
        <v>0.99867423913279751</v>
      </c>
      <c r="E130" s="18" t="str">
        <f t="shared" si="16"/>
        <v>1</v>
      </c>
      <c r="F130" s="18" t="str">
        <f t="shared" si="17"/>
        <v/>
      </c>
      <c r="G130" s="19"/>
      <c r="H130" s="18">
        <v>1.71</v>
      </c>
      <c r="I130" s="18">
        <v>1</v>
      </c>
      <c r="J130" s="18">
        <v>0</v>
      </c>
      <c r="K130" s="18">
        <v>0</v>
      </c>
      <c r="L130" s="18">
        <v>0</v>
      </c>
      <c r="M130" s="18">
        <v>0</v>
      </c>
      <c r="N130" s="18">
        <v>0</v>
      </c>
      <c r="O130" s="18">
        <v>14900</v>
      </c>
      <c r="P130" s="19">
        <v>1</v>
      </c>
      <c r="Q130" s="19">
        <f t="shared" si="18"/>
        <v>1</v>
      </c>
      <c r="R130" s="19" t="str">
        <f t="shared" si="19"/>
        <v/>
      </c>
      <c r="S130" s="19" t="str">
        <f t="shared" si="20"/>
        <v/>
      </c>
      <c r="T130" s="18" t="str">
        <f t="shared" si="21"/>
        <v/>
      </c>
      <c r="U130" s="18">
        <v>3.3784716285922176</v>
      </c>
      <c r="V130" s="18">
        <v>1.656137817584489</v>
      </c>
      <c r="AQ130" s="70"/>
      <c r="AR130" s="70"/>
      <c r="AS130" s="70"/>
      <c r="AT130" s="70"/>
      <c r="AU130" s="70"/>
      <c r="AV130" s="70"/>
      <c r="AW130" s="70"/>
      <c r="AX130" s="70"/>
      <c r="AY130" s="70"/>
      <c r="AZ130" s="70"/>
      <c r="BA130" s="70"/>
      <c r="BB130" s="70"/>
      <c r="BC130" s="70"/>
      <c r="BD130" s="70"/>
      <c r="BE130" s="70"/>
      <c r="BF130" s="70"/>
      <c r="BG130" s="70"/>
      <c r="BH130" s="70"/>
      <c r="BI130" s="70"/>
      <c r="BJ130" s="70"/>
      <c r="BK130" s="70"/>
      <c r="BL130" s="70"/>
      <c r="BM130" s="70"/>
      <c r="BN130" s="70"/>
      <c r="BO130" s="70"/>
      <c r="BP130" s="70"/>
      <c r="BQ130" s="70"/>
      <c r="BR130" s="70"/>
      <c r="BS130" s="70"/>
      <c r="BT130" s="70"/>
      <c r="BU130" s="70"/>
      <c r="BV130" s="70"/>
      <c r="BW130" s="70"/>
      <c r="BX130" s="70"/>
      <c r="BY130" s="70"/>
      <c r="BZ130" s="70"/>
      <c r="CA130" s="70"/>
      <c r="CB130" s="70"/>
      <c r="CC130" s="70"/>
      <c r="CD130" s="70"/>
      <c r="CE130" s="70"/>
      <c r="CF130" s="70"/>
      <c r="CG130" s="70"/>
      <c r="CH130" s="70"/>
      <c r="CI130" s="70"/>
      <c r="CJ130" s="70"/>
      <c r="CK130" s="70"/>
      <c r="CL130" s="70"/>
      <c r="CM130" s="70"/>
      <c r="CN130" s="70"/>
      <c r="CO130" s="70"/>
      <c r="CP130" s="70"/>
      <c r="CQ130" s="70"/>
      <c r="CR130" s="70"/>
      <c r="CS130" s="70"/>
      <c r="CT130" s="70"/>
      <c r="CU130" s="70"/>
      <c r="CV130" s="70"/>
      <c r="CW130" s="70"/>
      <c r="CX130" s="70"/>
      <c r="CY130" s="70"/>
      <c r="CZ130" s="70"/>
      <c r="DA130" s="70"/>
      <c r="DB130" s="70"/>
      <c r="DC130" s="70"/>
      <c r="DD130" s="70"/>
      <c r="DE130" s="70"/>
      <c r="DF130" s="70"/>
      <c r="DG130" s="70"/>
      <c r="DH130" s="70"/>
      <c r="DI130" s="70"/>
      <c r="DJ130" s="70"/>
      <c r="DK130" s="70"/>
      <c r="DL130" s="70"/>
      <c r="DM130" s="70"/>
      <c r="DN130" s="70"/>
      <c r="DO130" s="70"/>
      <c r="DP130" s="70"/>
      <c r="DQ130" s="70"/>
      <c r="DR130" s="70"/>
      <c r="DS130" s="70"/>
      <c r="DT130" s="70"/>
      <c r="DU130" s="70"/>
      <c r="DV130" s="70"/>
      <c r="DW130" s="70"/>
      <c r="DX130" s="70"/>
      <c r="DY130" s="70"/>
      <c r="DZ130" s="70"/>
      <c r="EA130" s="70"/>
      <c r="EB130" s="70"/>
      <c r="EC130" s="70"/>
      <c r="ED130" s="70"/>
      <c r="EE130" s="70"/>
      <c r="EF130" s="70"/>
      <c r="EG130" s="70"/>
      <c r="EH130" s="70"/>
      <c r="EI130" s="70"/>
      <c r="EJ130" s="70"/>
      <c r="EK130" s="70"/>
      <c r="EL130" s="70"/>
      <c r="EM130" s="70"/>
      <c r="EN130" s="70"/>
    </row>
    <row r="131" spans="1:144" hidden="1" outlineLevel="1" x14ac:dyDescent="0.2">
      <c r="A131" s="16">
        <v>440</v>
      </c>
      <c r="B131" s="18">
        <f t="shared" si="13"/>
        <v>3.0885997342064685E-4</v>
      </c>
      <c r="C131" s="18">
        <f t="shared" si="14"/>
        <v>1.1642008441480364E-5</v>
      </c>
      <c r="D131" s="18">
        <f t="shared" si="15"/>
        <v>8.1322807536327209E-3</v>
      </c>
      <c r="E131" s="18" t="str">
        <f t="shared" si="16"/>
        <v>0</v>
      </c>
      <c r="F131" s="18" t="str">
        <f t="shared" si="17"/>
        <v/>
      </c>
      <c r="G131" s="19"/>
      <c r="H131" s="18">
        <v>1.07</v>
      </c>
      <c r="I131" s="18">
        <v>1</v>
      </c>
      <c r="J131" s="18">
        <v>0</v>
      </c>
      <c r="K131" s="18">
        <v>0</v>
      </c>
      <c r="L131" s="18">
        <v>0</v>
      </c>
      <c r="M131" s="18">
        <v>0</v>
      </c>
      <c r="N131" s="18">
        <v>1</v>
      </c>
      <c r="O131" s="18">
        <v>7446.5999999999995</v>
      </c>
      <c r="P131" s="19">
        <v>1</v>
      </c>
      <c r="Q131" s="19">
        <f t="shared" si="18"/>
        <v>0</v>
      </c>
      <c r="R131" s="19" t="str">
        <f t="shared" si="19"/>
        <v/>
      </c>
      <c r="S131" s="19" t="str">
        <f t="shared" si="20"/>
        <v/>
      </c>
      <c r="T131" s="18" t="str">
        <f t="shared" si="21"/>
        <v/>
      </c>
      <c r="U131" s="18">
        <v>-8.0823136365452513</v>
      </c>
      <c r="V131" s="18">
        <v>1.6727681382239332</v>
      </c>
      <c r="AQ131" s="70"/>
      <c r="AR131" s="70"/>
      <c r="AS131" s="70"/>
      <c r="AT131" s="70"/>
      <c r="AU131" s="70"/>
      <c r="AV131" s="70"/>
      <c r="AW131" s="70"/>
      <c r="AX131" s="70"/>
      <c r="AY131" s="70"/>
      <c r="AZ131" s="70"/>
      <c r="BA131" s="70"/>
      <c r="BB131" s="70"/>
      <c r="BC131" s="70"/>
      <c r="BD131" s="70"/>
      <c r="BE131" s="70"/>
      <c r="BF131" s="70"/>
      <c r="BG131" s="70"/>
      <c r="BH131" s="70"/>
      <c r="BI131" s="70"/>
      <c r="BJ131" s="70"/>
      <c r="BK131" s="70"/>
      <c r="BL131" s="70"/>
      <c r="BM131" s="70"/>
      <c r="BN131" s="70"/>
      <c r="BO131" s="70"/>
      <c r="BP131" s="70"/>
      <c r="BQ131" s="70"/>
      <c r="BR131" s="70"/>
      <c r="BS131" s="70"/>
      <c r="BT131" s="70"/>
      <c r="BU131" s="70"/>
      <c r="BV131" s="70"/>
      <c r="BW131" s="70"/>
      <c r="BX131" s="70"/>
      <c r="BY131" s="70"/>
      <c r="BZ131" s="70"/>
      <c r="CA131" s="70"/>
      <c r="CB131" s="70"/>
      <c r="CC131" s="70"/>
      <c r="CD131" s="70"/>
      <c r="CE131" s="70"/>
      <c r="CF131" s="70"/>
      <c r="CG131" s="70"/>
      <c r="CH131" s="70"/>
      <c r="CI131" s="70"/>
      <c r="CJ131" s="70"/>
      <c r="CK131" s="70"/>
      <c r="CL131" s="70"/>
      <c r="CM131" s="70"/>
      <c r="CN131" s="70"/>
      <c r="CO131" s="70"/>
      <c r="CP131" s="70"/>
      <c r="CQ131" s="70"/>
      <c r="CR131" s="70"/>
      <c r="CS131" s="70"/>
      <c r="CT131" s="70"/>
      <c r="CU131" s="70"/>
      <c r="CV131" s="70"/>
      <c r="CW131" s="70"/>
      <c r="CX131" s="70"/>
      <c r="CY131" s="70"/>
      <c r="CZ131" s="70"/>
      <c r="DA131" s="70"/>
      <c r="DB131" s="70"/>
      <c r="DC131" s="70"/>
      <c r="DD131" s="70"/>
      <c r="DE131" s="70"/>
      <c r="DF131" s="70"/>
      <c r="DG131" s="70"/>
      <c r="DH131" s="70"/>
      <c r="DI131" s="70"/>
      <c r="DJ131" s="70"/>
      <c r="DK131" s="70"/>
      <c r="DL131" s="70"/>
      <c r="DM131" s="70"/>
      <c r="DN131" s="70"/>
      <c r="DO131" s="70"/>
      <c r="DP131" s="70"/>
      <c r="DQ131" s="70"/>
      <c r="DR131" s="70"/>
      <c r="DS131" s="70"/>
      <c r="DT131" s="70"/>
      <c r="DU131" s="70"/>
      <c r="DV131" s="70"/>
      <c r="DW131" s="70"/>
      <c r="DX131" s="70"/>
      <c r="DY131" s="70"/>
      <c r="DZ131" s="70"/>
      <c r="EA131" s="70"/>
      <c r="EB131" s="70"/>
      <c r="EC131" s="70"/>
      <c r="ED131" s="70"/>
      <c r="EE131" s="70"/>
      <c r="EF131" s="70"/>
      <c r="EG131" s="70"/>
      <c r="EH131" s="70"/>
      <c r="EI131" s="70"/>
      <c r="EJ131" s="70"/>
      <c r="EK131" s="70"/>
      <c r="EL131" s="70"/>
      <c r="EM131" s="70"/>
      <c r="EN131" s="70"/>
    </row>
    <row r="132" spans="1:144" hidden="1" outlineLevel="1" x14ac:dyDescent="0.2">
      <c r="A132" s="16">
        <v>441</v>
      </c>
      <c r="B132" s="18">
        <f t="shared" si="13"/>
        <v>2.1567288746199634E-3</v>
      </c>
      <c r="C132" s="18">
        <f t="shared" si="14"/>
        <v>2.352534678686582E-4</v>
      </c>
      <c r="D132" s="18">
        <f t="shared" si="15"/>
        <v>1.9466622444560645E-2</v>
      </c>
      <c r="E132" s="18" t="str">
        <f t="shared" si="16"/>
        <v>0</v>
      </c>
      <c r="F132" s="18" t="str">
        <f t="shared" si="17"/>
        <v/>
      </c>
      <c r="G132" s="19"/>
      <c r="H132" s="18">
        <v>1.03</v>
      </c>
      <c r="I132" s="18">
        <v>1</v>
      </c>
      <c r="J132" s="18">
        <v>0</v>
      </c>
      <c r="K132" s="18">
        <v>0</v>
      </c>
      <c r="L132" s="18">
        <v>1</v>
      </c>
      <c r="M132" s="18">
        <v>1</v>
      </c>
      <c r="N132" s="18">
        <v>1</v>
      </c>
      <c r="O132" s="18">
        <v>7224.9749999999995</v>
      </c>
      <c r="P132" s="19">
        <v>1</v>
      </c>
      <c r="Q132" s="19">
        <f t="shared" si="18"/>
        <v>0</v>
      </c>
      <c r="R132" s="19" t="str">
        <f t="shared" si="19"/>
        <v/>
      </c>
      <c r="S132" s="19" t="str">
        <f t="shared" si="20"/>
        <v/>
      </c>
      <c r="T132" s="18" t="str">
        <f t="shared" si="21"/>
        <v/>
      </c>
      <c r="U132" s="18">
        <v>-6.1370035570981987</v>
      </c>
      <c r="V132" s="18">
        <v>1.1314535459076633</v>
      </c>
      <c r="AQ132" s="70"/>
      <c r="AR132" s="70"/>
      <c r="AS132" s="70"/>
      <c r="AT132" s="70"/>
      <c r="AU132" s="70"/>
      <c r="AV132" s="70"/>
      <c r="AW132" s="70"/>
      <c r="AX132" s="70"/>
      <c r="AY132" s="70"/>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70"/>
      <c r="CA132" s="70"/>
      <c r="CB132" s="70"/>
      <c r="CC132" s="70"/>
      <c r="CD132" s="70"/>
      <c r="CE132" s="70"/>
      <c r="CF132" s="70"/>
      <c r="CG132" s="70"/>
      <c r="CH132" s="70"/>
      <c r="CI132" s="70"/>
      <c r="CJ132" s="70"/>
      <c r="CK132" s="70"/>
      <c r="CL132" s="70"/>
      <c r="CM132" s="70"/>
      <c r="CN132" s="70"/>
      <c r="CO132" s="70"/>
      <c r="CP132" s="70"/>
      <c r="CQ132" s="70"/>
      <c r="CR132" s="70"/>
      <c r="CS132" s="70"/>
      <c r="CT132" s="70"/>
      <c r="CU132" s="70"/>
      <c r="CV132" s="70"/>
      <c r="CW132" s="70"/>
      <c r="CX132" s="70"/>
      <c r="CY132" s="70"/>
      <c r="CZ132" s="70"/>
      <c r="DA132" s="70"/>
      <c r="DB132" s="70"/>
      <c r="DC132" s="70"/>
      <c r="DD132" s="70"/>
      <c r="DE132" s="70"/>
      <c r="DF132" s="70"/>
      <c r="DG132" s="70"/>
      <c r="DH132" s="70"/>
      <c r="DI132" s="70"/>
      <c r="DJ132" s="70"/>
      <c r="DK132" s="70"/>
      <c r="DL132" s="70"/>
      <c r="DM132" s="70"/>
      <c r="DN132" s="70"/>
      <c r="DO132" s="70"/>
      <c r="DP132" s="70"/>
      <c r="DQ132" s="70"/>
      <c r="DR132" s="70"/>
      <c r="DS132" s="70"/>
      <c r="DT132" s="70"/>
      <c r="DU132" s="70"/>
      <c r="DV132" s="70"/>
      <c r="DW132" s="70"/>
      <c r="DX132" s="70"/>
      <c r="DY132" s="70"/>
      <c r="DZ132" s="70"/>
      <c r="EA132" s="70"/>
      <c r="EB132" s="70"/>
      <c r="EC132" s="70"/>
      <c r="ED132" s="70"/>
      <c r="EE132" s="70"/>
      <c r="EF132" s="70"/>
      <c r="EG132" s="70"/>
      <c r="EH132" s="70"/>
      <c r="EI132" s="70"/>
      <c r="EJ132" s="70"/>
      <c r="EK132" s="70"/>
      <c r="EL132" s="70"/>
      <c r="EM132" s="70"/>
      <c r="EN132" s="70"/>
    </row>
    <row r="133" spans="1:144" hidden="1" outlineLevel="1" x14ac:dyDescent="0.2">
      <c r="A133" s="16">
        <v>442</v>
      </c>
      <c r="B133" s="18">
        <f t="shared" si="13"/>
        <v>8.6716337775337402E-6</v>
      </c>
      <c r="C133" s="18">
        <f t="shared" si="14"/>
        <v>1.4545870086780077E-7</v>
      </c>
      <c r="D133" s="18">
        <f t="shared" si="15"/>
        <v>5.1670796927378085E-4</v>
      </c>
      <c r="E133" s="18" t="str">
        <f t="shared" si="16"/>
        <v>0</v>
      </c>
      <c r="F133" s="18" t="str">
        <f t="shared" si="17"/>
        <v/>
      </c>
      <c r="G133" s="19"/>
      <c r="H133" s="18">
        <v>1.06</v>
      </c>
      <c r="I133" s="18">
        <v>1</v>
      </c>
      <c r="J133" s="18">
        <v>0</v>
      </c>
      <c r="K133" s="18">
        <v>0</v>
      </c>
      <c r="L133" s="18">
        <v>1</v>
      </c>
      <c r="M133" s="18">
        <v>0</v>
      </c>
      <c r="N133" s="18">
        <v>1</v>
      </c>
      <c r="O133" s="18">
        <v>7511.61</v>
      </c>
      <c r="P133" s="19">
        <v>1</v>
      </c>
      <c r="Q133" s="19">
        <f t="shared" si="18"/>
        <v>0</v>
      </c>
      <c r="R133" s="19" t="str">
        <f t="shared" si="19"/>
        <v/>
      </c>
      <c r="S133" s="19" t="str">
        <f t="shared" si="20"/>
        <v/>
      </c>
      <c r="T133" s="18" t="str">
        <f t="shared" si="21"/>
        <v/>
      </c>
      <c r="U133" s="18">
        <v>-11.655444672937783</v>
      </c>
      <c r="V133" s="18">
        <v>2.0857162923948689</v>
      </c>
      <c r="AQ133" s="70"/>
      <c r="AR133" s="70"/>
      <c r="AS133" s="70"/>
      <c r="AT133" s="70"/>
      <c r="AU133" s="70"/>
      <c r="AV133" s="70"/>
      <c r="AW133" s="70"/>
      <c r="AX133" s="70"/>
      <c r="AY133" s="70"/>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70"/>
      <c r="CA133" s="70"/>
      <c r="CB133" s="70"/>
      <c r="CC133" s="70"/>
      <c r="CD133" s="70"/>
      <c r="CE133" s="70"/>
      <c r="CF133" s="70"/>
      <c r="CG133" s="70"/>
      <c r="CH133" s="70"/>
      <c r="CI133" s="70"/>
      <c r="CJ133" s="70"/>
      <c r="CK133" s="70"/>
      <c r="CL133" s="70"/>
      <c r="CM133" s="70"/>
      <c r="CN133" s="70"/>
      <c r="CO133" s="70"/>
      <c r="CP133" s="70"/>
      <c r="CQ133" s="70"/>
      <c r="CR133" s="70"/>
      <c r="CS133" s="70"/>
      <c r="CT133" s="70"/>
      <c r="CU133" s="70"/>
      <c r="CV133" s="70"/>
      <c r="CW133" s="70"/>
      <c r="CX133" s="70"/>
      <c r="CY133" s="70"/>
      <c r="CZ133" s="70"/>
      <c r="DA133" s="70"/>
      <c r="DB133" s="70"/>
      <c r="DC133" s="70"/>
      <c r="DD133" s="70"/>
      <c r="DE133" s="70"/>
      <c r="DF133" s="70"/>
      <c r="DG133" s="70"/>
      <c r="DH133" s="70"/>
      <c r="DI133" s="70"/>
      <c r="DJ133" s="70"/>
      <c r="DK133" s="70"/>
      <c r="DL133" s="70"/>
      <c r="DM133" s="70"/>
      <c r="DN133" s="70"/>
      <c r="DO133" s="70"/>
      <c r="DP133" s="70"/>
      <c r="DQ133" s="70"/>
      <c r="DR133" s="70"/>
      <c r="DS133" s="70"/>
      <c r="DT133" s="70"/>
      <c r="DU133" s="70"/>
      <c r="DV133" s="70"/>
      <c r="DW133" s="70"/>
      <c r="DX133" s="70"/>
      <c r="DY133" s="70"/>
      <c r="DZ133" s="70"/>
      <c r="EA133" s="70"/>
      <c r="EB133" s="70"/>
      <c r="EC133" s="70"/>
      <c r="ED133" s="70"/>
      <c r="EE133" s="70"/>
      <c r="EF133" s="70"/>
      <c r="EG133" s="70"/>
      <c r="EH133" s="70"/>
      <c r="EI133" s="70"/>
      <c r="EJ133" s="70"/>
      <c r="EK133" s="70"/>
      <c r="EL133" s="70"/>
      <c r="EM133" s="70"/>
      <c r="EN133" s="70"/>
    </row>
    <row r="134" spans="1:144" hidden="1" outlineLevel="1" x14ac:dyDescent="0.2">
      <c r="A134" s="16">
        <v>443</v>
      </c>
      <c r="B134" s="18">
        <f t="shared" si="13"/>
        <v>7.5850554191578045E-5</v>
      </c>
      <c r="C134" s="18">
        <f t="shared" si="14"/>
        <v>2.3764542406930623E-6</v>
      </c>
      <c r="D134" s="18">
        <f t="shared" si="15"/>
        <v>2.4154753896795098E-3</v>
      </c>
      <c r="E134" s="18" t="str">
        <f t="shared" si="16"/>
        <v>0</v>
      </c>
      <c r="F134" s="18" t="str">
        <f t="shared" si="17"/>
        <v/>
      </c>
      <c r="G134" s="19"/>
      <c r="H134" s="18">
        <v>1.65</v>
      </c>
      <c r="I134" s="18">
        <v>1</v>
      </c>
      <c r="J134" s="18">
        <v>0</v>
      </c>
      <c r="K134" s="18">
        <v>0</v>
      </c>
      <c r="L134" s="18">
        <v>1</v>
      </c>
      <c r="M134" s="18">
        <v>0</v>
      </c>
      <c r="N134" s="18">
        <v>1</v>
      </c>
      <c r="O134" s="18">
        <v>19038</v>
      </c>
      <c r="P134" s="19">
        <v>1</v>
      </c>
      <c r="Q134" s="19">
        <f t="shared" si="18"/>
        <v>0</v>
      </c>
      <c r="R134" s="19" t="str">
        <f t="shared" si="19"/>
        <v/>
      </c>
      <c r="S134" s="19" t="str">
        <f t="shared" si="20"/>
        <v/>
      </c>
      <c r="T134" s="18" t="str">
        <f t="shared" si="21"/>
        <v/>
      </c>
      <c r="U134" s="18">
        <v>-9.4866696923504303</v>
      </c>
      <c r="V134" s="18">
        <v>1.7669860030609463</v>
      </c>
      <c r="AQ134" s="70"/>
      <c r="AR134" s="70"/>
      <c r="AS134" s="70"/>
      <c r="AT134" s="70"/>
      <c r="AU134" s="70"/>
      <c r="AV134" s="70"/>
      <c r="AW134" s="70"/>
      <c r="AX134" s="70"/>
      <c r="AY134" s="70"/>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70"/>
      <c r="CA134" s="70"/>
      <c r="CB134" s="70"/>
      <c r="CC134" s="70"/>
      <c r="CD134" s="70"/>
      <c r="CE134" s="70"/>
      <c r="CF134" s="70"/>
      <c r="CG134" s="70"/>
      <c r="CH134" s="70"/>
      <c r="CI134" s="70"/>
      <c r="CJ134" s="70"/>
      <c r="CK134" s="70"/>
      <c r="CL134" s="70"/>
      <c r="CM134" s="70"/>
      <c r="CN134" s="70"/>
      <c r="CO134" s="70"/>
      <c r="CP134" s="70"/>
      <c r="CQ134" s="70"/>
      <c r="CR134" s="70"/>
      <c r="CS134" s="70"/>
      <c r="CT134" s="70"/>
      <c r="CU134" s="70"/>
      <c r="CV134" s="70"/>
      <c r="CW134" s="70"/>
      <c r="CX134" s="70"/>
      <c r="CY134" s="70"/>
      <c r="CZ134" s="70"/>
      <c r="DA134" s="70"/>
      <c r="DB134" s="70"/>
      <c r="DC134" s="70"/>
      <c r="DD134" s="70"/>
      <c r="DE134" s="70"/>
      <c r="DF134" s="70"/>
      <c r="DG134" s="70"/>
      <c r="DH134" s="70"/>
      <c r="DI134" s="70"/>
      <c r="DJ134" s="70"/>
      <c r="DK134" s="70"/>
      <c r="DL134" s="70"/>
      <c r="DM134" s="70"/>
      <c r="DN134" s="70"/>
      <c r="DO134" s="70"/>
      <c r="DP134" s="70"/>
      <c r="DQ134" s="70"/>
      <c r="DR134" s="70"/>
      <c r="DS134" s="70"/>
      <c r="DT134" s="70"/>
      <c r="DU134" s="70"/>
      <c r="DV134" s="70"/>
      <c r="DW134" s="70"/>
      <c r="DX134" s="70"/>
      <c r="DY134" s="70"/>
      <c r="DZ134" s="70"/>
      <c r="EA134" s="70"/>
      <c r="EB134" s="70"/>
      <c r="EC134" s="70"/>
      <c r="ED134" s="70"/>
      <c r="EE134" s="70"/>
      <c r="EF134" s="70"/>
      <c r="EG134" s="70"/>
      <c r="EH134" s="70"/>
      <c r="EI134" s="70"/>
      <c r="EJ134" s="70"/>
      <c r="EK134" s="70"/>
      <c r="EL134" s="70"/>
      <c r="EM134" s="70"/>
      <c r="EN134" s="70"/>
    </row>
    <row r="135" spans="1:144" hidden="1" outlineLevel="1" x14ac:dyDescent="0.2">
      <c r="A135" s="16">
        <v>444</v>
      </c>
      <c r="B135" s="18">
        <f t="shared" si="13"/>
        <v>1.1873004142640831E-2</v>
      </c>
      <c r="C135" s="18">
        <f t="shared" si="14"/>
        <v>8.2191517926123324E-4</v>
      </c>
      <c r="D135" s="18">
        <f t="shared" si="15"/>
        <v>0.14930825712250834</v>
      </c>
      <c r="E135" s="18" t="str">
        <f t="shared" si="16"/>
        <v>0</v>
      </c>
      <c r="F135" s="18" t="str">
        <f t="shared" si="17"/>
        <v/>
      </c>
      <c r="G135" s="19"/>
      <c r="H135" s="18">
        <v>2.1</v>
      </c>
      <c r="I135" s="18">
        <v>1</v>
      </c>
      <c r="J135" s="18">
        <v>0</v>
      </c>
      <c r="K135" s="18">
        <v>0</v>
      </c>
      <c r="L135" s="18">
        <v>1</v>
      </c>
      <c r="M135" s="18">
        <v>1</v>
      </c>
      <c r="N135" s="18">
        <v>1</v>
      </c>
      <c r="O135" s="18">
        <v>31255</v>
      </c>
      <c r="P135" s="19">
        <v>1</v>
      </c>
      <c r="Q135" s="19">
        <f t="shared" si="18"/>
        <v>0</v>
      </c>
      <c r="R135" s="19" t="str">
        <f t="shared" si="19"/>
        <v/>
      </c>
      <c r="S135" s="19" t="str">
        <f t="shared" si="20"/>
        <v/>
      </c>
      <c r="T135" s="18" t="str">
        <f t="shared" si="21"/>
        <v/>
      </c>
      <c r="U135" s="18">
        <v>-4.421543964208368</v>
      </c>
      <c r="V135" s="18">
        <v>1.3681410272256656</v>
      </c>
      <c r="AQ135" s="70"/>
      <c r="AR135" s="70"/>
      <c r="AS135" s="70"/>
      <c r="AT135" s="70"/>
      <c r="AU135" s="70"/>
      <c r="AV135" s="70"/>
      <c r="AW135" s="70"/>
      <c r="AX135" s="70"/>
      <c r="AY135" s="70"/>
      <c r="AZ135" s="70"/>
      <c r="BA135" s="70"/>
      <c r="BB135" s="7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70"/>
      <c r="CA135" s="70"/>
      <c r="CB135" s="70"/>
      <c r="CC135" s="70"/>
      <c r="CD135" s="70"/>
      <c r="CE135" s="70"/>
      <c r="CF135" s="70"/>
      <c r="CG135" s="70"/>
      <c r="CH135" s="70"/>
      <c r="CI135" s="70"/>
      <c r="CJ135" s="70"/>
      <c r="CK135" s="70"/>
      <c r="CL135" s="70"/>
      <c r="CM135" s="70"/>
      <c r="CN135" s="70"/>
      <c r="CO135" s="70"/>
      <c r="CP135" s="70"/>
      <c r="CQ135" s="70"/>
      <c r="CR135" s="70"/>
      <c r="CS135" s="70"/>
      <c r="CT135" s="70"/>
      <c r="CU135" s="70"/>
      <c r="CV135" s="70"/>
      <c r="CW135" s="70"/>
      <c r="CX135" s="70"/>
      <c r="CY135" s="70"/>
      <c r="CZ135" s="70"/>
      <c r="DA135" s="70"/>
      <c r="DB135" s="70"/>
      <c r="DC135" s="70"/>
      <c r="DD135" s="70"/>
      <c r="DE135" s="70"/>
      <c r="DF135" s="70"/>
      <c r="DG135" s="70"/>
      <c r="DH135" s="70"/>
      <c r="DI135" s="70"/>
      <c r="DJ135" s="70"/>
      <c r="DK135" s="70"/>
      <c r="DL135" s="70"/>
      <c r="DM135" s="70"/>
      <c r="DN135" s="70"/>
      <c r="DO135" s="70"/>
      <c r="DP135" s="70"/>
      <c r="DQ135" s="70"/>
      <c r="DR135" s="70"/>
      <c r="DS135" s="70"/>
      <c r="DT135" s="70"/>
      <c r="DU135" s="70"/>
      <c r="DV135" s="70"/>
      <c r="DW135" s="70"/>
      <c r="DX135" s="70"/>
      <c r="DY135" s="70"/>
      <c r="DZ135" s="70"/>
      <c r="EA135" s="70"/>
      <c r="EB135" s="70"/>
      <c r="EC135" s="70"/>
      <c r="ED135" s="70"/>
      <c r="EE135" s="70"/>
      <c r="EF135" s="70"/>
      <c r="EG135" s="70"/>
      <c r="EH135" s="70"/>
      <c r="EI135" s="70"/>
      <c r="EJ135" s="70"/>
      <c r="EK135" s="70"/>
      <c r="EL135" s="70"/>
      <c r="EM135" s="70"/>
      <c r="EN135" s="70"/>
    </row>
    <row r="136" spans="1:144" hidden="1" outlineLevel="1" x14ac:dyDescent="0.2">
      <c r="A136" s="16">
        <v>445</v>
      </c>
      <c r="B136" s="18">
        <f t="shared" si="13"/>
        <v>2.7115262323792029E-4</v>
      </c>
      <c r="C136" s="18">
        <f t="shared" si="14"/>
        <v>9.9797975316706114E-6</v>
      </c>
      <c r="D136" s="18">
        <f t="shared" si="15"/>
        <v>7.3172448136377367E-3</v>
      </c>
      <c r="E136" s="18" t="str">
        <f t="shared" si="16"/>
        <v>0</v>
      </c>
      <c r="F136" s="18" t="str">
        <f t="shared" si="17"/>
        <v/>
      </c>
      <c r="G136" s="19"/>
      <c r="H136" s="18">
        <v>1.1399999999999999</v>
      </c>
      <c r="I136" s="18">
        <v>1</v>
      </c>
      <c r="J136" s="18">
        <v>0</v>
      </c>
      <c r="K136" s="18">
        <v>0</v>
      </c>
      <c r="L136" s="18">
        <v>0</v>
      </c>
      <c r="M136" s="18">
        <v>0</v>
      </c>
      <c r="N136" s="18">
        <v>1</v>
      </c>
      <c r="O136" s="18">
        <v>9360.4549999999999</v>
      </c>
      <c r="P136" s="19">
        <v>1</v>
      </c>
      <c r="Q136" s="19">
        <f t="shared" si="18"/>
        <v>0</v>
      </c>
      <c r="R136" s="19" t="str">
        <f t="shared" si="19"/>
        <v/>
      </c>
      <c r="S136" s="19" t="str">
        <f t="shared" si="20"/>
        <v/>
      </c>
      <c r="T136" s="18" t="str">
        <f t="shared" si="21"/>
        <v/>
      </c>
      <c r="U136" s="18">
        <v>-8.2125575208424042</v>
      </c>
      <c r="V136" s="18">
        <v>1.6849188457611814</v>
      </c>
      <c r="AQ136" s="70"/>
      <c r="AR136" s="70"/>
      <c r="AS136" s="70"/>
      <c r="AT136" s="70"/>
      <c r="AU136" s="70"/>
      <c r="AV136" s="70"/>
      <c r="AW136" s="70"/>
      <c r="AX136" s="70"/>
      <c r="AY136" s="70"/>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70"/>
      <c r="CA136" s="70"/>
      <c r="CB136" s="70"/>
      <c r="CC136" s="70"/>
      <c r="CD136" s="70"/>
      <c r="CE136" s="70"/>
      <c r="CF136" s="70"/>
      <c r="CG136" s="70"/>
      <c r="CH136" s="70"/>
      <c r="CI136" s="70"/>
      <c r="CJ136" s="70"/>
      <c r="CK136" s="70"/>
      <c r="CL136" s="70"/>
      <c r="CM136" s="70"/>
      <c r="CN136" s="70"/>
      <c r="CO136" s="70"/>
      <c r="CP136" s="70"/>
      <c r="CQ136" s="70"/>
      <c r="CR136" s="70"/>
      <c r="CS136" s="70"/>
      <c r="CT136" s="70"/>
      <c r="CU136" s="70"/>
      <c r="CV136" s="70"/>
      <c r="CW136" s="70"/>
      <c r="CX136" s="70"/>
      <c r="CY136" s="70"/>
      <c r="CZ136" s="70"/>
      <c r="DA136" s="70"/>
      <c r="DB136" s="70"/>
      <c r="DC136" s="70"/>
      <c r="DD136" s="70"/>
      <c r="DE136" s="70"/>
      <c r="DF136" s="70"/>
      <c r="DG136" s="70"/>
      <c r="DH136" s="70"/>
      <c r="DI136" s="70"/>
      <c r="DJ136" s="70"/>
      <c r="DK136" s="70"/>
      <c r="DL136" s="70"/>
      <c r="DM136" s="70"/>
      <c r="DN136" s="70"/>
      <c r="DO136" s="70"/>
      <c r="DP136" s="70"/>
      <c r="DQ136" s="70"/>
      <c r="DR136" s="70"/>
      <c r="DS136" s="70"/>
      <c r="DT136" s="70"/>
      <c r="DU136" s="70"/>
      <c r="DV136" s="70"/>
      <c r="DW136" s="70"/>
      <c r="DX136" s="70"/>
      <c r="DY136" s="70"/>
      <c r="DZ136" s="70"/>
      <c r="EA136" s="70"/>
      <c r="EB136" s="70"/>
      <c r="EC136" s="70"/>
      <c r="ED136" s="70"/>
      <c r="EE136" s="70"/>
      <c r="EF136" s="70"/>
      <c r="EG136" s="70"/>
      <c r="EH136" s="70"/>
      <c r="EI136" s="70"/>
      <c r="EJ136" s="70"/>
      <c r="EK136" s="70"/>
      <c r="EL136" s="70"/>
      <c r="EM136" s="70"/>
      <c r="EN136" s="70"/>
    </row>
    <row r="137" spans="1:144" hidden="1" outlineLevel="1" x14ac:dyDescent="0.2">
      <c r="A137" s="16">
        <v>446</v>
      </c>
      <c r="B137" s="18">
        <f t="shared" si="13"/>
        <v>4.8080764219064487E-2</v>
      </c>
      <c r="C137" s="18">
        <f t="shared" si="14"/>
        <v>3.3692049178257106E-3</v>
      </c>
      <c r="D137" s="18">
        <f t="shared" si="15"/>
        <v>0.43008792707152993</v>
      </c>
      <c r="E137" s="18" t="str">
        <f t="shared" si="16"/>
        <v>0</v>
      </c>
      <c r="F137" s="18" t="str">
        <f t="shared" si="17"/>
        <v/>
      </c>
      <c r="G137" s="19"/>
      <c r="H137" s="18">
        <v>1</v>
      </c>
      <c r="I137" s="18">
        <v>1</v>
      </c>
      <c r="J137" s="18">
        <v>1</v>
      </c>
      <c r="K137" s="18">
        <v>0</v>
      </c>
      <c r="L137" s="18">
        <v>1</v>
      </c>
      <c r="M137" s="18">
        <v>0</v>
      </c>
      <c r="N137" s="18">
        <v>0</v>
      </c>
      <c r="O137" s="18">
        <v>10085</v>
      </c>
      <c r="P137" s="19">
        <v>1</v>
      </c>
      <c r="Q137" s="19">
        <f t="shared" si="18"/>
        <v>0</v>
      </c>
      <c r="R137" s="19" t="str">
        <f t="shared" si="19"/>
        <v/>
      </c>
      <c r="S137" s="19" t="str">
        <f t="shared" si="20"/>
        <v/>
      </c>
      <c r="T137" s="18" t="str">
        <f t="shared" si="21"/>
        <v/>
      </c>
      <c r="U137" s="18">
        <v>-2.9855980099880837</v>
      </c>
      <c r="V137" s="18">
        <v>1.3796710601593443</v>
      </c>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70"/>
      <c r="CA137" s="70"/>
      <c r="CB137" s="70"/>
      <c r="CC137" s="70"/>
      <c r="CD137" s="70"/>
      <c r="CE137" s="70"/>
      <c r="CF137" s="70"/>
      <c r="CG137" s="70"/>
      <c r="CH137" s="70"/>
      <c r="CI137" s="70"/>
      <c r="CJ137" s="70"/>
      <c r="CK137" s="70"/>
      <c r="CL137" s="70"/>
      <c r="CM137" s="70"/>
      <c r="CN137" s="70"/>
      <c r="CO137" s="70"/>
      <c r="CP137" s="70"/>
      <c r="CQ137" s="70"/>
      <c r="CR137" s="70"/>
      <c r="CS137" s="70"/>
      <c r="CT137" s="70"/>
      <c r="CU137" s="70"/>
      <c r="CV137" s="70"/>
      <c r="CW137" s="70"/>
      <c r="CX137" s="70"/>
      <c r="CY137" s="70"/>
      <c r="CZ137" s="70"/>
      <c r="DA137" s="70"/>
      <c r="DB137" s="70"/>
      <c r="DC137" s="70"/>
      <c r="DD137" s="70"/>
      <c r="DE137" s="70"/>
      <c r="DF137" s="70"/>
      <c r="DG137" s="70"/>
      <c r="DH137" s="70"/>
      <c r="DI137" s="70"/>
      <c r="DJ137" s="70"/>
      <c r="DK137" s="70"/>
      <c r="DL137" s="70"/>
      <c r="DM137" s="70"/>
      <c r="DN137" s="70"/>
      <c r="DO137" s="70"/>
      <c r="DP137" s="70"/>
      <c r="DQ137" s="70"/>
      <c r="DR137" s="70"/>
      <c r="DS137" s="70"/>
      <c r="DT137" s="70"/>
      <c r="DU137" s="70"/>
      <c r="DV137" s="70"/>
      <c r="DW137" s="70"/>
      <c r="DX137" s="70"/>
      <c r="DY137" s="70"/>
      <c r="DZ137" s="70"/>
      <c r="EA137" s="70"/>
      <c r="EB137" s="70"/>
      <c r="EC137" s="70"/>
      <c r="ED137" s="70"/>
      <c r="EE137" s="70"/>
      <c r="EF137" s="70"/>
      <c r="EG137" s="70"/>
      <c r="EH137" s="70"/>
      <c r="EI137" s="70"/>
      <c r="EJ137" s="70"/>
      <c r="EK137" s="70"/>
      <c r="EL137" s="70"/>
      <c r="EM137" s="70"/>
      <c r="EN137" s="70"/>
    </row>
    <row r="138" spans="1:144" collapsed="1" x14ac:dyDescent="0.2">
      <c r="A138" s="85"/>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70"/>
      <c r="CA138" s="70"/>
      <c r="CB138" s="70"/>
      <c r="CC138" s="70"/>
      <c r="CD138" s="70"/>
      <c r="CE138" s="70"/>
      <c r="CF138" s="70"/>
      <c r="CG138" s="70"/>
      <c r="CH138" s="70"/>
      <c r="CI138" s="70"/>
      <c r="CJ138" s="70"/>
      <c r="CK138" s="70"/>
      <c r="CL138" s="70"/>
      <c r="CM138" s="70"/>
      <c r="CN138" s="70"/>
      <c r="CO138" s="70"/>
      <c r="CP138" s="70"/>
      <c r="CQ138" s="70"/>
      <c r="CR138" s="70"/>
      <c r="CS138" s="70"/>
      <c r="CT138" s="70"/>
      <c r="CU138" s="70"/>
      <c r="CV138" s="70"/>
      <c r="CW138" s="70"/>
      <c r="CX138" s="70"/>
      <c r="CY138" s="70"/>
      <c r="CZ138" s="70"/>
      <c r="DA138" s="70"/>
      <c r="DB138" s="70"/>
      <c r="DC138" s="70"/>
      <c r="DD138" s="70"/>
      <c r="DE138" s="70"/>
      <c r="DF138" s="70"/>
      <c r="DG138" s="70"/>
      <c r="DH138" s="70"/>
      <c r="DI138" s="70"/>
      <c r="DJ138" s="70"/>
      <c r="DK138" s="70"/>
      <c r="DL138" s="70"/>
      <c r="DM138" s="70"/>
      <c r="DN138" s="70"/>
      <c r="DO138" s="70"/>
      <c r="DP138" s="70"/>
      <c r="DQ138" s="70"/>
      <c r="DR138" s="70"/>
      <c r="DS138" s="70"/>
      <c r="DT138" s="70"/>
      <c r="DU138" s="70"/>
      <c r="DV138" s="70"/>
      <c r="DW138" s="70"/>
      <c r="DX138" s="70"/>
      <c r="DY138" s="70"/>
      <c r="DZ138" s="70"/>
      <c r="EA138" s="70"/>
      <c r="EB138" s="70"/>
      <c r="EC138" s="70"/>
      <c r="ED138" s="70"/>
      <c r="EE138" s="70"/>
      <c r="EF138" s="70"/>
      <c r="EG138" s="70"/>
      <c r="EH138" s="70"/>
      <c r="EI138" s="70"/>
      <c r="EJ138" s="70"/>
      <c r="EK138" s="70"/>
      <c r="EL138" s="70"/>
      <c r="EM138" s="70"/>
      <c r="EN138" s="70"/>
    </row>
    <row r="139" spans="1:144" x14ac:dyDescent="0.2">
      <c r="A139" s="11" t="s">
        <v>159</v>
      </c>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70"/>
      <c r="CA139" s="70"/>
      <c r="CB139" s="70"/>
      <c r="CC139" s="70"/>
      <c r="CD139" s="70"/>
      <c r="CE139" s="70"/>
      <c r="CF139" s="70"/>
      <c r="CG139" s="70"/>
      <c r="CH139" s="70"/>
      <c r="CI139" s="70"/>
      <c r="CJ139" s="70"/>
      <c r="CK139" s="70"/>
      <c r="CL139" s="70"/>
      <c r="CM139" s="70"/>
      <c r="CN139" s="70"/>
      <c r="CO139" s="70"/>
      <c r="CP139" s="70"/>
      <c r="CQ139" s="70"/>
      <c r="CR139" s="70"/>
      <c r="CS139" s="70"/>
      <c r="CT139" s="70"/>
      <c r="CU139" s="70"/>
      <c r="CV139" s="70"/>
      <c r="CW139" s="70"/>
      <c r="CX139" s="70"/>
      <c r="CY139" s="70"/>
      <c r="CZ139" s="70"/>
      <c r="DA139" s="70"/>
      <c r="DB139" s="70"/>
      <c r="DC139" s="70"/>
      <c r="DD139" s="70"/>
      <c r="DE139" s="70"/>
      <c r="DF139" s="70"/>
      <c r="DG139" s="70"/>
      <c r="DH139" s="70"/>
      <c r="DI139" s="70"/>
      <c r="DJ139" s="70"/>
      <c r="DK139" s="70"/>
      <c r="DL139" s="70"/>
      <c r="DM139" s="70"/>
      <c r="DN139" s="70"/>
      <c r="DO139" s="70"/>
      <c r="DP139" s="70"/>
      <c r="DQ139" s="70"/>
      <c r="DR139" s="70"/>
      <c r="DS139" s="70"/>
      <c r="DT139" s="70"/>
      <c r="DU139" s="70"/>
      <c r="DV139" s="70"/>
      <c r="DW139" s="70"/>
      <c r="DX139" s="70"/>
      <c r="DY139" s="70"/>
      <c r="DZ139" s="70"/>
      <c r="EA139" s="70"/>
      <c r="EB139" s="70"/>
      <c r="EC139" s="70"/>
      <c r="ED139" s="70"/>
      <c r="EE139" s="70"/>
      <c r="EF139" s="70"/>
      <c r="EG139" s="70"/>
      <c r="EH139" s="70"/>
      <c r="EI139" s="70"/>
      <c r="EJ139" s="70"/>
      <c r="EK139" s="70"/>
      <c r="EL139" s="70"/>
      <c r="EM139" s="70"/>
      <c r="EN139" s="70"/>
    </row>
    <row r="140" spans="1:144" outlineLevel="1" x14ac:dyDescent="0.2">
      <c r="AQ140" s="82" t="s">
        <v>161</v>
      </c>
      <c r="AR140" s="82">
        <v>1</v>
      </c>
      <c r="AS140" s="70" t="s">
        <v>166</v>
      </c>
      <c r="AT140" s="70" t="s">
        <v>9</v>
      </c>
      <c r="AU140" s="70" t="s">
        <v>99</v>
      </c>
      <c r="AV140" s="70" t="s">
        <v>13</v>
      </c>
      <c r="AW140" s="70" t="s">
        <v>100</v>
      </c>
      <c r="AX140" s="70" t="s">
        <v>20</v>
      </c>
      <c r="AY140" s="70" t="s">
        <v>27</v>
      </c>
      <c r="AZ140" s="70" t="s">
        <v>26</v>
      </c>
      <c r="BA140" s="70" t="s">
        <v>7</v>
      </c>
      <c r="BB140" s="70"/>
      <c r="BC140" s="70"/>
      <c r="BD140" s="70"/>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70"/>
      <c r="CA140" s="70"/>
      <c r="CB140" s="70"/>
      <c r="CC140" s="70"/>
      <c r="CD140" s="70"/>
      <c r="CE140" s="70"/>
      <c r="CF140" s="70"/>
      <c r="CG140" s="70"/>
      <c r="CH140" s="70"/>
      <c r="CI140" s="70"/>
      <c r="CJ140" s="70"/>
      <c r="CK140" s="70"/>
      <c r="CL140" s="70"/>
      <c r="CM140" s="70"/>
      <c r="CN140" s="70"/>
      <c r="CO140" s="70"/>
      <c r="CP140" s="70"/>
      <c r="CQ140" s="70"/>
      <c r="CR140" s="70"/>
      <c r="CS140" s="70"/>
      <c r="CT140" s="70"/>
      <c r="CU140" s="70"/>
      <c r="CV140" s="70"/>
      <c r="CW140" s="70"/>
      <c r="CX140" s="70"/>
      <c r="CY140" s="70"/>
      <c r="CZ140" s="70"/>
      <c r="DA140" s="70"/>
      <c r="DB140" s="70"/>
      <c r="DC140" s="70"/>
      <c r="DD140" s="70"/>
      <c r="DE140" s="70"/>
      <c r="DF140" s="70"/>
      <c r="DG140" s="70"/>
      <c r="DH140" s="70"/>
      <c r="DI140" s="70"/>
      <c r="DJ140" s="70"/>
      <c r="DK140" s="70"/>
      <c r="DL140" s="70"/>
      <c r="DM140" s="70"/>
      <c r="DN140" s="70"/>
      <c r="DO140" s="70"/>
      <c r="DP140" s="70"/>
      <c r="DQ140" s="70"/>
      <c r="DR140" s="70"/>
      <c r="DS140" s="70"/>
      <c r="DT140" s="70"/>
      <c r="DU140" s="70"/>
      <c r="DV140" s="70"/>
      <c r="DW140" s="70"/>
      <c r="DX140" s="70"/>
      <c r="DY140" s="70"/>
      <c r="DZ140" s="70"/>
      <c r="EA140" s="70"/>
      <c r="EB140" s="70"/>
      <c r="EC140" s="70"/>
      <c r="ED140" s="70"/>
      <c r="EE140" s="70"/>
      <c r="EF140" s="70"/>
      <c r="EG140" s="70"/>
      <c r="EH140" s="70"/>
      <c r="EI140" s="70"/>
      <c r="EJ140" s="70"/>
      <c r="EK140" s="70"/>
      <c r="EL140" s="70"/>
      <c r="EM140" s="70"/>
      <c r="EN140" s="70"/>
    </row>
    <row r="141" spans="1:144" outlineLevel="1" x14ac:dyDescent="0.2">
      <c r="J141" s="4" t="s">
        <v>216</v>
      </c>
      <c r="AQ141" s="82" t="s">
        <v>162</v>
      </c>
      <c r="AR141" s="82" t="str">
        <f>INDEX($AT$140:$BA$140,$AR$140)</f>
        <v>CARAT</v>
      </c>
      <c r="AS141" s="70" t="s">
        <v>85</v>
      </c>
      <c r="AT141" s="70">
        <v>1.3272601010100993</v>
      </c>
      <c r="AU141" s="70">
        <v>0.95707070707070707</v>
      </c>
      <c r="AV141" s="70">
        <v>0.14898989898989898</v>
      </c>
      <c r="AW141" s="70">
        <v>0.29292929292929293</v>
      </c>
      <c r="AX141" s="70">
        <v>0.79292929292929293</v>
      </c>
      <c r="AY141" s="70">
        <v>0.42171717171717171</v>
      </c>
      <c r="AZ141" s="70">
        <v>0.91161616161616166</v>
      </c>
      <c r="BA141" s="70">
        <v>15114.890917887235</v>
      </c>
      <c r="BB141" s="70">
        <v>1</v>
      </c>
      <c r="BC141" s="70"/>
      <c r="BD141" s="70"/>
      <c r="BE141" s="70"/>
      <c r="BF141" s="70"/>
      <c r="BG141" s="70"/>
      <c r="BH141" s="70"/>
      <c r="BI141" s="70"/>
      <c r="BJ141" s="70"/>
      <c r="BK141" s="70"/>
      <c r="BL141" s="70"/>
      <c r="BM141" s="70"/>
      <c r="BN141" s="70"/>
      <c r="BO141" s="70"/>
      <c r="BP141" s="70"/>
      <c r="BQ141" s="70"/>
      <c r="BR141" s="70"/>
      <c r="BS141" s="70"/>
      <c r="BT141" s="70"/>
      <c r="BU141" s="70"/>
      <c r="BV141" s="70"/>
      <c r="BW141" s="70"/>
      <c r="BX141" s="70"/>
      <c r="BY141" s="70"/>
      <c r="BZ141" s="70"/>
      <c r="CA141" s="70"/>
      <c r="CB141" s="70"/>
      <c r="CC141" s="70"/>
      <c r="CD141" s="70"/>
      <c r="CE141" s="70"/>
      <c r="CF141" s="70"/>
      <c r="CG141" s="70"/>
      <c r="CH141" s="70"/>
      <c r="CI141" s="70"/>
      <c r="CJ141" s="70"/>
      <c r="CK141" s="70"/>
      <c r="CL141" s="70"/>
      <c r="CM141" s="70"/>
      <c r="CN141" s="70"/>
      <c r="CO141" s="70"/>
      <c r="CP141" s="70"/>
      <c r="CQ141" s="70"/>
      <c r="CR141" s="70"/>
      <c r="CS141" s="70"/>
      <c r="CT141" s="70"/>
      <c r="CU141" s="70"/>
      <c r="CV141" s="70"/>
      <c r="CW141" s="70"/>
      <c r="CX141" s="70"/>
      <c r="CY141" s="70"/>
      <c r="CZ141" s="70"/>
      <c r="DA141" s="70"/>
      <c r="DB141" s="70"/>
      <c r="DC141" s="70"/>
      <c r="DD141" s="70"/>
      <c r="DE141" s="70"/>
      <c r="DF141" s="70"/>
      <c r="DG141" s="70"/>
      <c r="DH141" s="70"/>
      <c r="DI141" s="70"/>
      <c r="DJ141" s="70"/>
      <c r="DK141" s="70"/>
      <c r="DL141" s="70"/>
      <c r="DM141" s="70"/>
      <c r="DN141" s="70"/>
      <c r="DO141" s="70"/>
      <c r="DP141" s="70"/>
      <c r="DQ141" s="70"/>
      <c r="DR141" s="70"/>
      <c r="DS141" s="70"/>
      <c r="DT141" s="70"/>
      <c r="DU141" s="70"/>
      <c r="DV141" s="70"/>
      <c r="DW141" s="70"/>
      <c r="DX141" s="70"/>
      <c r="DY141" s="70"/>
      <c r="DZ141" s="70"/>
      <c r="EA141" s="70"/>
      <c r="EB141" s="70"/>
      <c r="EC141" s="70"/>
      <c r="ED141" s="70"/>
      <c r="EE141" s="70"/>
      <c r="EF141" s="70"/>
      <c r="EG141" s="70"/>
      <c r="EH141" s="70"/>
      <c r="EI141" s="70"/>
      <c r="EJ141" s="70"/>
      <c r="EK141" s="70"/>
      <c r="EL141" s="70"/>
      <c r="EM141" s="70"/>
      <c r="EN141" s="70"/>
    </row>
    <row r="142" spans="1:144" outlineLevel="1" x14ac:dyDescent="0.2">
      <c r="AQ142" s="82"/>
      <c r="AR142" s="82" t="s">
        <v>163</v>
      </c>
      <c r="AS142" s="70"/>
      <c r="AT142" s="70"/>
      <c r="AU142" s="70"/>
      <c r="AV142" s="70"/>
      <c r="AW142" s="70"/>
      <c r="AX142" s="70"/>
      <c r="AY142" s="70"/>
      <c r="AZ142" s="70"/>
      <c r="BA142" s="70"/>
      <c r="BB142" s="70"/>
      <c r="BC142" s="70"/>
      <c r="BD142" s="70"/>
      <c r="BE142" s="70"/>
      <c r="BF142" s="70"/>
      <c r="BG142" s="70"/>
      <c r="BH142" s="70"/>
      <c r="BI142" s="70"/>
      <c r="BJ142" s="70"/>
      <c r="BK142" s="70"/>
      <c r="BL142" s="70"/>
      <c r="BM142" s="70"/>
      <c r="BN142" s="70"/>
      <c r="BO142" s="70"/>
      <c r="BP142" s="70"/>
      <c r="BQ142" s="70"/>
      <c r="BR142" s="70"/>
      <c r="BS142" s="70"/>
      <c r="BT142" s="70"/>
      <c r="BU142" s="70"/>
      <c r="BV142" s="70"/>
      <c r="BW142" s="70"/>
      <c r="BX142" s="70"/>
      <c r="BY142" s="70"/>
      <c r="BZ142" s="70"/>
      <c r="CA142" s="70"/>
      <c r="CB142" s="70"/>
      <c r="CC142" s="70"/>
      <c r="CD142" s="70"/>
      <c r="CE142" s="70"/>
      <c r="CF142" s="70"/>
      <c r="CG142" s="70"/>
      <c r="CH142" s="70"/>
      <c r="CI142" s="70"/>
      <c r="CJ142" s="70"/>
      <c r="CK142" s="70"/>
      <c r="CL142" s="70"/>
      <c r="CM142" s="70"/>
      <c r="CN142" s="70"/>
      <c r="CO142" s="70"/>
      <c r="CP142" s="70"/>
      <c r="CQ142" s="70"/>
      <c r="CR142" s="70"/>
      <c r="CS142" s="70"/>
      <c r="CT142" s="70"/>
      <c r="CU142" s="70"/>
      <c r="CV142" s="70"/>
      <c r="CW142" s="70"/>
      <c r="CX142" s="70"/>
      <c r="CY142" s="70"/>
      <c r="CZ142" s="70"/>
      <c r="DA142" s="70"/>
      <c r="DB142" s="70"/>
      <c r="DC142" s="70"/>
      <c r="DD142" s="70"/>
      <c r="DE142" s="70"/>
      <c r="DF142" s="70"/>
      <c r="DG142" s="70"/>
      <c r="DH142" s="70"/>
      <c r="DI142" s="70"/>
      <c r="DJ142" s="70"/>
      <c r="DK142" s="70"/>
      <c r="DL142" s="70"/>
      <c r="DM142" s="70"/>
      <c r="DN142" s="70"/>
      <c r="DO142" s="70"/>
      <c r="DP142" s="70"/>
      <c r="DQ142" s="70"/>
      <c r="DR142" s="70"/>
      <c r="DS142" s="70"/>
      <c r="DT142" s="70"/>
      <c r="DU142" s="70"/>
      <c r="DV142" s="70"/>
      <c r="DW142" s="70"/>
      <c r="DX142" s="70"/>
      <c r="DY142" s="70"/>
      <c r="DZ142" s="70"/>
      <c r="EA142" s="70"/>
      <c r="EB142" s="70"/>
      <c r="EC142" s="70"/>
      <c r="ED142" s="70"/>
      <c r="EE142" s="70"/>
      <c r="EF142" s="70"/>
      <c r="EG142" s="70"/>
      <c r="EH142" s="70"/>
      <c r="EI142" s="70"/>
      <c r="EJ142" s="70"/>
      <c r="EK142" s="70"/>
      <c r="EL142" s="70"/>
      <c r="EM142" s="70"/>
      <c r="EN142" s="70"/>
    </row>
    <row r="143" spans="1:144" outlineLevel="1" x14ac:dyDescent="0.2">
      <c r="AQ143" s="82"/>
      <c r="AR143" s="82" t="str">
        <f xml:space="preserve"> "Logistic Regression Curve -vs- " &amp; $AR$141 &amp; " 
Model 1 for Vendor.Eq.EnchantedDiamonds    (8 variables, n=396)"</f>
        <v>Logistic Regression Curve -vs- CARAT 
Model 1 for Vendor.Eq.EnchantedDiamonds    (8 variables, n=396)</v>
      </c>
      <c r="AS143" s="70" t="s">
        <v>167</v>
      </c>
      <c r="AT143" s="70">
        <v>1</v>
      </c>
      <c r="AU143" s="70">
        <v>0</v>
      </c>
      <c r="AV143" s="70">
        <v>0</v>
      </c>
      <c r="AW143" s="70">
        <v>0</v>
      </c>
      <c r="AX143" s="70">
        <v>0</v>
      </c>
      <c r="AY143" s="70">
        <v>0</v>
      </c>
      <c r="AZ143" s="70">
        <v>0</v>
      </c>
      <c r="BA143" s="70">
        <v>6710</v>
      </c>
      <c r="BB143" s="70"/>
      <c r="BC143" s="70"/>
      <c r="BD143" s="70"/>
      <c r="BE143" s="70"/>
      <c r="BF143" s="70"/>
      <c r="BG143" s="70"/>
      <c r="BH143" s="70"/>
      <c r="BI143" s="70"/>
      <c r="BJ143" s="70"/>
      <c r="BK143" s="70"/>
      <c r="BL143" s="70"/>
      <c r="BM143" s="70"/>
      <c r="BN143" s="70"/>
      <c r="BO143" s="70"/>
      <c r="BP143" s="70"/>
      <c r="BQ143" s="70"/>
      <c r="BR143" s="70"/>
      <c r="BS143" s="70"/>
      <c r="BT143" s="70"/>
      <c r="BU143" s="70"/>
      <c r="BV143" s="70"/>
      <c r="BW143" s="70"/>
      <c r="BX143" s="70"/>
      <c r="BY143" s="70"/>
      <c r="BZ143" s="70"/>
      <c r="CA143" s="70"/>
      <c r="CB143" s="70"/>
      <c r="CC143" s="70"/>
      <c r="CD143" s="70"/>
      <c r="CE143" s="70"/>
      <c r="CF143" s="70"/>
      <c r="CG143" s="70"/>
      <c r="CH143" s="70"/>
      <c r="CI143" s="70"/>
      <c r="CJ143" s="70"/>
      <c r="CK143" s="70"/>
      <c r="CL143" s="70"/>
      <c r="CM143" s="70"/>
      <c r="CN143" s="70"/>
      <c r="CO143" s="70"/>
      <c r="CP143" s="70"/>
      <c r="CQ143" s="70"/>
      <c r="CR143" s="70"/>
      <c r="CS143" s="70"/>
      <c r="CT143" s="70"/>
      <c r="CU143" s="70"/>
      <c r="CV143" s="70"/>
      <c r="CW143" s="70"/>
      <c r="CX143" s="70"/>
      <c r="CY143" s="70"/>
      <c r="CZ143" s="70"/>
      <c r="DA143" s="70"/>
      <c r="DB143" s="70"/>
      <c r="DC143" s="70"/>
      <c r="DD143" s="70"/>
      <c r="DE143" s="70"/>
      <c r="DF143" s="70"/>
      <c r="DG143" s="70"/>
      <c r="DH143" s="70"/>
      <c r="DI143" s="70"/>
      <c r="DJ143" s="70"/>
      <c r="DK143" s="70"/>
      <c r="DL143" s="70"/>
      <c r="DM143" s="70"/>
      <c r="DN143" s="70"/>
      <c r="DO143" s="70"/>
      <c r="DP143" s="70"/>
      <c r="DQ143" s="70"/>
      <c r="DR143" s="70"/>
      <c r="DS143" s="70"/>
      <c r="DT143" s="70"/>
      <c r="DU143" s="70"/>
      <c r="DV143" s="70"/>
      <c r="DW143" s="70"/>
      <c r="DX143" s="70"/>
      <c r="DY143" s="70"/>
      <c r="DZ143" s="70"/>
      <c r="EA143" s="70"/>
      <c r="EB143" s="70"/>
      <c r="EC143" s="70"/>
      <c r="ED143" s="70"/>
      <c r="EE143" s="70"/>
      <c r="EF143" s="70"/>
      <c r="EG143" s="70"/>
      <c r="EH143" s="70"/>
      <c r="EI143" s="70"/>
      <c r="EJ143" s="70"/>
      <c r="EK143" s="70"/>
      <c r="EL143" s="70"/>
      <c r="EM143" s="70"/>
      <c r="EN143" s="70"/>
    </row>
    <row r="144" spans="1:144" outlineLevel="1" x14ac:dyDescent="0.2">
      <c r="A144" s="27" t="s">
        <v>85</v>
      </c>
      <c r="B144" s="1">
        <f>SUMPRODUCT($AT$141:$BA$141,$AT$160:$BA$160)</f>
        <v>1.3272601010100993</v>
      </c>
      <c r="C144" s="1">
        <f>1/(1+EXP(-F144))</f>
        <v>9.1910749561359222E-4</v>
      </c>
      <c r="D144" s="1">
        <f>1/(1+EXP(-(F144- $H$11*G144)))</f>
        <v>9.2332526375144938E-5</v>
      </c>
      <c r="E144" s="1">
        <f>1/(1+EXP(-(F144+ $H$11*G144)))</f>
        <v>9.0818489228468181E-3</v>
      </c>
      <c r="F144" s="1">
        <f>MMULT($AT$141:$BA$141,$B$16:$B$23) + B15</f>
        <v>-6.9911879421153991</v>
      </c>
      <c r="G144" s="1">
        <f t="array" ref="G144">SQRT(MMULT($AT$141:$BB$141,MMULT($AQ$15:$AY$23,TRANSPOSE($AT$141:$BB$141))))</f>
        <v>1.1728959406044344</v>
      </c>
      <c r="AQ144" s="82"/>
      <c r="AR144" s="82" t="str">
        <f xml:space="preserve"> $AR$141 &amp; " (min to max) " &amp; CHAR(10) &amp; "Other Variables = Means"</f>
        <v>CARAT (min to max) 
Other Variables = Means</v>
      </c>
      <c r="AS144" s="70" t="s">
        <v>168</v>
      </c>
      <c r="AT144" s="70">
        <v>2.5</v>
      </c>
      <c r="AU144" s="70">
        <v>1</v>
      </c>
      <c r="AV144" s="70">
        <v>1</v>
      </c>
      <c r="AW144" s="70">
        <v>1</v>
      </c>
      <c r="AX144" s="70">
        <v>1</v>
      </c>
      <c r="AY144" s="70">
        <v>1</v>
      </c>
      <c r="AZ144" s="70">
        <v>1</v>
      </c>
      <c r="BA144" s="70">
        <v>53881.47</v>
      </c>
      <c r="BB144" s="70"/>
      <c r="BC144" s="70"/>
      <c r="BD144" s="70"/>
      <c r="BE144" s="70"/>
      <c r="BF144" s="70"/>
      <c r="BG144" s="70"/>
      <c r="BH144" s="70"/>
      <c r="BI144" s="70"/>
      <c r="BJ144" s="70"/>
      <c r="BK144" s="70"/>
      <c r="BL144" s="70"/>
      <c r="BM144" s="70"/>
      <c r="BN144" s="70"/>
      <c r="BO144" s="70"/>
      <c r="BP144" s="70"/>
      <c r="BQ144" s="70"/>
      <c r="BR144" s="70"/>
      <c r="BS144" s="70"/>
      <c r="BT144" s="70"/>
      <c r="BU144" s="70"/>
      <c r="BV144" s="70"/>
      <c r="BW144" s="70"/>
      <c r="BX144" s="70"/>
      <c r="BY144" s="70"/>
      <c r="BZ144" s="70"/>
      <c r="CA144" s="70"/>
      <c r="CB144" s="70"/>
      <c r="CC144" s="70"/>
      <c r="CD144" s="70"/>
      <c r="CE144" s="70"/>
      <c r="CF144" s="70"/>
      <c r="CG144" s="70"/>
      <c r="CH144" s="70"/>
      <c r="CI144" s="70"/>
      <c r="CJ144" s="70"/>
      <c r="CK144" s="70"/>
      <c r="CL144" s="70"/>
      <c r="CM144" s="70"/>
      <c r="CN144" s="70"/>
      <c r="CO144" s="70"/>
      <c r="CP144" s="70"/>
      <c r="CQ144" s="70"/>
      <c r="CR144" s="70"/>
      <c r="CS144" s="70"/>
      <c r="CT144" s="70"/>
      <c r="CU144" s="70"/>
      <c r="CV144" s="70"/>
      <c r="CW144" s="70"/>
      <c r="CX144" s="70"/>
      <c r="CY144" s="70"/>
      <c r="CZ144" s="70"/>
      <c r="DA144" s="70"/>
      <c r="DB144" s="70"/>
      <c r="DC144" s="70"/>
      <c r="DD144" s="70"/>
      <c r="DE144" s="70"/>
      <c r="DF144" s="70"/>
      <c r="DG144" s="70"/>
      <c r="DH144" s="70"/>
      <c r="DI144" s="70"/>
      <c r="DJ144" s="70"/>
      <c r="DK144" s="70"/>
      <c r="DL144" s="70"/>
      <c r="DM144" s="70"/>
      <c r="DN144" s="70"/>
      <c r="DO144" s="70"/>
      <c r="DP144" s="70"/>
      <c r="DQ144" s="70"/>
      <c r="DR144" s="70"/>
      <c r="DS144" s="70"/>
      <c r="DT144" s="70"/>
      <c r="DU144" s="70"/>
      <c r="DV144" s="70"/>
      <c r="DW144" s="70"/>
      <c r="DX144" s="70"/>
      <c r="DY144" s="70"/>
      <c r="DZ144" s="70"/>
      <c r="EA144" s="70"/>
      <c r="EB144" s="70"/>
      <c r="EC144" s="70"/>
      <c r="ED144" s="70"/>
      <c r="EE144" s="70"/>
      <c r="EF144" s="70"/>
      <c r="EG144" s="70"/>
      <c r="EH144" s="70"/>
      <c r="EI144" s="70"/>
      <c r="EJ144" s="70"/>
      <c r="EK144" s="70"/>
      <c r="EL144" s="70"/>
      <c r="EM144" s="70"/>
      <c r="EN144" s="70"/>
    </row>
    <row r="145" spans="2:144" outlineLevel="1" x14ac:dyDescent="0.2">
      <c r="AQ145" s="82"/>
      <c r="AR145" s="82" t="s">
        <v>164</v>
      </c>
      <c r="AS145" s="70" t="s">
        <v>169</v>
      </c>
      <c r="AT145" s="70">
        <f t="shared" ref="AT145:BA145" si="22">AT143</f>
        <v>1</v>
      </c>
      <c r="AU145" s="70">
        <f t="shared" si="22"/>
        <v>0</v>
      </c>
      <c r="AV145" s="70">
        <f t="shared" si="22"/>
        <v>0</v>
      </c>
      <c r="AW145" s="70">
        <f t="shared" si="22"/>
        <v>0</v>
      </c>
      <c r="AX145" s="70">
        <f t="shared" si="22"/>
        <v>0</v>
      </c>
      <c r="AY145" s="70">
        <f t="shared" si="22"/>
        <v>0</v>
      </c>
      <c r="AZ145" s="70">
        <f t="shared" si="22"/>
        <v>0</v>
      </c>
      <c r="BA145" s="70">
        <f t="shared" si="22"/>
        <v>6710</v>
      </c>
      <c r="BB145" s="70"/>
      <c r="BC145" s="70"/>
      <c r="BD145" s="70"/>
      <c r="BE145" s="70"/>
      <c r="BF145" s="70"/>
      <c r="BG145" s="70"/>
      <c r="BH145" s="70"/>
      <c r="BI145" s="70"/>
      <c r="BJ145" s="70"/>
      <c r="BK145" s="70"/>
      <c r="BL145" s="70"/>
      <c r="BM145" s="70"/>
      <c r="BN145" s="70"/>
      <c r="BO145" s="70"/>
      <c r="BP145" s="70"/>
      <c r="BQ145" s="70"/>
      <c r="BR145" s="70"/>
      <c r="BS145" s="70"/>
      <c r="BT145" s="70"/>
      <c r="BU145" s="70"/>
      <c r="BV145" s="70"/>
      <c r="BW145" s="70"/>
      <c r="BX145" s="70"/>
      <c r="BY145" s="70"/>
      <c r="BZ145" s="70"/>
      <c r="CA145" s="70"/>
      <c r="CB145" s="70"/>
      <c r="CC145" s="70"/>
      <c r="CD145" s="70"/>
      <c r="CE145" s="70"/>
      <c r="CF145" s="70"/>
      <c r="CG145" s="70"/>
      <c r="CH145" s="70"/>
      <c r="CI145" s="70"/>
      <c r="CJ145" s="70"/>
      <c r="CK145" s="70"/>
      <c r="CL145" s="70"/>
      <c r="CM145" s="70"/>
      <c r="CN145" s="70"/>
      <c r="CO145" s="70"/>
      <c r="CP145" s="70"/>
      <c r="CQ145" s="70"/>
      <c r="CR145" s="70"/>
      <c r="CS145" s="70"/>
      <c r="CT145" s="70"/>
      <c r="CU145" s="70"/>
      <c r="CV145" s="70"/>
      <c r="CW145" s="70"/>
      <c r="CX145" s="70"/>
      <c r="CY145" s="70"/>
      <c r="CZ145" s="70"/>
      <c r="DA145" s="70"/>
      <c r="DB145" s="70"/>
      <c r="DC145" s="70"/>
      <c r="DD145" s="70"/>
      <c r="DE145" s="70"/>
      <c r="DF145" s="70"/>
      <c r="DG145" s="70"/>
      <c r="DH145" s="70"/>
      <c r="DI145" s="70"/>
      <c r="DJ145" s="70"/>
      <c r="DK145" s="70"/>
      <c r="DL145" s="70"/>
      <c r="DM145" s="70"/>
      <c r="DN145" s="70"/>
      <c r="DO145" s="70"/>
      <c r="DP145" s="70"/>
      <c r="DQ145" s="70"/>
      <c r="DR145" s="70"/>
      <c r="DS145" s="70"/>
      <c r="DT145" s="70"/>
      <c r="DU145" s="70"/>
      <c r="DV145" s="70"/>
      <c r="DW145" s="70"/>
      <c r="DX145" s="70"/>
      <c r="DY145" s="70"/>
      <c r="DZ145" s="70"/>
      <c r="EA145" s="70"/>
      <c r="EB145" s="70"/>
      <c r="EC145" s="70"/>
      <c r="ED145" s="70"/>
      <c r="EE145" s="70"/>
      <c r="EF145" s="70"/>
      <c r="EG145" s="70"/>
      <c r="EH145" s="70"/>
      <c r="EI145" s="70"/>
      <c r="EJ145" s="70"/>
      <c r="EK145" s="70"/>
      <c r="EL145" s="70"/>
      <c r="EM145" s="70"/>
      <c r="EN145" s="70"/>
    </row>
    <row r="146" spans="2:144" outlineLevel="1" x14ac:dyDescent="0.2">
      <c r="B146" s="24" t="str">
        <f>$AR$141</f>
        <v>CARAT</v>
      </c>
      <c r="C146" s="24" t="s">
        <v>145</v>
      </c>
      <c r="D146" s="24" t="str">
        <f>IF($I$11&gt;99%,("Lower "&amp;TEXT($I$11,"0.0%")),("Lower "&amp;TEXT($I$11,"0%")))</f>
        <v>Lower 95%</v>
      </c>
      <c r="E146" s="24" t="str">
        <f>IF($I$11&gt;99%,("Upper "&amp;TEXT($I$11,"0.0%")),("Upper "&amp;TEXT($I$11,"0%")))</f>
        <v>Upper 95%</v>
      </c>
      <c r="F146" s="24" t="s">
        <v>160</v>
      </c>
      <c r="G146" s="24" t="s">
        <v>93</v>
      </c>
      <c r="AQ146" s="82"/>
      <c r="AR146" s="82" t="s">
        <v>165</v>
      </c>
      <c r="AS146" s="70" t="s">
        <v>170</v>
      </c>
      <c r="AT146" s="70">
        <f t="shared" ref="AT146:BA146" si="23">(AT144 - AT143)/12</f>
        <v>0.125</v>
      </c>
      <c r="AU146" s="70">
        <f t="shared" si="23"/>
        <v>8.3333333333333329E-2</v>
      </c>
      <c r="AV146" s="70">
        <f t="shared" si="23"/>
        <v>8.3333333333333329E-2</v>
      </c>
      <c r="AW146" s="70">
        <f t="shared" si="23"/>
        <v>8.3333333333333329E-2</v>
      </c>
      <c r="AX146" s="70">
        <f t="shared" si="23"/>
        <v>8.3333333333333329E-2</v>
      </c>
      <c r="AY146" s="70">
        <f t="shared" si="23"/>
        <v>8.3333333333333329E-2</v>
      </c>
      <c r="AZ146" s="70">
        <f t="shared" si="23"/>
        <v>8.3333333333333329E-2</v>
      </c>
      <c r="BA146" s="70">
        <f t="shared" si="23"/>
        <v>3930.9558333333334</v>
      </c>
      <c r="BB146" s="70"/>
      <c r="BC146" s="70"/>
      <c r="BD146" s="70"/>
      <c r="BE146" s="70"/>
      <c r="BF146" s="70"/>
      <c r="BG146" s="70"/>
      <c r="BH146" s="70"/>
      <c r="BI146" s="70"/>
      <c r="BJ146" s="70"/>
      <c r="BK146" s="70"/>
      <c r="BL146" s="70"/>
      <c r="BM146" s="70"/>
      <c r="BN146" s="70"/>
      <c r="BO146" s="70"/>
      <c r="BP146" s="70"/>
      <c r="BQ146" s="70"/>
      <c r="BR146" s="70"/>
      <c r="BS146" s="70"/>
      <c r="BT146" s="70"/>
      <c r="BU146" s="70"/>
      <c r="BV146" s="70"/>
      <c r="BW146" s="70"/>
      <c r="BX146" s="70"/>
      <c r="BY146" s="70"/>
      <c r="BZ146" s="70"/>
      <c r="CA146" s="70"/>
      <c r="CB146" s="70"/>
      <c r="CC146" s="70"/>
      <c r="CD146" s="70"/>
      <c r="CE146" s="70"/>
      <c r="CF146" s="70"/>
      <c r="CG146" s="70"/>
      <c r="CH146" s="70"/>
      <c r="CI146" s="70"/>
      <c r="CJ146" s="70"/>
      <c r="CK146" s="70"/>
      <c r="CL146" s="70"/>
      <c r="CM146" s="70"/>
      <c r="CN146" s="70"/>
      <c r="CO146" s="70"/>
      <c r="CP146" s="70"/>
      <c r="CQ146" s="70"/>
      <c r="CR146" s="70"/>
      <c r="CS146" s="70"/>
      <c r="CT146" s="70"/>
      <c r="CU146" s="70"/>
      <c r="CV146" s="70"/>
      <c r="CW146" s="70"/>
      <c r="CX146" s="70"/>
      <c r="CY146" s="70"/>
      <c r="CZ146" s="70"/>
      <c r="DA146" s="70"/>
      <c r="DB146" s="70"/>
      <c r="DC146" s="70"/>
      <c r="DD146" s="70"/>
      <c r="DE146" s="70"/>
      <c r="DF146" s="70"/>
      <c r="DG146" s="70"/>
      <c r="DH146" s="70"/>
      <c r="DI146" s="70"/>
      <c r="DJ146" s="70"/>
      <c r="DK146" s="70"/>
      <c r="DL146" s="70"/>
      <c r="DM146" s="70"/>
      <c r="DN146" s="70"/>
      <c r="DO146" s="70"/>
      <c r="DP146" s="70"/>
      <c r="DQ146" s="70"/>
      <c r="DR146" s="70"/>
      <c r="DS146" s="70"/>
      <c r="DT146" s="70"/>
      <c r="DU146" s="70"/>
      <c r="DV146" s="70"/>
      <c r="DW146" s="70"/>
      <c r="DX146" s="70"/>
      <c r="DY146" s="70"/>
      <c r="DZ146" s="70"/>
      <c r="EA146" s="70"/>
      <c r="EB146" s="70"/>
      <c r="EC146" s="70"/>
      <c r="ED146" s="70"/>
      <c r="EE146" s="70"/>
      <c r="EF146" s="70"/>
      <c r="EG146" s="70"/>
      <c r="EH146" s="70"/>
      <c r="EI146" s="70"/>
      <c r="EJ146" s="70"/>
      <c r="EK146" s="70"/>
      <c r="EL146" s="70"/>
      <c r="EM146" s="70"/>
      <c r="EN146" s="70"/>
    </row>
    <row r="147" spans="2:144" outlineLevel="1" x14ac:dyDescent="0.2">
      <c r="B147" s="1">
        <f>SUMPRODUCT($AT$147:$BA$147,$AT$160:$BA$160)</f>
        <v>1</v>
      </c>
      <c r="C147" s="1">
        <f t="shared" ref="C147:C159" si="24">1/(1+EXP(-F147))</f>
        <v>2.961981245743602E-6</v>
      </c>
      <c r="D147" s="1">
        <f t="shared" ref="D147:D159" si="25">1/(1+EXP(-(F147- $H$11*G147)))</f>
        <v>2.6455452255221472E-8</v>
      </c>
      <c r="E147" s="1">
        <f t="shared" ref="E147:E159" si="26">1/(1+EXP(-(F147+ $H$11*G147)))</f>
        <v>3.3151866072150208E-4</v>
      </c>
      <c r="F147" s="1">
        <f>MMULT($AT$147:$BA$147,$B$16:$B$23) + B15</f>
        <v>-12.72964921177239</v>
      </c>
      <c r="G147" s="1">
        <f t="array" ref="G147">SQRT(MMULT($AT$147:$BB$147,MMULT($AQ$15:$AY$23,TRANSPOSE($AT$147:$BB$147))))</f>
        <v>2.4072658296072431</v>
      </c>
      <c r="AQ147" s="70"/>
      <c r="AR147" s="70">
        <v>1</v>
      </c>
      <c r="AS147" s="70"/>
      <c r="AT147" s="70">
        <f>IF($AT$161=$AR$140,$AT$145+($AR$147-1)*$AT$146,$AT$141)</f>
        <v>1</v>
      </c>
      <c r="AU147" s="70">
        <f>IF($AU$161=$AR$140,$AU$145+($AR$147-1)*$AU$146,$AU$141)</f>
        <v>0.95707070707070707</v>
      </c>
      <c r="AV147" s="70">
        <f>IF($AV$161=$AR$140,$AV$145+($AR$147-1)*$AV$146,$AV$141)</f>
        <v>0.14898989898989898</v>
      </c>
      <c r="AW147" s="70">
        <f>IF($AW$161=$AR$140,$AW$145+($AR$147-1)*$AW$146,$AW$141)</f>
        <v>0.29292929292929293</v>
      </c>
      <c r="AX147" s="70">
        <f>IF($AX$161=$AR$140,$AX$145+($AR$147-1)*$AX$146,$AX$141)</f>
        <v>0.79292929292929293</v>
      </c>
      <c r="AY147" s="70">
        <f>IF($AY$161=$AR$140,$AY$145+($AR$147-1)*$AY$146,$AY$141)</f>
        <v>0.42171717171717171</v>
      </c>
      <c r="AZ147" s="70">
        <f>IF($AZ$161=$AR$140,$AZ$145+($AR$147-1)*$AZ$146,$AZ$141)</f>
        <v>0.91161616161616166</v>
      </c>
      <c r="BA147" s="70">
        <f>IF($BA$161=$AR$140,$BA$145+($AR$147-1)*$BA$146,$BA$141)</f>
        <v>15114.890917887235</v>
      </c>
      <c r="BB147" s="70">
        <v>1</v>
      </c>
      <c r="BC147" s="70"/>
      <c r="BD147" s="70"/>
      <c r="BE147" s="70"/>
      <c r="BF147" s="70"/>
      <c r="BG147" s="70"/>
      <c r="BH147" s="70"/>
      <c r="BI147" s="70"/>
      <c r="BJ147" s="70"/>
      <c r="BK147" s="70"/>
      <c r="BL147" s="70"/>
      <c r="BM147" s="70"/>
      <c r="BN147" s="70"/>
      <c r="BO147" s="70"/>
      <c r="BP147" s="70"/>
      <c r="BQ147" s="70"/>
      <c r="BR147" s="70"/>
      <c r="BS147" s="70"/>
      <c r="BT147" s="70"/>
      <c r="BU147" s="70"/>
      <c r="BV147" s="70"/>
      <c r="BW147" s="70"/>
      <c r="BX147" s="70"/>
      <c r="BY147" s="70"/>
      <c r="BZ147" s="70"/>
      <c r="CA147" s="70"/>
      <c r="CB147" s="70"/>
      <c r="CC147" s="70"/>
      <c r="CD147" s="70"/>
      <c r="CE147" s="70"/>
      <c r="CF147" s="70"/>
      <c r="CG147" s="70"/>
      <c r="CH147" s="70"/>
      <c r="CI147" s="70"/>
      <c r="CJ147" s="70"/>
      <c r="CK147" s="70"/>
      <c r="CL147" s="70"/>
      <c r="CM147" s="70"/>
      <c r="CN147" s="70"/>
      <c r="CO147" s="70"/>
      <c r="CP147" s="70"/>
      <c r="CQ147" s="70"/>
      <c r="CR147" s="70"/>
      <c r="CS147" s="70"/>
      <c r="CT147" s="70"/>
      <c r="CU147" s="70"/>
      <c r="CV147" s="70"/>
      <c r="CW147" s="70"/>
      <c r="CX147" s="70"/>
      <c r="CY147" s="70"/>
      <c r="CZ147" s="70"/>
      <c r="DA147" s="70"/>
      <c r="DB147" s="70"/>
      <c r="DC147" s="70"/>
      <c r="DD147" s="70"/>
      <c r="DE147" s="70"/>
      <c r="DF147" s="70"/>
      <c r="DG147" s="70"/>
      <c r="DH147" s="70"/>
      <c r="DI147" s="70"/>
      <c r="DJ147" s="70"/>
      <c r="DK147" s="70"/>
      <c r="DL147" s="70"/>
      <c r="DM147" s="70"/>
      <c r="DN147" s="70"/>
      <c r="DO147" s="70"/>
      <c r="DP147" s="70"/>
      <c r="DQ147" s="70"/>
      <c r="DR147" s="70"/>
      <c r="DS147" s="70"/>
      <c r="DT147" s="70"/>
      <c r="DU147" s="70"/>
      <c r="DV147" s="70"/>
      <c r="DW147" s="70"/>
      <c r="DX147" s="70"/>
      <c r="DY147" s="70"/>
      <c r="DZ147" s="70"/>
      <c r="EA147" s="70"/>
      <c r="EB147" s="70"/>
      <c r="EC147" s="70"/>
      <c r="ED147" s="70"/>
      <c r="EE147" s="70"/>
      <c r="EF147" s="70"/>
      <c r="EG147" s="70"/>
      <c r="EH147" s="70"/>
      <c r="EI147" s="70"/>
      <c r="EJ147" s="70"/>
      <c r="EK147" s="70"/>
      <c r="EL147" s="70"/>
      <c r="EM147" s="70"/>
      <c r="EN147" s="70"/>
    </row>
    <row r="148" spans="2:144" outlineLevel="1" x14ac:dyDescent="0.2">
      <c r="B148" s="1">
        <f>SUMPRODUCT($AT$148:$BA$148,$AT$160:$BA$160)</f>
        <v>1.125</v>
      </c>
      <c r="C148" s="1">
        <f t="shared" si="24"/>
        <v>2.6514527632859385E-5</v>
      </c>
      <c r="D148" s="1">
        <f t="shared" si="25"/>
        <v>6.3351172987310815E-7</v>
      </c>
      <c r="E148" s="1">
        <f t="shared" si="26"/>
        <v>1.1085471778887964E-3</v>
      </c>
      <c r="F148" s="1">
        <f>MMULT($AT$148:$BA$148,$B$16:$B$23) + B15</f>
        <v>-10.537791247745826</v>
      </c>
      <c r="G148" s="1">
        <f t="array" ref="G148">SQRT(MMULT($AT$148:$BB$148,MMULT($AQ$15:$AY$23,TRANSPOSE($AT$148:$BB$148))))</f>
        <v>1.9052367643355126</v>
      </c>
      <c r="AQ148" s="70"/>
      <c r="AR148" s="70">
        <v>2</v>
      </c>
      <c r="AS148" s="70"/>
      <c r="AT148" s="70">
        <f>IF($AT$161=$AR$140,$AT$145+($AR$148-1)*$AT$146,$AT$141)</f>
        <v>1.125</v>
      </c>
      <c r="AU148" s="70">
        <f>IF($AU$161=$AR$140,$AU$145+($AR$148-1)*$AU$146,$AU$141)</f>
        <v>0.95707070707070707</v>
      </c>
      <c r="AV148" s="70">
        <f>IF($AV$161=$AR$140,$AV$145+($AR$148-1)*$AV$146,$AV$141)</f>
        <v>0.14898989898989898</v>
      </c>
      <c r="AW148" s="70">
        <f>IF($AW$161=$AR$140,$AW$145+($AR$148-1)*$AW$146,$AW$141)</f>
        <v>0.29292929292929293</v>
      </c>
      <c r="AX148" s="70">
        <f>IF($AX$161=$AR$140,$AX$145+($AR$148-1)*$AX$146,$AX$141)</f>
        <v>0.79292929292929293</v>
      </c>
      <c r="AY148" s="70">
        <f>IF($AY$161=$AR$140,$AY$145+($AR$148-1)*$AY$146,$AY$141)</f>
        <v>0.42171717171717171</v>
      </c>
      <c r="AZ148" s="70">
        <f>IF($AZ$161=$AR$140,$AZ$145+($AR$148-1)*$AZ$146,$AZ$141)</f>
        <v>0.91161616161616166</v>
      </c>
      <c r="BA148" s="70">
        <f>IF($BA$161=$AR$140,$BA$145+($AR$148-1)*$BA$146,$BA$141)</f>
        <v>15114.890917887235</v>
      </c>
      <c r="BB148" s="70">
        <v>1</v>
      </c>
      <c r="BC148" s="70"/>
      <c r="BD148" s="70"/>
      <c r="BE148" s="70"/>
      <c r="BF148" s="70"/>
      <c r="BG148" s="70"/>
      <c r="BH148" s="70"/>
      <c r="BI148" s="70"/>
      <c r="BJ148" s="70"/>
      <c r="BK148" s="70"/>
      <c r="BL148" s="70"/>
      <c r="BM148" s="70"/>
      <c r="BN148" s="70"/>
      <c r="BO148" s="70"/>
      <c r="BP148" s="70"/>
      <c r="BQ148" s="70"/>
      <c r="BR148" s="70"/>
      <c r="BS148" s="70"/>
      <c r="BT148" s="70"/>
      <c r="BU148" s="70"/>
      <c r="BV148" s="70"/>
      <c r="BW148" s="70"/>
      <c r="BX148" s="70"/>
      <c r="BY148" s="70"/>
      <c r="BZ148" s="70"/>
      <c r="CA148" s="70"/>
      <c r="CB148" s="70"/>
      <c r="CC148" s="70"/>
      <c r="CD148" s="70"/>
      <c r="CE148" s="70"/>
      <c r="CF148" s="70"/>
      <c r="CG148" s="70"/>
      <c r="CH148" s="70"/>
      <c r="CI148" s="70"/>
      <c r="CJ148" s="70"/>
      <c r="CK148" s="70"/>
      <c r="CL148" s="70"/>
      <c r="CM148" s="70"/>
      <c r="CN148" s="70"/>
      <c r="CO148" s="70"/>
      <c r="CP148" s="70"/>
      <c r="CQ148" s="70"/>
      <c r="CR148" s="70"/>
      <c r="CS148" s="70"/>
      <c r="CT148" s="70"/>
      <c r="CU148" s="70"/>
      <c r="CV148" s="70"/>
      <c r="CW148" s="70"/>
      <c r="CX148" s="70"/>
      <c r="CY148" s="70"/>
      <c r="CZ148" s="70"/>
      <c r="DA148" s="70"/>
      <c r="DB148" s="70"/>
      <c r="DC148" s="70"/>
      <c r="DD148" s="70"/>
      <c r="DE148" s="70"/>
      <c r="DF148" s="70"/>
      <c r="DG148" s="70"/>
      <c r="DH148" s="70"/>
      <c r="DI148" s="70"/>
      <c r="DJ148" s="70"/>
      <c r="DK148" s="70"/>
      <c r="DL148" s="70"/>
      <c r="DM148" s="70"/>
      <c r="DN148" s="70"/>
      <c r="DO148" s="70"/>
      <c r="DP148" s="70"/>
      <c r="DQ148" s="70"/>
      <c r="DR148" s="70"/>
      <c r="DS148" s="70"/>
      <c r="DT148" s="70"/>
      <c r="DU148" s="70"/>
      <c r="DV148" s="70"/>
      <c r="DW148" s="70"/>
      <c r="DX148" s="70"/>
      <c r="DY148" s="70"/>
      <c r="DZ148" s="70"/>
      <c r="EA148" s="70"/>
      <c r="EB148" s="70"/>
      <c r="EC148" s="70"/>
      <c r="ED148" s="70"/>
      <c r="EE148" s="70"/>
      <c r="EF148" s="70"/>
      <c r="EG148" s="70"/>
      <c r="EH148" s="70"/>
      <c r="EI148" s="70"/>
      <c r="EJ148" s="70"/>
      <c r="EK148" s="70"/>
      <c r="EL148" s="70"/>
      <c r="EM148" s="70"/>
      <c r="EN148" s="70"/>
    </row>
    <row r="149" spans="2:144" outlineLevel="1" x14ac:dyDescent="0.2">
      <c r="B149" s="1">
        <f>SUMPRODUCT($AT$149:$BA$149,$AT$160:$BA$160)</f>
        <v>1.25</v>
      </c>
      <c r="C149" s="1">
        <f t="shared" si="24"/>
        <v>2.3730350711471016E-4</v>
      </c>
      <c r="D149" s="1">
        <f t="shared" si="25"/>
        <v>1.4299268859456831E-5</v>
      </c>
      <c r="E149" s="1">
        <f t="shared" si="26"/>
        <v>3.9245210593266376E-3</v>
      </c>
      <c r="F149" s="1">
        <f>MMULT($AT$149:$BA$149,$B$16:$B$23) + B15</f>
        <v>-8.3459332837192619</v>
      </c>
      <c r="G149" s="1">
        <f t="array" ref="G149">SQRT(MMULT($AT$149:$BB$149,MMULT($AQ$15:$AY$23,TRANSPOSE($AT$149:$BB$149))))</f>
        <v>1.433370505674755</v>
      </c>
      <c r="AQ149" s="70"/>
      <c r="AR149" s="70">
        <v>3</v>
      </c>
      <c r="AS149" s="70"/>
      <c r="AT149" s="70">
        <f>IF($AT$161=$AR$140,$AT$145+($AR$149-1)*$AT$146,$AT$141)</f>
        <v>1.25</v>
      </c>
      <c r="AU149" s="70">
        <f>IF($AU$161=$AR$140,$AU$145+($AR$149-1)*$AU$146,$AU$141)</f>
        <v>0.95707070707070707</v>
      </c>
      <c r="AV149" s="70">
        <f>IF($AV$161=$AR$140,$AV$145+($AR$149-1)*$AV$146,$AV$141)</f>
        <v>0.14898989898989898</v>
      </c>
      <c r="AW149" s="70">
        <f>IF($AW$161=$AR$140,$AW$145+($AR$149-1)*$AW$146,$AW$141)</f>
        <v>0.29292929292929293</v>
      </c>
      <c r="AX149" s="70">
        <f>IF($AX$161=$AR$140,$AX$145+($AR$149-1)*$AX$146,$AX$141)</f>
        <v>0.79292929292929293</v>
      </c>
      <c r="AY149" s="70">
        <f>IF($AY$161=$AR$140,$AY$145+($AR$149-1)*$AY$146,$AY$141)</f>
        <v>0.42171717171717171</v>
      </c>
      <c r="AZ149" s="70">
        <f>IF($AZ$161=$AR$140,$AZ$145+($AR$149-1)*$AZ$146,$AZ$141)</f>
        <v>0.91161616161616166</v>
      </c>
      <c r="BA149" s="70">
        <f>IF($BA$161=$AR$140,$BA$145+($AR$149-1)*$BA$146,$BA$141)</f>
        <v>15114.890917887235</v>
      </c>
      <c r="BB149" s="70">
        <v>1</v>
      </c>
      <c r="BC149" s="70"/>
      <c r="BD149" s="70"/>
      <c r="BE149" s="70"/>
      <c r="BF149" s="70"/>
      <c r="BG149" s="70"/>
      <c r="BH149" s="70"/>
      <c r="BI149" s="70"/>
      <c r="BJ149" s="70"/>
      <c r="BK149" s="70"/>
      <c r="BL149" s="70"/>
      <c r="BM149" s="70"/>
      <c r="BN149" s="70"/>
      <c r="BO149" s="70"/>
      <c r="BP149" s="70"/>
      <c r="BQ149" s="70"/>
      <c r="BR149" s="70"/>
      <c r="BS149" s="70"/>
      <c r="BT149" s="70"/>
      <c r="BU149" s="70"/>
      <c r="BV149" s="70"/>
      <c r="BW149" s="70"/>
      <c r="BX149" s="70"/>
      <c r="BY149" s="70"/>
      <c r="BZ149" s="70"/>
      <c r="CA149" s="70"/>
      <c r="CB149" s="70"/>
      <c r="CC149" s="70"/>
      <c r="CD149" s="70"/>
      <c r="CE149" s="70"/>
      <c r="CF149" s="70"/>
      <c r="CG149" s="70"/>
      <c r="CH149" s="70"/>
      <c r="CI149" s="70"/>
      <c r="CJ149" s="70"/>
      <c r="CK149" s="70"/>
      <c r="CL149" s="70"/>
      <c r="CM149" s="70"/>
      <c r="CN149" s="70"/>
      <c r="CO149" s="70"/>
      <c r="CP149" s="70"/>
      <c r="CQ149" s="70"/>
      <c r="CR149" s="70"/>
      <c r="CS149" s="70"/>
      <c r="CT149" s="70"/>
      <c r="CU149" s="70"/>
      <c r="CV149" s="70"/>
      <c r="CW149" s="70"/>
      <c r="CX149" s="70"/>
      <c r="CY149" s="70"/>
      <c r="CZ149" s="70"/>
      <c r="DA149" s="70"/>
      <c r="DB149" s="70"/>
      <c r="DC149" s="70"/>
      <c r="DD149" s="70"/>
      <c r="DE149" s="70"/>
      <c r="DF149" s="70"/>
      <c r="DG149" s="70"/>
      <c r="DH149" s="70"/>
      <c r="DI149" s="70"/>
      <c r="DJ149" s="70"/>
      <c r="DK149" s="70"/>
      <c r="DL149" s="70"/>
      <c r="DM149" s="70"/>
      <c r="DN149" s="70"/>
      <c r="DO149" s="70"/>
      <c r="DP149" s="70"/>
      <c r="DQ149" s="70"/>
      <c r="DR149" s="70"/>
      <c r="DS149" s="70"/>
      <c r="DT149" s="70"/>
      <c r="DU149" s="70"/>
      <c r="DV149" s="70"/>
      <c r="DW149" s="70"/>
      <c r="DX149" s="70"/>
      <c r="DY149" s="70"/>
      <c r="DZ149" s="70"/>
      <c r="EA149" s="70"/>
      <c r="EB149" s="70"/>
      <c r="EC149" s="70"/>
      <c r="ED149" s="70"/>
      <c r="EE149" s="70"/>
      <c r="EF149" s="70"/>
      <c r="EG149" s="70"/>
      <c r="EH149" s="70"/>
      <c r="EI149" s="70"/>
      <c r="EJ149" s="70"/>
      <c r="EK149" s="70"/>
      <c r="EL149" s="70"/>
      <c r="EM149" s="70"/>
      <c r="EN149" s="70"/>
    </row>
    <row r="150" spans="2:144" outlineLevel="1" x14ac:dyDescent="0.2">
      <c r="B150" s="1">
        <f>SUMPRODUCT($AT$150:$BA$150,$AT$160:$BA$160)</f>
        <v>1.375</v>
      </c>
      <c r="C150" s="1">
        <f t="shared" si="24"/>
        <v>2.1202996195034611E-3</v>
      </c>
      <c r="D150" s="1">
        <f t="shared" si="25"/>
        <v>2.8002795933236379E-4</v>
      </c>
      <c r="E150" s="1">
        <f t="shared" si="26"/>
        <v>1.5862471720661277E-2</v>
      </c>
      <c r="F150" s="1">
        <f>MMULT($AT$150:$BA$150,$B$16:$B$23) + B15</f>
        <v>-6.1540753196926978</v>
      </c>
      <c r="G150" s="1">
        <f t="array" ref="G150">SQRT(MMULT($AT$150:$BB$150,MMULT($AQ$15:$AY$23,TRANSPOSE($AT$150:$BB$150))))</f>
        <v>1.033828036707553</v>
      </c>
      <c r="AQ150" s="70"/>
      <c r="AR150" s="70">
        <v>4</v>
      </c>
      <c r="AS150" s="70"/>
      <c r="AT150" s="70">
        <f>IF($AT$161=$AR$140,$AT$145+($AR$150-1)*$AT$146,$AT$141)</f>
        <v>1.375</v>
      </c>
      <c r="AU150" s="70">
        <f>IF($AU$161=$AR$140,$AU$145+($AR$150-1)*$AU$146,$AU$141)</f>
        <v>0.95707070707070707</v>
      </c>
      <c r="AV150" s="70">
        <f>IF($AV$161=$AR$140,$AV$145+($AR$150-1)*$AV$146,$AV$141)</f>
        <v>0.14898989898989898</v>
      </c>
      <c r="AW150" s="70">
        <f>IF($AW$161=$AR$140,$AW$145+($AR$150-1)*$AW$146,$AW$141)</f>
        <v>0.29292929292929293</v>
      </c>
      <c r="AX150" s="70">
        <f>IF($AX$161=$AR$140,$AX$145+($AR$150-1)*$AX$146,$AX$141)</f>
        <v>0.79292929292929293</v>
      </c>
      <c r="AY150" s="70">
        <f>IF($AY$161=$AR$140,$AY$145+($AR$150-1)*$AY$146,$AY$141)</f>
        <v>0.42171717171717171</v>
      </c>
      <c r="AZ150" s="70">
        <f>IF($AZ$161=$AR$140,$AZ$145+($AR$150-1)*$AZ$146,$AZ$141)</f>
        <v>0.91161616161616166</v>
      </c>
      <c r="BA150" s="70">
        <f>IF($BA$161=$AR$140,$BA$145+($AR$150-1)*$BA$146,$BA$141)</f>
        <v>15114.890917887235</v>
      </c>
      <c r="BB150" s="70">
        <v>1</v>
      </c>
      <c r="BC150" s="70"/>
      <c r="BD150" s="70"/>
      <c r="BE150" s="70"/>
      <c r="BF150" s="70"/>
      <c r="BG150" s="70"/>
      <c r="BH150" s="70"/>
      <c r="BI150" s="70"/>
      <c r="BJ150" s="70"/>
      <c r="BK150" s="70"/>
      <c r="BL150" s="70"/>
      <c r="BM150" s="70"/>
      <c r="BN150" s="70"/>
      <c r="BO150" s="70"/>
      <c r="BP150" s="70"/>
      <c r="BQ150" s="70"/>
      <c r="BR150" s="70"/>
      <c r="BS150" s="70"/>
      <c r="BT150" s="70"/>
      <c r="BU150" s="70"/>
      <c r="BV150" s="70"/>
      <c r="BW150" s="70"/>
      <c r="BX150" s="70"/>
      <c r="BY150" s="70"/>
      <c r="BZ150" s="70"/>
      <c r="CA150" s="70"/>
      <c r="CB150" s="70"/>
      <c r="CC150" s="70"/>
      <c r="CD150" s="70"/>
      <c r="CE150" s="70"/>
      <c r="CF150" s="70"/>
      <c r="CG150" s="70"/>
      <c r="CH150" s="70"/>
      <c r="CI150" s="70"/>
      <c r="CJ150" s="70"/>
      <c r="CK150" s="70"/>
      <c r="CL150" s="70"/>
      <c r="CM150" s="70"/>
      <c r="CN150" s="70"/>
      <c r="CO150" s="70"/>
      <c r="CP150" s="70"/>
      <c r="CQ150" s="70"/>
      <c r="CR150" s="70"/>
      <c r="CS150" s="70"/>
      <c r="CT150" s="70"/>
      <c r="CU150" s="70"/>
      <c r="CV150" s="70"/>
      <c r="CW150" s="70"/>
      <c r="CX150" s="70"/>
      <c r="CY150" s="70"/>
      <c r="CZ150" s="70"/>
      <c r="DA150" s="70"/>
      <c r="DB150" s="70"/>
      <c r="DC150" s="70"/>
      <c r="DD150" s="70"/>
      <c r="DE150" s="70"/>
      <c r="DF150" s="70"/>
      <c r="DG150" s="70"/>
      <c r="DH150" s="70"/>
      <c r="DI150" s="70"/>
      <c r="DJ150" s="70"/>
      <c r="DK150" s="70"/>
      <c r="DL150" s="70"/>
      <c r="DM150" s="70"/>
      <c r="DN150" s="70"/>
      <c r="DO150" s="70"/>
      <c r="DP150" s="70"/>
      <c r="DQ150" s="70"/>
      <c r="DR150" s="70"/>
      <c r="DS150" s="70"/>
      <c r="DT150" s="70"/>
      <c r="DU150" s="70"/>
      <c r="DV150" s="70"/>
      <c r="DW150" s="70"/>
      <c r="DX150" s="70"/>
      <c r="DY150" s="70"/>
      <c r="DZ150" s="70"/>
      <c r="EA150" s="70"/>
      <c r="EB150" s="70"/>
      <c r="EC150" s="70"/>
      <c r="ED150" s="70"/>
      <c r="EE150" s="70"/>
      <c r="EF150" s="70"/>
      <c r="EG150" s="70"/>
      <c r="EH150" s="70"/>
      <c r="EI150" s="70"/>
      <c r="EJ150" s="70"/>
      <c r="EK150" s="70"/>
      <c r="EL150" s="70"/>
      <c r="EM150" s="70"/>
      <c r="EN150" s="70"/>
    </row>
    <row r="151" spans="2:144" outlineLevel="1" x14ac:dyDescent="0.2">
      <c r="B151" s="1">
        <f>SUMPRODUCT($AT$151:$BA$151,$AT$160:$BA$160)</f>
        <v>1.5</v>
      </c>
      <c r="C151" s="1">
        <f t="shared" si="24"/>
        <v>1.8665850304166159E-2</v>
      </c>
      <c r="D151" s="1">
        <f t="shared" si="25"/>
        <v>3.7970867214706049E-3</v>
      </c>
      <c r="E151" s="1">
        <f t="shared" si="26"/>
        <v>8.6691501111069241E-2</v>
      </c>
      <c r="F151" s="1">
        <f>MMULT($AT$151:$BA$151,$B$16:$B$23) + B15</f>
        <v>-3.9622173556661373</v>
      </c>
      <c r="G151" s="1">
        <f t="array" ref="G151">SQRT(MMULT($AT$151:$BB$151,MMULT($AQ$15:$AY$23,TRANSPOSE($AT$151:$BB$151))))</f>
        <v>0.82016787123645873</v>
      </c>
      <c r="AQ151" s="70"/>
      <c r="AR151" s="70">
        <v>5</v>
      </c>
      <c r="AS151" s="70"/>
      <c r="AT151" s="70">
        <f>IF($AT$161=$AR$140,$AT$145+($AR$151-1)*$AT$146,$AT$141)</f>
        <v>1.5</v>
      </c>
      <c r="AU151" s="70">
        <f>IF($AU$161=$AR$140,$AU$145+($AR$151-1)*$AU$146,$AU$141)</f>
        <v>0.95707070707070707</v>
      </c>
      <c r="AV151" s="70">
        <f>IF($AV$161=$AR$140,$AV$145+($AR$151-1)*$AV$146,$AV$141)</f>
        <v>0.14898989898989898</v>
      </c>
      <c r="AW151" s="70">
        <f>IF($AW$161=$AR$140,$AW$145+($AR$151-1)*$AW$146,$AW$141)</f>
        <v>0.29292929292929293</v>
      </c>
      <c r="AX151" s="70">
        <f>IF($AX$161=$AR$140,$AX$145+($AR$151-1)*$AX$146,$AX$141)</f>
        <v>0.79292929292929293</v>
      </c>
      <c r="AY151" s="70">
        <f>IF($AY$161=$AR$140,$AY$145+($AR$151-1)*$AY$146,$AY$141)</f>
        <v>0.42171717171717171</v>
      </c>
      <c r="AZ151" s="70">
        <f>IF($AZ$161=$AR$140,$AZ$145+($AR$151-1)*$AZ$146,$AZ$141)</f>
        <v>0.91161616161616166</v>
      </c>
      <c r="BA151" s="70">
        <f>IF($BA$161=$AR$140,$BA$145+($AR$151-1)*$BA$146,$BA$141)</f>
        <v>15114.890917887235</v>
      </c>
      <c r="BB151" s="70">
        <v>1</v>
      </c>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70"/>
      <c r="CA151" s="70"/>
      <c r="CB151" s="70"/>
      <c r="CC151" s="70"/>
      <c r="CD151" s="70"/>
      <c r="CE151" s="70"/>
      <c r="CF151" s="70"/>
      <c r="CG151" s="70"/>
      <c r="CH151" s="70"/>
      <c r="CI151" s="70"/>
      <c r="CJ151" s="70"/>
      <c r="CK151" s="70"/>
      <c r="CL151" s="70"/>
      <c r="CM151" s="70"/>
      <c r="CN151" s="70"/>
      <c r="CO151" s="70"/>
      <c r="CP151" s="70"/>
      <c r="CQ151" s="70"/>
      <c r="CR151" s="70"/>
      <c r="CS151" s="70"/>
      <c r="CT151" s="70"/>
      <c r="CU151" s="70"/>
      <c r="CV151" s="70"/>
      <c r="CW151" s="70"/>
      <c r="CX151" s="70"/>
      <c r="CY151" s="70"/>
      <c r="CZ151" s="70"/>
      <c r="DA151" s="70"/>
      <c r="DB151" s="70"/>
      <c r="DC151" s="70"/>
      <c r="DD151" s="70"/>
      <c r="DE151" s="70"/>
      <c r="DF151" s="70"/>
      <c r="DG151" s="70"/>
      <c r="DH151" s="70"/>
      <c r="DI151" s="70"/>
      <c r="DJ151" s="70"/>
      <c r="DK151" s="70"/>
      <c r="DL151" s="70"/>
      <c r="DM151" s="70"/>
      <c r="DN151" s="70"/>
      <c r="DO151" s="70"/>
      <c r="DP151" s="70"/>
      <c r="DQ151" s="70"/>
      <c r="DR151" s="70"/>
      <c r="DS151" s="70"/>
      <c r="DT151" s="70"/>
      <c r="DU151" s="70"/>
      <c r="DV151" s="70"/>
      <c r="DW151" s="70"/>
      <c r="DX151" s="70"/>
      <c r="DY151" s="70"/>
      <c r="DZ151" s="70"/>
      <c r="EA151" s="70"/>
      <c r="EB151" s="70"/>
      <c r="EC151" s="70"/>
      <c r="ED151" s="70"/>
      <c r="EE151" s="70"/>
      <c r="EF151" s="70"/>
      <c r="EG151" s="70"/>
      <c r="EH151" s="70"/>
      <c r="EI151" s="70"/>
      <c r="EJ151" s="70"/>
      <c r="EK151" s="70"/>
      <c r="EL151" s="70"/>
      <c r="EM151" s="70"/>
      <c r="EN151" s="70"/>
    </row>
    <row r="152" spans="2:144" outlineLevel="1" x14ac:dyDescent="0.2">
      <c r="B152" s="1">
        <f>SUMPRODUCT($AT$152:$BA$152,$AT$160:$BA$160)</f>
        <v>1.625</v>
      </c>
      <c r="C152" s="1">
        <f t="shared" si="24"/>
        <v>0.14549764077239541</v>
      </c>
      <c r="D152" s="1">
        <f t="shared" si="25"/>
        <v>2.6740544773614264E-2</v>
      </c>
      <c r="E152" s="1">
        <f t="shared" si="26"/>
        <v>0.51343450906515664</v>
      </c>
      <c r="F152" s="1">
        <f>MMULT($AT$152:$BA$152,$B$16:$B$23) + B15</f>
        <v>-1.7703593916395768</v>
      </c>
      <c r="G152" s="1">
        <f t="array" ref="G152">SQRT(MMULT($AT$152:$BB$152,MMULT($AQ$15:$AY$23,TRANSPOSE($AT$152:$BB$152))))</f>
        <v>0.93068565537249992</v>
      </c>
      <c r="AQ152" s="70"/>
      <c r="AR152" s="70">
        <v>6</v>
      </c>
      <c r="AS152" s="70"/>
      <c r="AT152" s="70">
        <f>IF($AT$161=$AR$140,$AT$145+($AR$152-1)*$AT$146,$AT$141)</f>
        <v>1.625</v>
      </c>
      <c r="AU152" s="70">
        <f>IF($AU$161=$AR$140,$AU$145+($AR$152-1)*$AU$146,$AU$141)</f>
        <v>0.95707070707070707</v>
      </c>
      <c r="AV152" s="70">
        <f>IF($AV$161=$AR$140,$AV$145+($AR$152-1)*$AV$146,$AV$141)</f>
        <v>0.14898989898989898</v>
      </c>
      <c r="AW152" s="70">
        <f>IF($AW$161=$AR$140,$AW$145+($AR$152-1)*$AW$146,$AW$141)</f>
        <v>0.29292929292929293</v>
      </c>
      <c r="AX152" s="70">
        <f>IF($AX$161=$AR$140,$AX$145+($AR$152-1)*$AX$146,$AX$141)</f>
        <v>0.79292929292929293</v>
      </c>
      <c r="AY152" s="70">
        <f>IF($AY$161=$AR$140,$AY$145+($AR$152-1)*$AY$146,$AY$141)</f>
        <v>0.42171717171717171</v>
      </c>
      <c r="AZ152" s="70">
        <f>IF($AZ$161=$AR$140,$AZ$145+($AR$152-1)*$AZ$146,$AZ$141)</f>
        <v>0.91161616161616166</v>
      </c>
      <c r="BA152" s="70">
        <f>IF($BA$161=$AR$140,$BA$145+($AR$152-1)*$BA$146,$BA$141)</f>
        <v>15114.890917887235</v>
      </c>
      <c r="BB152" s="70">
        <v>1</v>
      </c>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70"/>
      <c r="CA152" s="70"/>
      <c r="CB152" s="70"/>
      <c r="CC152" s="70"/>
      <c r="CD152" s="70"/>
      <c r="CE152" s="70"/>
      <c r="CF152" s="70"/>
      <c r="CG152" s="70"/>
      <c r="CH152" s="70"/>
      <c r="CI152" s="70"/>
      <c r="CJ152" s="70"/>
      <c r="CK152" s="70"/>
      <c r="CL152" s="70"/>
      <c r="CM152" s="70"/>
      <c r="CN152" s="70"/>
      <c r="CO152" s="70"/>
      <c r="CP152" s="70"/>
      <c r="CQ152" s="70"/>
      <c r="CR152" s="70"/>
      <c r="CS152" s="70"/>
      <c r="CT152" s="70"/>
      <c r="CU152" s="70"/>
      <c r="CV152" s="70"/>
      <c r="CW152" s="70"/>
      <c r="CX152" s="70"/>
      <c r="CY152" s="70"/>
      <c r="CZ152" s="70"/>
      <c r="DA152" s="70"/>
      <c r="DB152" s="70"/>
      <c r="DC152" s="70"/>
      <c r="DD152" s="70"/>
      <c r="DE152" s="70"/>
      <c r="DF152" s="70"/>
      <c r="DG152" s="70"/>
      <c r="DH152" s="70"/>
      <c r="DI152" s="70"/>
      <c r="DJ152" s="70"/>
      <c r="DK152" s="70"/>
      <c r="DL152" s="70"/>
      <c r="DM152" s="70"/>
      <c r="DN152" s="70"/>
      <c r="DO152" s="70"/>
      <c r="DP152" s="70"/>
      <c r="DQ152" s="70"/>
      <c r="DR152" s="70"/>
      <c r="DS152" s="70"/>
      <c r="DT152" s="70"/>
      <c r="DU152" s="70"/>
      <c r="DV152" s="70"/>
      <c r="DW152" s="70"/>
      <c r="DX152" s="70"/>
      <c r="DY152" s="70"/>
      <c r="DZ152" s="70"/>
      <c r="EA152" s="70"/>
      <c r="EB152" s="70"/>
      <c r="EC152" s="70"/>
      <c r="ED152" s="70"/>
      <c r="EE152" s="70"/>
      <c r="EF152" s="70"/>
      <c r="EG152" s="70"/>
      <c r="EH152" s="70"/>
      <c r="EI152" s="70"/>
      <c r="EJ152" s="70"/>
      <c r="EK152" s="70"/>
      <c r="EL152" s="70"/>
      <c r="EM152" s="70"/>
      <c r="EN152" s="70"/>
    </row>
    <row r="153" spans="2:144" outlineLevel="1" x14ac:dyDescent="0.2">
      <c r="B153" s="1">
        <f>SUMPRODUCT($AT$153:$BA$153,$AT$160:$BA$160)</f>
        <v>1.75</v>
      </c>
      <c r="C153" s="1">
        <f t="shared" si="24"/>
        <v>0.60384178940658284</v>
      </c>
      <c r="D153" s="1">
        <f t="shared" si="25"/>
        <v>0.10952638432403571</v>
      </c>
      <c r="E153" s="1">
        <f t="shared" si="26"/>
        <v>0.94972120929658144</v>
      </c>
      <c r="F153" s="1">
        <f>MMULT($AT$153:$BA$153,$B$16:$B$23) + B15</f>
        <v>0.42149857238699084</v>
      </c>
      <c r="G153" s="1">
        <f t="array" ref="G153">SQRT(MMULT($AT$153:$BB$153,MMULT($AQ$15:$AY$23,TRANSPOSE($AT$153:$BB$153))))</f>
        <v>1.2842514418155695</v>
      </c>
      <c r="AQ153" s="70"/>
      <c r="AR153" s="70">
        <v>7</v>
      </c>
      <c r="AS153" s="70"/>
      <c r="AT153" s="70">
        <f>IF($AT$161=$AR$140,$AT$145+($AR$153-1)*$AT$146,$AT$141)</f>
        <v>1.75</v>
      </c>
      <c r="AU153" s="70">
        <f>IF($AU$161=$AR$140,$AU$145+($AR$153-1)*$AU$146,$AU$141)</f>
        <v>0.95707070707070707</v>
      </c>
      <c r="AV153" s="70">
        <f>IF($AV$161=$AR$140,$AV$145+($AR$153-1)*$AV$146,$AV$141)</f>
        <v>0.14898989898989898</v>
      </c>
      <c r="AW153" s="70">
        <f>IF($AW$161=$AR$140,$AW$145+($AR$153-1)*$AW$146,$AW$141)</f>
        <v>0.29292929292929293</v>
      </c>
      <c r="AX153" s="70">
        <f>IF($AX$161=$AR$140,$AX$145+($AR$153-1)*$AX$146,$AX$141)</f>
        <v>0.79292929292929293</v>
      </c>
      <c r="AY153" s="70">
        <f>IF($AY$161=$AR$140,$AY$145+($AR$153-1)*$AY$146,$AY$141)</f>
        <v>0.42171717171717171</v>
      </c>
      <c r="AZ153" s="70">
        <f>IF($AZ$161=$AR$140,$AZ$145+($AR$153-1)*$AZ$146,$AZ$141)</f>
        <v>0.91161616161616166</v>
      </c>
      <c r="BA153" s="70">
        <f>IF($BA$161=$AR$140,$BA$145+($AR$153-1)*$BA$146,$BA$141)</f>
        <v>15114.890917887235</v>
      </c>
      <c r="BB153" s="70">
        <v>1</v>
      </c>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70"/>
      <c r="CA153" s="70"/>
      <c r="CB153" s="70"/>
      <c r="CC153" s="70"/>
      <c r="CD153" s="70"/>
      <c r="CE153" s="70"/>
      <c r="CF153" s="70"/>
      <c r="CG153" s="70"/>
      <c r="CH153" s="70"/>
      <c r="CI153" s="70"/>
      <c r="CJ153" s="70"/>
      <c r="CK153" s="70"/>
      <c r="CL153" s="70"/>
      <c r="CM153" s="70"/>
      <c r="CN153" s="70"/>
      <c r="CO153" s="70"/>
      <c r="CP153" s="70"/>
      <c r="CQ153" s="70"/>
      <c r="CR153" s="70"/>
      <c r="CS153" s="70"/>
      <c r="CT153" s="70"/>
      <c r="CU153" s="70"/>
      <c r="CV153" s="70"/>
      <c r="CW153" s="70"/>
      <c r="CX153" s="70"/>
      <c r="CY153" s="70"/>
      <c r="CZ153" s="70"/>
      <c r="DA153" s="70"/>
      <c r="DB153" s="70"/>
      <c r="DC153" s="70"/>
      <c r="DD153" s="70"/>
      <c r="DE153" s="70"/>
      <c r="DF153" s="70"/>
      <c r="DG153" s="70"/>
      <c r="DH153" s="70"/>
      <c r="DI153" s="70"/>
      <c r="DJ153" s="70"/>
      <c r="DK153" s="70"/>
      <c r="DL153" s="70"/>
      <c r="DM153" s="70"/>
      <c r="DN153" s="70"/>
      <c r="DO153" s="70"/>
      <c r="DP153" s="70"/>
      <c r="DQ153" s="70"/>
      <c r="DR153" s="70"/>
      <c r="DS153" s="70"/>
      <c r="DT153" s="70"/>
      <c r="DU153" s="70"/>
      <c r="DV153" s="70"/>
      <c r="DW153" s="70"/>
      <c r="DX153" s="70"/>
      <c r="DY153" s="70"/>
      <c r="DZ153" s="70"/>
      <c r="EA153" s="70"/>
      <c r="EB153" s="70"/>
      <c r="EC153" s="70"/>
      <c r="ED153" s="70"/>
      <c r="EE153" s="70"/>
      <c r="EF153" s="70"/>
      <c r="EG153" s="70"/>
      <c r="EH153" s="70"/>
      <c r="EI153" s="70"/>
      <c r="EJ153" s="70"/>
      <c r="EK153" s="70"/>
      <c r="EL153" s="70"/>
      <c r="EM153" s="70"/>
      <c r="EN153" s="70"/>
    </row>
    <row r="154" spans="2:144" outlineLevel="1" x14ac:dyDescent="0.2">
      <c r="B154" s="1">
        <f>SUMPRODUCT($AT$154:$BA$154,$AT$160:$BA$160)</f>
        <v>1.875</v>
      </c>
      <c r="C154" s="1">
        <f t="shared" si="24"/>
        <v>0.93171625243063394</v>
      </c>
      <c r="D154" s="1">
        <f t="shared" si="25"/>
        <v>0.3113414403580288</v>
      </c>
      <c r="E154" s="1">
        <f t="shared" si="26"/>
        <v>0.99757759351602826</v>
      </c>
      <c r="F154" s="1">
        <f>MMULT($AT$154:$BA$154,$B$16:$B$23) + B15</f>
        <v>2.6133565364135585</v>
      </c>
      <c r="G154" s="1">
        <f t="array" ref="G154">SQRT(MMULT($AT$154:$BB$154,MMULT($AQ$15:$AY$23,TRANSPOSE($AT$154:$BB$154))))</f>
        <v>1.738405380535925</v>
      </c>
      <c r="AQ154" s="70"/>
      <c r="AR154" s="70">
        <v>8</v>
      </c>
      <c r="AS154" s="70"/>
      <c r="AT154" s="70">
        <f>IF($AT$161=$AR$140,$AT$145+($AR$154-1)*$AT$146,$AT$141)</f>
        <v>1.875</v>
      </c>
      <c r="AU154" s="70">
        <f>IF($AU$161=$AR$140,$AU$145+($AR$154-1)*$AU$146,$AU$141)</f>
        <v>0.95707070707070707</v>
      </c>
      <c r="AV154" s="70">
        <f>IF($AV$161=$AR$140,$AV$145+($AR$154-1)*$AV$146,$AV$141)</f>
        <v>0.14898989898989898</v>
      </c>
      <c r="AW154" s="70">
        <f>IF($AW$161=$AR$140,$AW$145+($AR$154-1)*$AW$146,$AW$141)</f>
        <v>0.29292929292929293</v>
      </c>
      <c r="AX154" s="70">
        <f>IF($AX$161=$AR$140,$AX$145+($AR$154-1)*$AX$146,$AX$141)</f>
        <v>0.79292929292929293</v>
      </c>
      <c r="AY154" s="70">
        <f>IF($AY$161=$AR$140,$AY$145+($AR$154-1)*$AY$146,$AY$141)</f>
        <v>0.42171717171717171</v>
      </c>
      <c r="AZ154" s="70">
        <f>IF($AZ$161=$AR$140,$AZ$145+($AR$154-1)*$AZ$146,$AZ$141)</f>
        <v>0.91161616161616166</v>
      </c>
      <c r="BA154" s="70">
        <f>IF($BA$161=$AR$140,$BA$145+($AR$154-1)*$BA$146,$BA$141)</f>
        <v>15114.890917887235</v>
      </c>
      <c r="BB154" s="70">
        <v>1</v>
      </c>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70"/>
      <c r="CA154" s="70"/>
      <c r="CB154" s="70"/>
      <c r="CC154" s="70"/>
      <c r="CD154" s="70"/>
      <c r="CE154" s="70"/>
      <c r="CF154" s="70"/>
      <c r="CG154" s="70"/>
      <c r="CH154" s="70"/>
      <c r="CI154" s="70"/>
      <c r="CJ154" s="70"/>
      <c r="CK154" s="70"/>
      <c r="CL154" s="70"/>
      <c r="CM154" s="70"/>
      <c r="CN154" s="70"/>
      <c r="CO154" s="70"/>
      <c r="CP154" s="70"/>
      <c r="CQ154" s="70"/>
      <c r="CR154" s="70"/>
      <c r="CS154" s="70"/>
      <c r="CT154" s="70"/>
      <c r="CU154" s="70"/>
      <c r="CV154" s="70"/>
      <c r="CW154" s="70"/>
      <c r="CX154" s="70"/>
      <c r="CY154" s="70"/>
      <c r="CZ154" s="70"/>
      <c r="DA154" s="70"/>
      <c r="DB154" s="70"/>
      <c r="DC154" s="70"/>
      <c r="DD154" s="70"/>
      <c r="DE154" s="70"/>
      <c r="DF154" s="70"/>
      <c r="DG154" s="70"/>
      <c r="DH154" s="70"/>
      <c r="DI154" s="70"/>
      <c r="DJ154" s="70"/>
      <c r="DK154" s="70"/>
      <c r="DL154" s="70"/>
      <c r="DM154" s="70"/>
      <c r="DN154" s="70"/>
      <c r="DO154" s="70"/>
      <c r="DP154" s="70"/>
      <c r="DQ154" s="70"/>
      <c r="DR154" s="70"/>
      <c r="DS154" s="70"/>
      <c r="DT154" s="70"/>
      <c r="DU154" s="70"/>
      <c r="DV154" s="70"/>
      <c r="DW154" s="70"/>
      <c r="DX154" s="70"/>
      <c r="DY154" s="70"/>
      <c r="DZ154" s="70"/>
      <c r="EA154" s="70"/>
      <c r="EB154" s="70"/>
      <c r="EC154" s="70"/>
      <c r="ED154" s="70"/>
      <c r="EE154" s="70"/>
      <c r="EF154" s="70"/>
      <c r="EG154" s="70"/>
      <c r="EH154" s="70"/>
      <c r="EI154" s="70"/>
      <c r="EJ154" s="70"/>
      <c r="EK154" s="70"/>
      <c r="EL154" s="70"/>
      <c r="EM154" s="70"/>
      <c r="EN154" s="70"/>
    </row>
    <row r="155" spans="2:144" outlineLevel="1" x14ac:dyDescent="0.2">
      <c r="B155" s="1">
        <f>SUMPRODUCT($AT$155:$BA$155,$AT$160:$BA$160)</f>
        <v>2</v>
      </c>
      <c r="C155" s="1">
        <f t="shared" si="24"/>
        <v>0.99187953705845389</v>
      </c>
      <c r="D155" s="1">
        <f t="shared" si="25"/>
        <v>0.6057377208408552</v>
      </c>
      <c r="E155" s="1">
        <f t="shared" si="26"/>
        <v>0.99989703292239618</v>
      </c>
      <c r="F155" s="1">
        <f>MMULT($AT$155:$BA$155,$B$16:$B$23) + B15</f>
        <v>4.805214500440119</v>
      </c>
      <c r="G155" s="1">
        <f t="array" ref="G155">SQRT(MMULT($AT$155:$BB$155,MMULT($AQ$15:$AY$23,TRANSPOSE($AT$155:$BB$155))))</f>
        <v>2.2325837706408245</v>
      </c>
      <c r="AQ155" s="70"/>
      <c r="AR155" s="70">
        <v>9</v>
      </c>
      <c r="AS155" s="70"/>
      <c r="AT155" s="70">
        <f>IF($AT$161=$AR$140,$AT$145+($AR$155-1)*$AT$146,$AT$141)</f>
        <v>2</v>
      </c>
      <c r="AU155" s="70">
        <f>IF($AU$161=$AR$140,$AU$145+($AR$155-1)*$AU$146,$AU$141)</f>
        <v>0.95707070707070707</v>
      </c>
      <c r="AV155" s="70">
        <f>IF($AV$161=$AR$140,$AV$145+($AR$155-1)*$AV$146,$AV$141)</f>
        <v>0.14898989898989898</v>
      </c>
      <c r="AW155" s="70">
        <f>IF($AW$161=$AR$140,$AW$145+($AR$155-1)*$AW$146,$AW$141)</f>
        <v>0.29292929292929293</v>
      </c>
      <c r="AX155" s="70">
        <f>IF($AX$161=$AR$140,$AX$145+($AR$155-1)*$AX$146,$AX$141)</f>
        <v>0.79292929292929293</v>
      </c>
      <c r="AY155" s="70">
        <f>IF($AY$161=$AR$140,$AY$145+($AR$155-1)*$AY$146,$AY$141)</f>
        <v>0.42171717171717171</v>
      </c>
      <c r="AZ155" s="70">
        <f>IF($AZ$161=$AR$140,$AZ$145+($AR$155-1)*$AZ$146,$AZ$141)</f>
        <v>0.91161616161616166</v>
      </c>
      <c r="BA155" s="70">
        <f>IF($BA$161=$AR$140,$BA$145+($AR$155-1)*$BA$146,$BA$141)</f>
        <v>15114.890917887235</v>
      </c>
      <c r="BB155" s="70">
        <v>1</v>
      </c>
      <c r="BC155" s="70"/>
      <c r="BD155" s="70"/>
      <c r="BE155" s="70"/>
      <c r="BF155" s="70"/>
      <c r="BG155" s="70"/>
      <c r="BH155" s="70"/>
      <c r="BI155" s="70"/>
      <c r="BJ155" s="70"/>
      <c r="BK155" s="70"/>
      <c r="BL155" s="70"/>
      <c r="BM155" s="70"/>
      <c r="BN155" s="70"/>
      <c r="BO155" s="70"/>
      <c r="BP155" s="70"/>
      <c r="BQ155" s="70"/>
      <c r="BR155" s="70"/>
      <c r="BS155" s="70"/>
      <c r="BT155" s="70"/>
      <c r="BU155" s="70"/>
      <c r="BV155" s="70"/>
      <c r="BW155" s="70"/>
      <c r="BX155" s="70"/>
      <c r="BY155" s="70"/>
      <c r="BZ155" s="70"/>
      <c r="CA155" s="70"/>
      <c r="CB155" s="70"/>
      <c r="CC155" s="70"/>
      <c r="CD155" s="70"/>
      <c r="CE155" s="70"/>
      <c r="CF155" s="70"/>
      <c r="CG155" s="70"/>
      <c r="CH155" s="70"/>
      <c r="CI155" s="70"/>
      <c r="CJ155" s="70"/>
      <c r="CK155" s="70"/>
      <c r="CL155" s="70"/>
      <c r="CM155" s="70"/>
      <c r="CN155" s="70"/>
      <c r="CO155" s="70"/>
      <c r="CP155" s="70"/>
      <c r="CQ155" s="70"/>
      <c r="CR155" s="70"/>
      <c r="CS155" s="70"/>
      <c r="CT155" s="70"/>
      <c r="CU155" s="70"/>
      <c r="CV155" s="70"/>
      <c r="CW155" s="70"/>
      <c r="CX155" s="70"/>
      <c r="CY155" s="70"/>
      <c r="CZ155" s="70"/>
      <c r="DA155" s="70"/>
      <c r="DB155" s="70"/>
      <c r="DC155" s="70"/>
      <c r="DD155" s="70"/>
      <c r="DE155" s="70"/>
      <c r="DF155" s="70"/>
      <c r="DG155" s="70"/>
      <c r="DH155" s="70"/>
      <c r="DI155" s="70"/>
      <c r="DJ155" s="70"/>
      <c r="DK155" s="70"/>
      <c r="DL155" s="70"/>
      <c r="DM155" s="70"/>
      <c r="DN155" s="70"/>
      <c r="DO155" s="70"/>
      <c r="DP155" s="70"/>
      <c r="DQ155" s="70"/>
      <c r="DR155" s="70"/>
      <c r="DS155" s="70"/>
      <c r="DT155" s="70"/>
      <c r="DU155" s="70"/>
      <c r="DV155" s="70"/>
      <c r="DW155" s="70"/>
      <c r="DX155" s="70"/>
      <c r="DY155" s="70"/>
      <c r="DZ155" s="70"/>
      <c r="EA155" s="70"/>
      <c r="EB155" s="70"/>
      <c r="EC155" s="70"/>
      <c r="ED155" s="70"/>
      <c r="EE155" s="70"/>
      <c r="EF155" s="70"/>
      <c r="EG155" s="70"/>
      <c r="EH155" s="70"/>
      <c r="EI155" s="70"/>
      <c r="EJ155" s="70"/>
      <c r="EK155" s="70"/>
      <c r="EL155" s="70"/>
      <c r="EM155" s="70"/>
      <c r="EN155" s="70"/>
    </row>
    <row r="156" spans="2:144" outlineLevel="1" x14ac:dyDescent="0.2">
      <c r="B156" s="1">
        <f>SUMPRODUCT($AT$156:$BA$156,$AT$160:$BA$160)</f>
        <v>2.125</v>
      </c>
      <c r="C156" s="1">
        <f t="shared" si="24"/>
        <v>0.99908628020356127</v>
      </c>
      <c r="D156" s="1">
        <f t="shared" si="25"/>
        <v>0.83430755018459968</v>
      </c>
      <c r="E156" s="1">
        <f t="shared" si="26"/>
        <v>0.99999578845249293</v>
      </c>
      <c r="F156" s="1">
        <f>MMULT($AT$156:$BA$156,$B$16:$B$23) + B15</f>
        <v>6.997072464466676</v>
      </c>
      <c r="G156" s="1">
        <f t="array" ref="G156">SQRT(MMULT($AT$156:$BB$156,MMULT($AQ$15:$AY$23,TRANSPOSE($AT$156:$BB$156))))</f>
        <v>2.7452564257939502</v>
      </c>
      <c r="AQ156" s="70"/>
      <c r="AR156" s="70">
        <v>10</v>
      </c>
      <c r="AS156" s="70"/>
      <c r="AT156" s="70">
        <f>IF($AT$161=$AR$140,$AT$145+($AR$156-1)*$AT$146,$AT$141)</f>
        <v>2.125</v>
      </c>
      <c r="AU156" s="70">
        <f>IF($AU$161=$AR$140,$AU$145+($AR$156-1)*$AU$146,$AU$141)</f>
        <v>0.95707070707070707</v>
      </c>
      <c r="AV156" s="70">
        <f>IF($AV$161=$AR$140,$AV$145+($AR$156-1)*$AV$146,$AV$141)</f>
        <v>0.14898989898989898</v>
      </c>
      <c r="AW156" s="70">
        <f>IF($AW$161=$AR$140,$AW$145+($AR$156-1)*$AW$146,$AW$141)</f>
        <v>0.29292929292929293</v>
      </c>
      <c r="AX156" s="70">
        <f>IF($AX$161=$AR$140,$AX$145+($AR$156-1)*$AX$146,$AX$141)</f>
        <v>0.79292929292929293</v>
      </c>
      <c r="AY156" s="70">
        <f>IF($AY$161=$AR$140,$AY$145+($AR$156-1)*$AY$146,$AY$141)</f>
        <v>0.42171717171717171</v>
      </c>
      <c r="AZ156" s="70">
        <f>IF($AZ$161=$AR$140,$AZ$145+($AR$156-1)*$AZ$146,$AZ$141)</f>
        <v>0.91161616161616166</v>
      </c>
      <c r="BA156" s="70">
        <f>IF($BA$161=$AR$140,$BA$145+($AR$156-1)*$BA$146,$BA$141)</f>
        <v>15114.890917887235</v>
      </c>
      <c r="BB156" s="70">
        <v>1</v>
      </c>
      <c r="BC156" s="70"/>
      <c r="BD156" s="70"/>
      <c r="BE156" s="70"/>
      <c r="BF156" s="70"/>
      <c r="BG156" s="70"/>
      <c r="BH156" s="70"/>
      <c r="BI156" s="70"/>
      <c r="BJ156" s="70"/>
      <c r="BK156" s="70"/>
      <c r="BL156" s="70"/>
      <c r="BM156" s="70"/>
      <c r="BN156" s="70"/>
      <c r="BO156" s="70"/>
      <c r="BP156" s="70"/>
      <c r="BQ156" s="70"/>
      <c r="BR156" s="70"/>
      <c r="BS156" s="70"/>
      <c r="BT156" s="70"/>
      <c r="BU156" s="70"/>
      <c r="BV156" s="70"/>
      <c r="BW156" s="70"/>
      <c r="BX156" s="70"/>
      <c r="BY156" s="70"/>
      <c r="BZ156" s="70"/>
      <c r="CA156" s="70"/>
      <c r="CB156" s="70"/>
      <c r="CC156" s="70"/>
      <c r="CD156" s="70"/>
      <c r="CE156" s="70"/>
      <c r="CF156" s="70"/>
      <c r="CG156" s="70"/>
      <c r="CH156" s="70"/>
      <c r="CI156" s="70"/>
      <c r="CJ156" s="70"/>
      <c r="CK156" s="70"/>
      <c r="CL156" s="70"/>
      <c r="CM156" s="70"/>
      <c r="CN156" s="70"/>
      <c r="CO156" s="70"/>
      <c r="CP156" s="70"/>
      <c r="CQ156" s="70"/>
      <c r="CR156" s="70"/>
      <c r="CS156" s="70"/>
      <c r="CT156" s="70"/>
      <c r="CU156" s="70"/>
      <c r="CV156" s="70"/>
      <c r="CW156" s="70"/>
      <c r="CX156" s="70"/>
      <c r="CY156" s="70"/>
      <c r="CZ156" s="70"/>
      <c r="DA156" s="70"/>
      <c r="DB156" s="70"/>
      <c r="DC156" s="70"/>
      <c r="DD156" s="70"/>
      <c r="DE156" s="70"/>
      <c r="DF156" s="70"/>
      <c r="DG156" s="70"/>
      <c r="DH156" s="70"/>
      <c r="DI156" s="70"/>
      <c r="DJ156" s="70"/>
      <c r="DK156" s="70"/>
      <c r="DL156" s="70"/>
      <c r="DM156" s="70"/>
      <c r="DN156" s="70"/>
      <c r="DO156" s="70"/>
      <c r="DP156" s="70"/>
      <c r="DQ156" s="70"/>
      <c r="DR156" s="70"/>
      <c r="DS156" s="70"/>
      <c r="DT156" s="70"/>
      <c r="DU156" s="70"/>
      <c r="DV156" s="70"/>
      <c r="DW156" s="70"/>
      <c r="DX156" s="70"/>
      <c r="DY156" s="70"/>
      <c r="DZ156" s="70"/>
      <c r="EA156" s="70"/>
      <c r="EB156" s="70"/>
      <c r="EC156" s="70"/>
      <c r="ED156" s="70"/>
      <c r="EE156" s="70"/>
      <c r="EF156" s="70"/>
      <c r="EG156" s="70"/>
      <c r="EH156" s="70"/>
      <c r="EI156" s="70"/>
      <c r="EJ156" s="70"/>
      <c r="EK156" s="70"/>
      <c r="EL156" s="70"/>
      <c r="EM156" s="70"/>
      <c r="EN156" s="70"/>
    </row>
    <row r="157" spans="2:144" outlineLevel="1" x14ac:dyDescent="0.2">
      <c r="B157" s="1">
        <f>SUMPRODUCT($AT$157:$BA$157,$AT$160:$BA$160)</f>
        <v>2.25</v>
      </c>
      <c r="C157" s="1">
        <f t="shared" si="24"/>
        <v>0.9998978463583541</v>
      </c>
      <c r="D157" s="1">
        <f t="shared" si="25"/>
        <v>0.941821333005598</v>
      </c>
      <c r="E157" s="1">
        <f t="shared" si="26"/>
        <v>0.99999983103329926</v>
      </c>
      <c r="F157" s="1">
        <f>MMULT($AT$157:$BA$157,$B$16:$B$23) + B15</f>
        <v>9.1889304284932436</v>
      </c>
      <c r="G157" s="1">
        <f t="array" ref="G157">SQRT(MMULT($AT$157:$BB$157,MMULT($AQ$15:$AY$23,TRANSPOSE($AT$157:$BB$157))))</f>
        <v>3.2677302395361223</v>
      </c>
      <c r="AQ157" s="70"/>
      <c r="AR157" s="70">
        <v>11</v>
      </c>
      <c r="AS157" s="70"/>
      <c r="AT157" s="70">
        <f>IF($AT$161=$AR$140,$AT$145+($AR$157-1)*$AT$146,$AT$141)</f>
        <v>2.25</v>
      </c>
      <c r="AU157" s="70">
        <f>IF($AU$161=$AR$140,$AU$145+($AR$157-1)*$AU$146,$AU$141)</f>
        <v>0.95707070707070707</v>
      </c>
      <c r="AV157" s="70">
        <f>IF($AV$161=$AR$140,$AV$145+($AR$157-1)*$AV$146,$AV$141)</f>
        <v>0.14898989898989898</v>
      </c>
      <c r="AW157" s="70">
        <f>IF($AW$161=$AR$140,$AW$145+($AR$157-1)*$AW$146,$AW$141)</f>
        <v>0.29292929292929293</v>
      </c>
      <c r="AX157" s="70">
        <f>IF($AX$161=$AR$140,$AX$145+($AR$157-1)*$AX$146,$AX$141)</f>
        <v>0.79292929292929293</v>
      </c>
      <c r="AY157" s="70">
        <f>IF($AY$161=$AR$140,$AY$145+($AR$157-1)*$AY$146,$AY$141)</f>
        <v>0.42171717171717171</v>
      </c>
      <c r="AZ157" s="70">
        <f>IF($AZ$161=$AR$140,$AZ$145+($AR$157-1)*$AZ$146,$AZ$141)</f>
        <v>0.91161616161616166</v>
      </c>
      <c r="BA157" s="70">
        <f>IF($BA$161=$AR$140,$BA$145+($AR$157-1)*$BA$146,$BA$141)</f>
        <v>15114.890917887235</v>
      </c>
      <c r="BB157" s="70">
        <v>1</v>
      </c>
      <c r="BC157" s="70"/>
      <c r="BD157" s="70"/>
      <c r="BE157" s="70"/>
      <c r="BF157" s="70"/>
      <c r="BG157" s="70"/>
      <c r="BH157" s="70"/>
      <c r="BI157" s="70"/>
      <c r="BJ157" s="70"/>
      <c r="BK157" s="70"/>
      <c r="BL157" s="70"/>
      <c r="BM157" s="70"/>
      <c r="BN157" s="70"/>
      <c r="BO157" s="70"/>
      <c r="BP157" s="70"/>
      <c r="BQ157" s="70"/>
      <c r="BR157" s="70"/>
      <c r="BS157" s="70"/>
      <c r="BT157" s="70"/>
      <c r="BU157" s="70"/>
      <c r="BV157" s="70"/>
      <c r="BW157" s="70"/>
      <c r="BX157" s="70"/>
      <c r="BY157" s="70"/>
      <c r="BZ157" s="70"/>
      <c r="CA157" s="70"/>
      <c r="CB157" s="70"/>
      <c r="CC157" s="70"/>
      <c r="CD157" s="70"/>
      <c r="CE157" s="70"/>
      <c r="CF157" s="70"/>
      <c r="CG157" s="70"/>
      <c r="CH157" s="70"/>
      <c r="CI157" s="70"/>
      <c r="CJ157" s="70"/>
      <c r="CK157" s="70"/>
      <c r="CL157" s="70"/>
      <c r="CM157" s="70"/>
      <c r="CN157" s="70"/>
      <c r="CO157" s="70"/>
      <c r="CP157" s="70"/>
      <c r="CQ157" s="70"/>
      <c r="CR157" s="70"/>
      <c r="CS157" s="70"/>
      <c r="CT157" s="70"/>
      <c r="CU157" s="70"/>
      <c r="CV157" s="70"/>
      <c r="CW157" s="70"/>
      <c r="CX157" s="70"/>
      <c r="CY157" s="70"/>
      <c r="CZ157" s="70"/>
      <c r="DA157" s="70"/>
      <c r="DB157" s="70"/>
      <c r="DC157" s="70"/>
      <c r="DD157" s="70"/>
      <c r="DE157" s="70"/>
      <c r="DF157" s="70"/>
      <c r="DG157" s="70"/>
      <c r="DH157" s="70"/>
      <c r="DI157" s="70"/>
      <c r="DJ157" s="70"/>
      <c r="DK157" s="70"/>
      <c r="DL157" s="70"/>
      <c r="DM157" s="70"/>
      <c r="DN157" s="70"/>
      <c r="DO157" s="70"/>
      <c r="DP157" s="70"/>
      <c r="DQ157" s="70"/>
      <c r="DR157" s="70"/>
      <c r="DS157" s="70"/>
      <c r="DT157" s="70"/>
      <c r="DU157" s="70"/>
      <c r="DV157" s="70"/>
      <c r="DW157" s="70"/>
      <c r="DX157" s="70"/>
      <c r="DY157" s="70"/>
      <c r="DZ157" s="70"/>
      <c r="EA157" s="70"/>
      <c r="EB157" s="70"/>
      <c r="EC157" s="70"/>
      <c r="ED157" s="70"/>
      <c r="EE157" s="70"/>
      <c r="EF157" s="70"/>
      <c r="EG157" s="70"/>
      <c r="EH157" s="70"/>
      <c r="EI157" s="70"/>
      <c r="EJ157" s="70"/>
      <c r="EK157" s="70"/>
      <c r="EL157" s="70"/>
      <c r="EM157" s="70"/>
      <c r="EN157" s="70"/>
    </row>
    <row r="158" spans="2:144" outlineLevel="1" x14ac:dyDescent="0.2">
      <c r="B158" s="1">
        <f>SUMPRODUCT($AT$158:$BA$158,$AT$160:$BA$160)</f>
        <v>2.375</v>
      </c>
      <c r="C158" s="1">
        <f t="shared" si="24"/>
        <v>0.99998858748280195</v>
      </c>
      <c r="D158" s="1">
        <f t="shared" si="25"/>
        <v>0.98093857042172827</v>
      </c>
      <c r="E158" s="1">
        <f t="shared" si="26"/>
        <v>0.9999999932971555</v>
      </c>
      <c r="F158" s="1">
        <f>MMULT($AT$158:$BA$158,$B$16:$B$23) + B15</f>
        <v>11.380788392519815</v>
      </c>
      <c r="G158" s="1">
        <f t="array" ref="G158">SQRT(MMULT($AT$158:$BB$158,MMULT($AQ$15:$AY$23,TRANSPOSE($AT$158:$BB$158))))</f>
        <v>3.7959602893044426</v>
      </c>
      <c r="AQ158" s="70"/>
      <c r="AR158" s="70">
        <v>12</v>
      </c>
      <c r="AS158" s="70"/>
      <c r="AT158" s="70">
        <f>IF($AT$161=$AR$140,$AT$145+($AR$158-1)*$AT$146,$AT$141)</f>
        <v>2.375</v>
      </c>
      <c r="AU158" s="70">
        <f>IF($AU$161=$AR$140,$AU$145+($AR$158-1)*$AU$146,$AU$141)</f>
        <v>0.95707070707070707</v>
      </c>
      <c r="AV158" s="70">
        <f>IF($AV$161=$AR$140,$AV$145+($AR$158-1)*$AV$146,$AV$141)</f>
        <v>0.14898989898989898</v>
      </c>
      <c r="AW158" s="70">
        <f>IF($AW$161=$AR$140,$AW$145+($AR$158-1)*$AW$146,$AW$141)</f>
        <v>0.29292929292929293</v>
      </c>
      <c r="AX158" s="70">
        <f>IF($AX$161=$AR$140,$AX$145+($AR$158-1)*$AX$146,$AX$141)</f>
        <v>0.79292929292929293</v>
      </c>
      <c r="AY158" s="70">
        <f>IF($AY$161=$AR$140,$AY$145+($AR$158-1)*$AY$146,$AY$141)</f>
        <v>0.42171717171717171</v>
      </c>
      <c r="AZ158" s="70">
        <f>IF($AZ$161=$AR$140,$AZ$145+($AR$158-1)*$AZ$146,$AZ$141)</f>
        <v>0.91161616161616166</v>
      </c>
      <c r="BA158" s="70">
        <f>IF($BA$161=$AR$140,$BA$145+($AR$158-1)*$BA$146,$BA$141)</f>
        <v>15114.890917887235</v>
      </c>
      <c r="BB158" s="70">
        <v>1</v>
      </c>
      <c r="BC158" s="70"/>
      <c r="BD158" s="70"/>
      <c r="BE158" s="70"/>
      <c r="BF158" s="70"/>
      <c r="BG158" s="70"/>
      <c r="BH158" s="70"/>
      <c r="BI158" s="70"/>
      <c r="BJ158" s="70"/>
      <c r="BK158" s="70"/>
      <c r="BL158" s="70"/>
      <c r="BM158" s="70"/>
      <c r="BN158" s="70"/>
      <c r="BO158" s="70"/>
      <c r="BP158" s="70"/>
      <c r="BQ158" s="70"/>
      <c r="BR158" s="70"/>
      <c r="BS158" s="70"/>
      <c r="BT158" s="70"/>
      <c r="BU158" s="70"/>
      <c r="BV158" s="70"/>
      <c r="BW158" s="70"/>
      <c r="BX158" s="70"/>
      <c r="BY158" s="70"/>
      <c r="BZ158" s="70"/>
      <c r="CA158" s="70"/>
      <c r="CB158" s="70"/>
      <c r="CC158" s="70"/>
      <c r="CD158" s="70"/>
      <c r="CE158" s="70"/>
      <c r="CF158" s="70"/>
      <c r="CG158" s="70"/>
      <c r="CH158" s="70"/>
      <c r="CI158" s="70"/>
      <c r="CJ158" s="70"/>
      <c r="CK158" s="70"/>
      <c r="CL158" s="70"/>
      <c r="CM158" s="70"/>
      <c r="CN158" s="70"/>
      <c r="CO158" s="70"/>
      <c r="CP158" s="70"/>
      <c r="CQ158" s="70"/>
      <c r="CR158" s="70"/>
      <c r="CS158" s="70"/>
      <c r="CT158" s="70"/>
      <c r="CU158" s="70"/>
      <c r="CV158" s="70"/>
      <c r="CW158" s="70"/>
      <c r="CX158" s="70"/>
      <c r="CY158" s="70"/>
      <c r="CZ158" s="70"/>
      <c r="DA158" s="70"/>
      <c r="DB158" s="70"/>
      <c r="DC158" s="70"/>
      <c r="DD158" s="70"/>
      <c r="DE158" s="70"/>
      <c r="DF158" s="70"/>
      <c r="DG158" s="70"/>
      <c r="DH158" s="70"/>
      <c r="DI158" s="70"/>
      <c r="DJ158" s="70"/>
      <c r="DK158" s="70"/>
      <c r="DL158" s="70"/>
      <c r="DM158" s="70"/>
      <c r="DN158" s="70"/>
      <c r="DO158" s="70"/>
      <c r="DP158" s="70"/>
      <c r="DQ158" s="70"/>
      <c r="DR158" s="70"/>
      <c r="DS158" s="70"/>
      <c r="DT158" s="70"/>
      <c r="DU158" s="70"/>
      <c r="DV158" s="70"/>
      <c r="DW158" s="70"/>
      <c r="DX158" s="70"/>
      <c r="DY158" s="70"/>
      <c r="DZ158" s="70"/>
      <c r="EA158" s="70"/>
      <c r="EB158" s="70"/>
      <c r="EC158" s="70"/>
      <c r="ED158" s="70"/>
      <c r="EE158" s="70"/>
      <c r="EF158" s="70"/>
      <c r="EG158" s="70"/>
      <c r="EH158" s="70"/>
      <c r="EI158" s="70"/>
      <c r="EJ158" s="70"/>
      <c r="EK158" s="70"/>
      <c r="EL158" s="70"/>
      <c r="EM158" s="70"/>
      <c r="EN158" s="70"/>
    </row>
    <row r="159" spans="2:144" outlineLevel="1" x14ac:dyDescent="0.2">
      <c r="B159" s="1">
        <f>SUMPRODUCT($AT$159:$BA$159,$AT$160:$BA$160)</f>
        <v>2.5</v>
      </c>
      <c r="C159" s="1">
        <f t="shared" si="24"/>
        <v>0.99999872510614196</v>
      </c>
      <c r="D159" s="1">
        <f t="shared" si="25"/>
        <v>0.99388111103037902</v>
      </c>
      <c r="E159" s="1">
        <f t="shared" si="26"/>
        <v>0.99999999973599563</v>
      </c>
      <c r="F159" s="1">
        <f>MMULT($AT$159:$BA$159,$B$16:$B$23) + B15</f>
        <v>13.572646356546382</v>
      </c>
      <c r="G159" s="1">
        <f t="array" ref="G159">SQRT(MMULT($AT$159:$BB$159,MMULT($AQ$15:$AY$23,TRANSPOSE($AT$159:$BB$159))))</f>
        <v>4.3278393734235774</v>
      </c>
      <c r="AQ159" s="70"/>
      <c r="AR159" s="70">
        <v>13</v>
      </c>
      <c r="AS159" s="70"/>
      <c r="AT159" s="70">
        <f>IF($AT$161=$AR$140,$AT$145+($AR$159-1)*$AT$146,$AT$141)</f>
        <v>2.5</v>
      </c>
      <c r="AU159" s="70">
        <f>IF($AU$161=$AR$140,$AU$145+($AR$159-1)*$AU$146,$AU$141)</f>
        <v>0.95707070707070707</v>
      </c>
      <c r="AV159" s="70">
        <f>IF($AV$161=$AR$140,$AV$145+($AR$159-1)*$AV$146,$AV$141)</f>
        <v>0.14898989898989898</v>
      </c>
      <c r="AW159" s="70">
        <f>IF($AW$161=$AR$140,$AW$145+($AR$159-1)*$AW$146,$AW$141)</f>
        <v>0.29292929292929293</v>
      </c>
      <c r="AX159" s="70">
        <f>IF($AX$161=$AR$140,$AX$145+($AR$159-1)*$AX$146,$AX$141)</f>
        <v>0.79292929292929293</v>
      </c>
      <c r="AY159" s="70">
        <f>IF($AY$161=$AR$140,$AY$145+($AR$159-1)*$AY$146,$AY$141)</f>
        <v>0.42171717171717171</v>
      </c>
      <c r="AZ159" s="70">
        <f>IF($AZ$161=$AR$140,$AZ$145+($AR$159-1)*$AZ$146,$AZ$141)</f>
        <v>0.91161616161616166</v>
      </c>
      <c r="BA159" s="70">
        <f>IF($BA$161=$AR$140,$BA$145+($AR$159-1)*$BA$146,$BA$141)</f>
        <v>15114.890917887235</v>
      </c>
      <c r="BB159" s="70">
        <v>1</v>
      </c>
      <c r="BC159" s="70"/>
      <c r="BD159" s="70"/>
      <c r="BE159" s="70"/>
      <c r="BF159" s="70"/>
      <c r="BG159" s="70"/>
      <c r="BH159" s="70"/>
      <c r="BI159" s="70"/>
      <c r="BJ159" s="70"/>
      <c r="BK159" s="70"/>
      <c r="BL159" s="70"/>
      <c r="BM159" s="70"/>
      <c r="BN159" s="70"/>
      <c r="BO159" s="70"/>
      <c r="BP159" s="70"/>
      <c r="BQ159" s="70"/>
      <c r="BR159" s="70"/>
      <c r="BS159" s="70"/>
      <c r="BT159" s="70"/>
      <c r="BU159" s="70"/>
      <c r="BV159" s="70"/>
      <c r="BW159" s="70"/>
      <c r="BX159" s="70"/>
      <c r="BY159" s="70"/>
      <c r="BZ159" s="70"/>
      <c r="CA159" s="70"/>
      <c r="CB159" s="70"/>
      <c r="CC159" s="70"/>
      <c r="CD159" s="70"/>
      <c r="CE159" s="70"/>
      <c r="CF159" s="70"/>
      <c r="CG159" s="70"/>
      <c r="CH159" s="70"/>
      <c r="CI159" s="70"/>
      <c r="CJ159" s="70"/>
      <c r="CK159" s="70"/>
      <c r="CL159" s="70"/>
      <c r="CM159" s="70"/>
      <c r="CN159" s="70"/>
      <c r="CO159" s="70"/>
      <c r="CP159" s="70"/>
      <c r="CQ159" s="70"/>
      <c r="CR159" s="70"/>
      <c r="CS159" s="70"/>
      <c r="CT159" s="70"/>
      <c r="CU159" s="70"/>
      <c r="CV159" s="70"/>
      <c r="CW159" s="70"/>
      <c r="CX159" s="70"/>
      <c r="CY159" s="70"/>
      <c r="CZ159" s="70"/>
      <c r="DA159" s="70"/>
      <c r="DB159" s="70"/>
      <c r="DC159" s="70"/>
      <c r="DD159" s="70"/>
      <c r="DE159" s="70"/>
      <c r="DF159" s="70"/>
      <c r="DG159" s="70"/>
      <c r="DH159" s="70"/>
      <c r="DI159" s="70"/>
      <c r="DJ159" s="70"/>
      <c r="DK159" s="70"/>
      <c r="DL159" s="70"/>
      <c r="DM159" s="70"/>
      <c r="DN159" s="70"/>
      <c r="DO159" s="70"/>
      <c r="DP159" s="70"/>
      <c r="DQ159" s="70"/>
      <c r="DR159" s="70"/>
      <c r="DS159" s="70"/>
      <c r="DT159" s="70"/>
      <c r="DU159" s="70"/>
      <c r="DV159" s="70"/>
      <c r="DW159" s="70"/>
      <c r="DX159" s="70"/>
      <c r="DY159" s="70"/>
      <c r="DZ159" s="70"/>
      <c r="EA159" s="70"/>
      <c r="EB159" s="70"/>
      <c r="EC159" s="70"/>
      <c r="ED159" s="70"/>
      <c r="EE159" s="70"/>
      <c r="EF159" s="70"/>
      <c r="EG159" s="70"/>
      <c r="EH159" s="70"/>
      <c r="EI159" s="70"/>
      <c r="EJ159" s="70"/>
      <c r="EK159" s="70"/>
      <c r="EL159" s="70"/>
      <c r="EM159" s="70"/>
      <c r="EN159" s="70"/>
    </row>
    <row r="160" spans="2:144" outlineLevel="1" x14ac:dyDescent="0.2">
      <c r="AQ160" s="70"/>
      <c r="AR160" s="70"/>
      <c r="AS160" s="70"/>
      <c r="AT160" s="70">
        <f>IF($AR$140 = $AT$161,1,0)</f>
        <v>1</v>
      </c>
      <c r="AU160" s="70">
        <f>IF($AR$140 = $AU$161,1,0)</f>
        <v>0</v>
      </c>
      <c r="AV160" s="70">
        <f>IF($AR$140 = $AV$161,1,0)</f>
        <v>0</v>
      </c>
      <c r="AW160" s="70">
        <f>IF($AR$140 = $AW$161,1,0)</f>
        <v>0</v>
      </c>
      <c r="AX160" s="70">
        <f>IF($AR$140 = $AX$161,1,0)</f>
        <v>0</v>
      </c>
      <c r="AY160" s="70">
        <f>IF($AR$140 = $AY$161,1,0)</f>
        <v>0</v>
      </c>
      <c r="AZ160" s="70">
        <f>IF($AR$140 = $AZ$161,1,0)</f>
        <v>0</v>
      </c>
      <c r="BA160" s="70">
        <f>IF($AR$140 = $BA$161,1,0)</f>
        <v>0</v>
      </c>
      <c r="BB160" s="70"/>
      <c r="BC160" s="70"/>
      <c r="BD160" s="70"/>
      <c r="BE160" s="70"/>
      <c r="BF160" s="70"/>
      <c r="BG160" s="70"/>
      <c r="BH160" s="70"/>
      <c r="BI160" s="70"/>
      <c r="BJ160" s="70"/>
      <c r="BK160" s="70"/>
      <c r="BL160" s="70"/>
      <c r="BM160" s="70"/>
      <c r="BN160" s="70"/>
      <c r="BO160" s="70"/>
      <c r="BP160" s="70"/>
      <c r="BQ160" s="70"/>
      <c r="BR160" s="70"/>
      <c r="BS160" s="70"/>
      <c r="BT160" s="70"/>
      <c r="BU160" s="70"/>
      <c r="BV160" s="70"/>
      <c r="BW160" s="70"/>
      <c r="BX160" s="70"/>
      <c r="BY160" s="70"/>
      <c r="BZ160" s="70"/>
      <c r="CA160" s="70"/>
      <c r="CB160" s="70"/>
      <c r="CC160" s="70"/>
      <c r="CD160" s="70"/>
      <c r="CE160" s="70"/>
      <c r="CF160" s="70"/>
      <c r="CG160" s="70"/>
      <c r="CH160" s="70"/>
      <c r="CI160" s="70"/>
      <c r="CJ160" s="70"/>
      <c r="CK160" s="70"/>
      <c r="CL160" s="70"/>
      <c r="CM160" s="70"/>
      <c r="CN160" s="70"/>
      <c r="CO160" s="70"/>
      <c r="CP160" s="70"/>
      <c r="CQ160" s="70"/>
      <c r="CR160" s="70"/>
      <c r="CS160" s="70"/>
      <c r="CT160" s="70"/>
      <c r="CU160" s="70"/>
      <c r="CV160" s="70"/>
      <c r="CW160" s="70"/>
      <c r="CX160" s="70"/>
      <c r="CY160" s="70"/>
      <c r="CZ160" s="70"/>
      <c r="DA160" s="70"/>
      <c r="DB160" s="70"/>
      <c r="DC160" s="70"/>
      <c r="DD160" s="70"/>
      <c r="DE160" s="70"/>
      <c r="DF160" s="70"/>
      <c r="DG160" s="70"/>
      <c r="DH160" s="70"/>
      <c r="DI160" s="70"/>
      <c r="DJ160" s="70"/>
      <c r="DK160" s="70"/>
      <c r="DL160" s="70"/>
      <c r="DM160" s="70"/>
      <c r="DN160" s="70"/>
      <c r="DO160" s="70"/>
      <c r="DP160" s="70"/>
      <c r="DQ160" s="70"/>
      <c r="DR160" s="70"/>
      <c r="DS160" s="70"/>
      <c r="DT160" s="70"/>
      <c r="DU160" s="70"/>
      <c r="DV160" s="70"/>
      <c r="DW160" s="70"/>
      <c r="DX160" s="70"/>
      <c r="DY160" s="70"/>
      <c r="DZ160" s="70"/>
      <c r="EA160" s="70"/>
      <c r="EB160" s="70"/>
      <c r="EC160" s="70"/>
      <c r="ED160" s="70"/>
      <c r="EE160" s="70"/>
      <c r="EF160" s="70"/>
      <c r="EG160" s="70"/>
      <c r="EH160" s="70"/>
      <c r="EI160" s="70"/>
      <c r="EJ160" s="70"/>
      <c r="EK160" s="70"/>
      <c r="EL160" s="70"/>
      <c r="EM160" s="70"/>
      <c r="EN160" s="70"/>
    </row>
    <row r="161" spans="1:144" x14ac:dyDescent="0.2">
      <c r="A161" s="86"/>
      <c r="AQ161" s="70"/>
      <c r="AR161" s="70"/>
      <c r="AS161" s="70"/>
      <c r="AT161" s="70">
        <v>1</v>
      </c>
      <c r="AU161" s="70">
        <v>2</v>
      </c>
      <c r="AV161" s="70">
        <v>3</v>
      </c>
      <c r="AW161" s="70">
        <v>4</v>
      </c>
      <c r="AX161" s="70">
        <v>5</v>
      </c>
      <c r="AY161" s="70">
        <v>6</v>
      </c>
      <c r="AZ161" s="70">
        <v>7</v>
      </c>
      <c r="BA161" s="70">
        <v>8</v>
      </c>
      <c r="BB161" s="70"/>
      <c r="BC161" s="70"/>
      <c r="BD161" s="70"/>
      <c r="BE161" s="70"/>
      <c r="BF161" s="70"/>
      <c r="BG161" s="70"/>
      <c r="BH161" s="70"/>
      <c r="BI161" s="70"/>
      <c r="BJ161" s="70"/>
      <c r="BK161" s="70"/>
      <c r="BL161" s="70"/>
      <c r="BM161" s="70"/>
      <c r="BN161" s="70"/>
      <c r="BO161" s="70"/>
      <c r="BP161" s="70"/>
      <c r="BQ161" s="70"/>
      <c r="BR161" s="70"/>
      <c r="BS161" s="70"/>
      <c r="BT161" s="70"/>
      <c r="BU161" s="70"/>
      <c r="BV161" s="70"/>
      <c r="BW161" s="70"/>
      <c r="BX161" s="70"/>
      <c r="BY161" s="70"/>
      <c r="BZ161" s="70"/>
      <c r="CA161" s="70"/>
      <c r="CB161" s="70"/>
      <c r="CC161" s="70"/>
      <c r="CD161" s="70"/>
      <c r="CE161" s="70"/>
      <c r="CF161" s="70"/>
      <c r="CG161" s="70"/>
      <c r="CH161" s="70"/>
      <c r="CI161" s="70"/>
      <c r="CJ161" s="70"/>
      <c r="CK161" s="70"/>
      <c r="CL161" s="70"/>
      <c r="CM161" s="70"/>
      <c r="CN161" s="70"/>
      <c r="CO161" s="70"/>
      <c r="CP161" s="70"/>
      <c r="CQ161" s="70"/>
      <c r="CR161" s="70"/>
      <c r="CS161" s="70"/>
      <c r="CT161" s="70"/>
      <c r="CU161" s="70"/>
      <c r="CV161" s="70"/>
      <c r="CW161" s="70"/>
      <c r="CX161" s="70"/>
      <c r="CY161" s="70"/>
      <c r="CZ161" s="70"/>
      <c r="DA161" s="70"/>
      <c r="DB161" s="70"/>
      <c r="DC161" s="70"/>
      <c r="DD161" s="70"/>
      <c r="DE161" s="70"/>
      <c r="DF161" s="70"/>
      <c r="DG161" s="70"/>
      <c r="DH161" s="70"/>
      <c r="DI161" s="70"/>
      <c r="DJ161" s="70"/>
      <c r="DK161" s="70"/>
      <c r="DL161" s="70"/>
      <c r="DM161" s="70"/>
      <c r="DN161" s="70"/>
      <c r="DO161" s="70"/>
      <c r="DP161" s="70"/>
      <c r="DQ161" s="70"/>
      <c r="DR161" s="70"/>
      <c r="DS161" s="70"/>
      <c r="DT161" s="70"/>
      <c r="DU161" s="70"/>
      <c r="DV161" s="70"/>
      <c r="DW161" s="70"/>
      <c r="DX161" s="70"/>
      <c r="DY161" s="70"/>
      <c r="DZ161" s="70"/>
      <c r="EA161" s="70"/>
      <c r="EB161" s="70"/>
      <c r="EC161" s="70"/>
      <c r="ED161" s="70"/>
      <c r="EE161" s="70"/>
      <c r="EF161" s="70"/>
      <c r="EG161" s="70"/>
      <c r="EH161" s="70"/>
      <c r="EI161" s="70"/>
      <c r="EJ161" s="70"/>
      <c r="EK161" s="70"/>
      <c r="EL161" s="70"/>
      <c r="EM161" s="70"/>
      <c r="EN161" s="70"/>
    </row>
    <row r="162" spans="1:144" x14ac:dyDescent="0.2">
      <c r="A162" s="11" t="s">
        <v>171</v>
      </c>
      <c r="AQ162" s="82" t="s">
        <v>201</v>
      </c>
      <c r="AR162" s="70"/>
      <c r="AS162" s="70"/>
      <c r="AT162" s="70"/>
      <c r="AU162" s="70"/>
      <c r="AV162" s="70"/>
      <c r="AW162" s="70"/>
      <c r="AX162" s="70"/>
      <c r="AY162" s="70"/>
      <c r="AZ162" s="70"/>
      <c r="BA162" s="70"/>
      <c r="BB162" s="70"/>
      <c r="BC162" s="70"/>
      <c r="BD162" s="70"/>
      <c r="BE162" s="70"/>
      <c r="BF162" s="70"/>
      <c r="BG162" s="70"/>
      <c r="BH162" s="70"/>
      <c r="BI162" s="70"/>
      <c r="BJ162" s="70"/>
      <c r="BK162" s="70"/>
      <c r="BL162" s="70"/>
      <c r="BM162" s="70"/>
      <c r="BN162" s="70"/>
      <c r="BO162" s="70"/>
      <c r="BP162" s="70"/>
      <c r="BQ162" s="70"/>
      <c r="BR162" s="70"/>
      <c r="BS162" s="70"/>
      <c r="BT162" s="70"/>
      <c r="BU162" s="70"/>
      <c r="BV162" s="70"/>
      <c r="BW162" s="70"/>
      <c r="BX162" s="70"/>
      <c r="BY162" s="70"/>
      <c r="BZ162" s="70"/>
      <c r="CA162" s="70"/>
      <c r="CB162" s="70"/>
      <c r="CC162" s="70"/>
      <c r="CD162" s="70"/>
      <c r="CE162" s="70"/>
      <c r="CF162" s="70"/>
      <c r="CG162" s="70"/>
      <c r="CH162" s="70"/>
      <c r="CI162" s="70"/>
      <c r="CJ162" s="70"/>
      <c r="CK162" s="70"/>
      <c r="CL162" s="70"/>
      <c r="CM162" s="70"/>
      <c r="CN162" s="70"/>
      <c r="CO162" s="70"/>
      <c r="CP162" s="70"/>
      <c r="CQ162" s="70"/>
      <c r="CR162" s="70"/>
      <c r="CS162" s="70"/>
      <c r="CT162" s="70"/>
      <c r="CU162" s="70"/>
      <c r="CV162" s="70"/>
      <c r="CW162" s="70"/>
      <c r="CX162" s="70"/>
      <c r="CY162" s="70"/>
      <c r="CZ162" s="70"/>
      <c r="DA162" s="70"/>
      <c r="DB162" s="70"/>
      <c r="DC162" s="70"/>
      <c r="DD162" s="70"/>
      <c r="DE162" s="70"/>
      <c r="DF162" s="70"/>
      <c r="DG162" s="70"/>
      <c r="DH162" s="70"/>
      <c r="DI162" s="70"/>
      <c r="DJ162" s="70"/>
      <c r="DK162" s="70"/>
      <c r="DL162" s="70"/>
      <c r="DM162" s="70"/>
      <c r="DN162" s="70"/>
      <c r="DO162" s="70"/>
      <c r="DP162" s="70"/>
      <c r="DQ162" s="70"/>
      <c r="DR162" s="70"/>
      <c r="DS162" s="70"/>
      <c r="DT162" s="70"/>
      <c r="DU162" s="70"/>
      <c r="DV162" s="70"/>
      <c r="DW162" s="70"/>
      <c r="DX162" s="70"/>
      <c r="DY162" s="70"/>
      <c r="DZ162" s="70"/>
      <c r="EA162" s="70"/>
      <c r="EB162" s="70"/>
      <c r="EC162" s="70"/>
      <c r="ED162" s="70"/>
      <c r="EE162" s="70"/>
      <c r="EF162" s="70"/>
      <c r="EG162" s="70"/>
      <c r="EH162" s="70"/>
      <c r="EI162" s="70"/>
      <c r="EJ162" s="70"/>
      <c r="EK162" s="70"/>
      <c r="EL162" s="70"/>
      <c r="EM162" s="70"/>
      <c r="EN162" s="70"/>
    </row>
    <row r="163" spans="1:144" outlineLevel="1" x14ac:dyDescent="0.2">
      <c r="AQ163" s="82" t="s">
        <v>202</v>
      </c>
      <c r="AR163" s="70">
        <v>0</v>
      </c>
      <c r="AS163" s="70">
        <v>0.05</v>
      </c>
      <c r="AT163" s="70">
        <v>0.1</v>
      </c>
      <c r="AU163" s="70">
        <v>0.15000000000000002</v>
      </c>
      <c r="AV163" s="70">
        <v>0.2</v>
      </c>
      <c r="AW163" s="70">
        <v>0.25</v>
      </c>
      <c r="AX163" s="70">
        <v>0.3</v>
      </c>
      <c r="AY163" s="70">
        <v>0.35</v>
      </c>
      <c r="AZ163" s="70">
        <v>0.39999999999999997</v>
      </c>
      <c r="BA163" s="70">
        <v>0.44999999999999996</v>
      </c>
      <c r="BB163" s="70">
        <v>0.49999999999999994</v>
      </c>
      <c r="BC163" s="70">
        <v>0.54999999999999993</v>
      </c>
      <c r="BD163" s="70">
        <v>0.6</v>
      </c>
      <c r="BE163" s="70">
        <v>0.65</v>
      </c>
      <c r="BF163" s="70">
        <v>0.70000000000000007</v>
      </c>
      <c r="BG163" s="70">
        <v>0.75000000000000011</v>
      </c>
      <c r="BH163" s="70">
        <v>0.80000000000000016</v>
      </c>
      <c r="BI163" s="70">
        <v>0.8500000000000002</v>
      </c>
      <c r="BJ163" s="70">
        <v>0.90000000000000024</v>
      </c>
      <c r="BK163" s="70">
        <v>0.95000000000000029</v>
      </c>
      <c r="BL163" s="70">
        <v>1.0000000000000002</v>
      </c>
      <c r="BM163" s="70"/>
      <c r="BN163" s="70"/>
      <c r="BO163" s="70"/>
      <c r="BP163" s="70"/>
      <c r="BQ163" s="70"/>
      <c r="BR163" s="70"/>
      <c r="BS163" s="70"/>
      <c r="BT163" s="70"/>
      <c r="BU163" s="70"/>
      <c r="BV163" s="70"/>
      <c r="BW163" s="70"/>
      <c r="BX163" s="70"/>
      <c r="BY163" s="70"/>
      <c r="BZ163" s="70"/>
      <c r="CA163" s="70"/>
      <c r="CB163" s="70"/>
      <c r="CC163" s="70"/>
      <c r="CD163" s="70"/>
      <c r="CE163" s="70"/>
      <c r="CF163" s="70"/>
      <c r="CG163" s="70"/>
      <c r="CH163" s="70"/>
      <c r="CI163" s="70"/>
      <c r="CJ163" s="70"/>
      <c r="CK163" s="70"/>
      <c r="CL163" s="70"/>
      <c r="CM163" s="70"/>
      <c r="CN163" s="70"/>
      <c r="CO163" s="70"/>
      <c r="CP163" s="70"/>
      <c r="CQ163" s="70"/>
      <c r="CR163" s="70"/>
      <c r="CS163" s="70"/>
      <c r="CT163" s="70"/>
      <c r="CU163" s="70"/>
      <c r="CV163" s="70"/>
      <c r="CW163" s="70"/>
      <c r="CX163" s="70"/>
      <c r="CY163" s="70"/>
      <c r="CZ163" s="70"/>
      <c r="DA163" s="70"/>
      <c r="DB163" s="70"/>
      <c r="DC163" s="70"/>
      <c r="DD163" s="70"/>
      <c r="DE163" s="70"/>
      <c r="DF163" s="70"/>
      <c r="DG163" s="70"/>
      <c r="DH163" s="70"/>
      <c r="DI163" s="70"/>
      <c r="DJ163" s="70"/>
      <c r="DK163" s="70"/>
      <c r="DL163" s="70"/>
      <c r="DM163" s="70"/>
      <c r="DN163" s="70"/>
      <c r="DO163" s="70"/>
      <c r="DP163" s="70"/>
      <c r="DQ163" s="70"/>
      <c r="DR163" s="70"/>
      <c r="DS163" s="70"/>
      <c r="DT163" s="70"/>
      <c r="DU163" s="70"/>
      <c r="DV163" s="70"/>
      <c r="DW163" s="70"/>
      <c r="DX163" s="70"/>
      <c r="DY163" s="70"/>
      <c r="DZ163" s="70"/>
      <c r="EA163" s="70"/>
      <c r="EB163" s="70"/>
      <c r="EC163" s="70"/>
      <c r="ED163" s="70"/>
      <c r="EE163" s="70"/>
      <c r="EF163" s="70"/>
      <c r="EG163" s="70"/>
      <c r="EH163" s="70"/>
      <c r="EI163" s="70"/>
      <c r="EJ163" s="70"/>
      <c r="EK163" s="70"/>
      <c r="EL163" s="70"/>
      <c r="EM163" s="70"/>
      <c r="EN163" s="70"/>
    </row>
    <row r="164" spans="1:144" outlineLevel="1" x14ac:dyDescent="0.2">
      <c r="AQ164" s="82" t="s">
        <v>203</v>
      </c>
      <c r="AR164" s="70">
        <v>0</v>
      </c>
      <c r="AS164" s="70">
        <v>3</v>
      </c>
      <c r="AT164" s="70">
        <v>3</v>
      </c>
      <c r="AU164" s="70">
        <v>3</v>
      </c>
      <c r="AV164" s="70">
        <v>3</v>
      </c>
      <c r="AW164" s="70">
        <v>3</v>
      </c>
      <c r="AX164" s="70">
        <v>5</v>
      </c>
      <c r="AY164" s="70">
        <v>6</v>
      </c>
      <c r="AZ164" s="70">
        <v>6</v>
      </c>
      <c r="BA164" s="70">
        <v>6</v>
      </c>
      <c r="BB164" s="70">
        <v>8</v>
      </c>
      <c r="BC164" s="70">
        <v>10</v>
      </c>
      <c r="BD164" s="70">
        <v>10</v>
      </c>
      <c r="BE164" s="70">
        <v>12</v>
      </c>
      <c r="BF164" s="70">
        <v>12</v>
      </c>
      <c r="BG164" s="70">
        <v>12</v>
      </c>
      <c r="BH164" s="70">
        <v>13</v>
      </c>
      <c r="BI164" s="70">
        <v>15</v>
      </c>
      <c r="BJ164" s="70">
        <v>16</v>
      </c>
      <c r="BK164" s="70">
        <v>20</v>
      </c>
      <c r="BL164" s="70">
        <v>30</v>
      </c>
      <c r="BM164" s="70"/>
      <c r="BN164" s="70"/>
      <c r="BO164" s="70"/>
      <c r="BP164" s="70"/>
      <c r="BQ164" s="70"/>
      <c r="BR164" s="70"/>
      <c r="BS164" s="70"/>
      <c r="BT164" s="70"/>
      <c r="BU164" s="70"/>
      <c r="BV164" s="70"/>
      <c r="BW164" s="70"/>
      <c r="BX164" s="70"/>
      <c r="BY164" s="70"/>
      <c r="BZ164" s="70"/>
      <c r="CA164" s="70"/>
      <c r="CB164" s="70"/>
      <c r="CC164" s="70"/>
      <c r="CD164" s="70"/>
      <c r="CE164" s="70"/>
      <c r="CF164" s="70"/>
      <c r="CG164" s="70"/>
      <c r="CH164" s="70"/>
      <c r="CI164" s="70"/>
      <c r="CJ164" s="70"/>
      <c r="CK164" s="70"/>
      <c r="CL164" s="70"/>
      <c r="CM164" s="70"/>
      <c r="CN164" s="70"/>
      <c r="CO164" s="70"/>
      <c r="CP164" s="70"/>
      <c r="CQ164" s="70"/>
      <c r="CR164" s="70"/>
      <c r="CS164" s="70"/>
      <c r="CT164" s="70"/>
      <c r="CU164" s="70"/>
      <c r="CV164" s="70"/>
      <c r="CW164" s="70"/>
      <c r="CX164" s="70"/>
      <c r="CY164" s="70"/>
      <c r="CZ164" s="70"/>
      <c r="DA164" s="70"/>
      <c r="DB164" s="70"/>
      <c r="DC164" s="70"/>
      <c r="DD164" s="70"/>
      <c r="DE164" s="70"/>
      <c r="DF164" s="70"/>
      <c r="DG164" s="70"/>
      <c r="DH164" s="70"/>
      <c r="DI164" s="70"/>
      <c r="DJ164" s="70"/>
      <c r="DK164" s="70"/>
      <c r="DL164" s="70"/>
      <c r="DM164" s="70"/>
      <c r="DN164" s="70"/>
      <c r="DO164" s="70"/>
      <c r="DP164" s="70"/>
      <c r="DQ164" s="70"/>
      <c r="DR164" s="70"/>
      <c r="DS164" s="70"/>
      <c r="DT164" s="70"/>
      <c r="DU164" s="70"/>
      <c r="DV164" s="70"/>
      <c r="DW164" s="70"/>
      <c r="DX164" s="70"/>
      <c r="DY164" s="70"/>
      <c r="DZ164" s="70"/>
      <c r="EA164" s="70"/>
      <c r="EB164" s="70"/>
      <c r="EC164" s="70"/>
      <c r="ED164" s="70"/>
      <c r="EE164" s="70"/>
      <c r="EF164" s="70"/>
      <c r="EG164" s="70"/>
      <c r="EH164" s="70"/>
      <c r="EI164" s="70"/>
      <c r="EJ164" s="70"/>
      <c r="EK164" s="70"/>
      <c r="EL164" s="70"/>
      <c r="EM164" s="70"/>
      <c r="EN164" s="70"/>
    </row>
    <row r="165" spans="1:144" outlineLevel="1" x14ac:dyDescent="0.2">
      <c r="AQ165" s="82" t="s">
        <v>204</v>
      </c>
      <c r="AR165" s="70">
        <v>0</v>
      </c>
      <c r="AS165" s="70">
        <v>330</v>
      </c>
      <c r="AT165" s="70">
        <v>342</v>
      </c>
      <c r="AU165" s="70">
        <v>346</v>
      </c>
      <c r="AV165" s="70">
        <v>352</v>
      </c>
      <c r="AW165" s="70">
        <v>356</v>
      </c>
      <c r="AX165" s="70">
        <v>359</v>
      </c>
      <c r="AY165" s="70">
        <v>360</v>
      </c>
      <c r="AZ165" s="70">
        <v>362</v>
      </c>
      <c r="BA165" s="70">
        <v>362</v>
      </c>
      <c r="BB165" s="70">
        <v>362</v>
      </c>
      <c r="BC165" s="70">
        <v>363</v>
      </c>
      <c r="BD165" s="70">
        <v>364</v>
      </c>
      <c r="BE165" s="70">
        <v>365</v>
      </c>
      <c r="BF165" s="70">
        <v>365</v>
      </c>
      <c r="BG165" s="70">
        <v>365</v>
      </c>
      <c r="BH165" s="70">
        <v>365</v>
      </c>
      <c r="BI165" s="70">
        <v>366</v>
      </c>
      <c r="BJ165" s="70">
        <v>366</v>
      </c>
      <c r="BK165" s="70">
        <v>366</v>
      </c>
      <c r="BL165" s="70">
        <v>366</v>
      </c>
      <c r="BM165" s="70"/>
      <c r="BN165" s="70"/>
      <c r="BO165" s="70"/>
      <c r="BP165" s="70"/>
      <c r="BQ165" s="70"/>
      <c r="BR165" s="70"/>
      <c r="BS165" s="70"/>
      <c r="BT165" s="70"/>
      <c r="BU165" s="70"/>
      <c r="BV165" s="70"/>
      <c r="BW165" s="70"/>
      <c r="BX165" s="70"/>
      <c r="BY165" s="70"/>
      <c r="BZ165" s="70"/>
      <c r="CA165" s="70"/>
      <c r="CB165" s="70"/>
      <c r="CC165" s="70"/>
      <c r="CD165" s="70"/>
      <c r="CE165" s="70"/>
      <c r="CF165" s="70"/>
      <c r="CG165" s="70"/>
      <c r="CH165" s="70"/>
      <c r="CI165" s="70"/>
      <c r="CJ165" s="70"/>
      <c r="CK165" s="70"/>
      <c r="CL165" s="70"/>
      <c r="CM165" s="70"/>
      <c r="CN165" s="70"/>
      <c r="CO165" s="70"/>
      <c r="CP165" s="70"/>
      <c r="CQ165" s="70"/>
      <c r="CR165" s="70"/>
      <c r="CS165" s="70"/>
      <c r="CT165" s="70"/>
      <c r="CU165" s="70"/>
      <c r="CV165" s="70"/>
      <c r="CW165" s="70"/>
      <c r="CX165" s="70"/>
      <c r="CY165" s="70"/>
      <c r="CZ165" s="70"/>
      <c r="DA165" s="70"/>
      <c r="DB165" s="70"/>
      <c r="DC165" s="70"/>
      <c r="DD165" s="70"/>
      <c r="DE165" s="70"/>
      <c r="DF165" s="70"/>
      <c r="DG165" s="70"/>
      <c r="DH165" s="70"/>
      <c r="DI165" s="70"/>
      <c r="DJ165" s="70"/>
      <c r="DK165" s="70"/>
      <c r="DL165" s="70"/>
      <c r="DM165" s="70"/>
      <c r="DN165" s="70"/>
      <c r="DO165" s="70"/>
      <c r="DP165" s="70"/>
      <c r="DQ165" s="70"/>
      <c r="DR165" s="70"/>
      <c r="DS165" s="70"/>
      <c r="DT165" s="70"/>
      <c r="DU165" s="70"/>
      <c r="DV165" s="70"/>
      <c r="DW165" s="70"/>
      <c r="DX165" s="70"/>
      <c r="DY165" s="70"/>
      <c r="DZ165" s="70"/>
      <c r="EA165" s="70"/>
      <c r="EB165" s="70"/>
      <c r="EC165" s="70"/>
      <c r="ED165" s="70"/>
      <c r="EE165" s="70"/>
      <c r="EF165" s="70"/>
      <c r="EG165" s="70"/>
      <c r="EH165" s="70"/>
      <c r="EI165" s="70"/>
      <c r="EJ165" s="70"/>
      <c r="EK165" s="70"/>
      <c r="EL165" s="70"/>
      <c r="EM165" s="70"/>
      <c r="EN165" s="70"/>
    </row>
    <row r="166" spans="1:144" outlineLevel="1" x14ac:dyDescent="0.2">
      <c r="AQ166" s="82"/>
      <c r="AR166" s="70"/>
      <c r="AS166" s="70"/>
      <c r="AT166" s="70"/>
      <c r="AU166" s="70"/>
      <c r="AV166" s="70"/>
      <c r="AW166" s="70"/>
      <c r="AX166" s="70"/>
      <c r="AY166" s="70"/>
      <c r="AZ166" s="70"/>
      <c r="BA166" s="70"/>
      <c r="BB166" s="70"/>
      <c r="BC166" s="70"/>
      <c r="BD166" s="70"/>
      <c r="BE166" s="70"/>
      <c r="BF166" s="70"/>
      <c r="BG166" s="70"/>
      <c r="BH166" s="70"/>
      <c r="BI166" s="70"/>
      <c r="BJ166" s="70"/>
      <c r="BK166" s="70"/>
      <c r="BL166" s="70"/>
      <c r="BM166" s="70"/>
      <c r="BN166" s="70"/>
      <c r="BO166" s="70"/>
      <c r="BP166" s="70"/>
      <c r="BQ166" s="70"/>
      <c r="BR166" s="70"/>
      <c r="BS166" s="70"/>
      <c r="BT166" s="70"/>
      <c r="BU166" s="70"/>
      <c r="BV166" s="70"/>
      <c r="BW166" s="70"/>
      <c r="BX166" s="70"/>
      <c r="BY166" s="70"/>
      <c r="BZ166" s="70"/>
      <c r="CA166" s="70"/>
      <c r="CB166" s="70"/>
      <c r="CC166" s="70"/>
      <c r="CD166" s="70"/>
      <c r="CE166" s="70"/>
      <c r="CF166" s="70"/>
      <c r="CG166" s="70"/>
      <c r="CH166" s="70"/>
      <c r="CI166" s="70"/>
      <c r="CJ166" s="70"/>
      <c r="CK166" s="70"/>
      <c r="CL166" s="70"/>
      <c r="CM166" s="70"/>
      <c r="CN166" s="70"/>
      <c r="CO166" s="70"/>
      <c r="CP166" s="70"/>
      <c r="CQ166" s="70"/>
      <c r="CR166" s="70"/>
      <c r="CS166" s="70"/>
      <c r="CT166" s="70"/>
      <c r="CU166" s="70"/>
      <c r="CV166" s="70"/>
      <c r="CW166" s="70"/>
      <c r="CX166" s="70"/>
      <c r="CY166" s="70"/>
      <c r="CZ166" s="70"/>
      <c r="DA166" s="70"/>
      <c r="DB166" s="70"/>
      <c r="DC166" s="70"/>
      <c r="DD166" s="70"/>
      <c r="DE166" s="70"/>
      <c r="DF166" s="70"/>
      <c r="DG166" s="70"/>
      <c r="DH166" s="70"/>
      <c r="DI166" s="70"/>
      <c r="DJ166" s="70"/>
      <c r="DK166" s="70"/>
      <c r="DL166" s="70"/>
      <c r="DM166" s="70"/>
      <c r="DN166" s="70"/>
      <c r="DO166" s="70"/>
      <c r="DP166" s="70"/>
      <c r="DQ166" s="70"/>
      <c r="DR166" s="70"/>
      <c r="DS166" s="70"/>
      <c r="DT166" s="70"/>
      <c r="DU166" s="70"/>
      <c r="DV166" s="70"/>
      <c r="DW166" s="70"/>
      <c r="DX166" s="70"/>
      <c r="DY166" s="70"/>
      <c r="DZ166" s="70"/>
      <c r="EA166" s="70"/>
      <c r="EB166" s="70"/>
      <c r="EC166" s="70"/>
      <c r="ED166" s="70"/>
      <c r="EE166" s="70"/>
      <c r="EF166" s="70"/>
      <c r="EG166" s="70"/>
      <c r="EH166" s="70"/>
      <c r="EI166" s="70"/>
      <c r="EJ166" s="70"/>
      <c r="EK166" s="70"/>
      <c r="EL166" s="70"/>
      <c r="EM166" s="70"/>
      <c r="EN166" s="70"/>
    </row>
    <row r="167" spans="1:144" outlineLevel="1" x14ac:dyDescent="0.2">
      <c r="AQ167" s="82" t="s">
        <v>205</v>
      </c>
      <c r="AR167" s="70">
        <v>0.05</v>
      </c>
      <c r="AS167" s="70">
        <v>0.1</v>
      </c>
      <c r="AT167" s="70">
        <v>0.15000000000000002</v>
      </c>
      <c r="AU167" s="70">
        <v>0.2</v>
      </c>
      <c r="AV167" s="70">
        <v>0.25</v>
      </c>
      <c r="AW167" s="70">
        <v>0.3</v>
      </c>
      <c r="AX167" s="70">
        <v>0.35</v>
      </c>
      <c r="AY167" s="70">
        <v>0.39999999999999997</v>
      </c>
      <c r="AZ167" s="70">
        <v>0.44999999999999996</v>
      </c>
      <c r="BA167" s="70">
        <v>0.49999999999999994</v>
      </c>
      <c r="BB167" s="70">
        <v>0.54999999999999993</v>
      </c>
      <c r="BC167" s="70">
        <v>0.6</v>
      </c>
      <c r="BD167" s="70">
        <v>0.65</v>
      </c>
      <c r="BE167" s="70">
        <v>0.70000000000000007</v>
      </c>
      <c r="BF167" s="70">
        <v>0.75000000000000011</v>
      </c>
      <c r="BG167" s="70">
        <v>0.80000000000000016</v>
      </c>
      <c r="BH167" s="70">
        <v>0.8500000000000002</v>
      </c>
      <c r="BI167" s="70">
        <v>0.90000000000000024</v>
      </c>
      <c r="BJ167" s="70">
        <v>0.95000000000000029</v>
      </c>
      <c r="BK167" s="70">
        <v>1.0000000000000002</v>
      </c>
      <c r="BL167" s="70"/>
      <c r="BM167" s="70"/>
      <c r="BN167" s="70"/>
      <c r="BO167" s="70"/>
      <c r="BP167" s="70"/>
      <c r="BQ167" s="70"/>
      <c r="BR167" s="70"/>
      <c r="BS167" s="70"/>
      <c r="BT167" s="70"/>
      <c r="BU167" s="70"/>
      <c r="BV167" s="70"/>
      <c r="BW167" s="70"/>
      <c r="BX167" s="70"/>
      <c r="BY167" s="70"/>
      <c r="BZ167" s="70"/>
      <c r="CA167" s="70"/>
      <c r="CB167" s="70"/>
      <c r="CC167" s="70"/>
      <c r="CD167" s="70"/>
      <c r="CE167" s="70"/>
      <c r="CF167" s="70"/>
      <c r="CG167" s="70"/>
      <c r="CH167" s="70"/>
      <c r="CI167" s="70"/>
      <c r="CJ167" s="70"/>
      <c r="CK167" s="70"/>
      <c r="CL167" s="70"/>
      <c r="CM167" s="70"/>
      <c r="CN167" s="70"/>
      <c r="CO167" s="70"/>
      <c r="CP167" s="70"/>
      <c r="CQ167" s="70"/>
      <c r="CR167" s="70"/>
      <c r="CS167" s="70"/>
      <c r="CT167" s="70"/>
      <c r="CU167" s="70"/>
      <c r="CV167" s="70"/>
      <c r="CW167" s="70"/>
      <c r="CX167" s="70"/>
      <c r="CY167" s="70"/>
      <c r="CZ167" s="70"/>
      <c r="DA167" s="70"/>
      <c r="DB167" s="70"/>
      <c r="DC167" s="70"/>
      <c r="DD167" s="70"/>
      <c r="DE167" s="70"/>
      <c r="DF167" s="70"/>
      <c r="DG167" s="70"/>
      <c r="DH167" s="70"/>
      <c r="DI167" s="70"/>
      <c r="DJ167" s="70"/>
      <c r="DK167" s="70"/>
      <c r="DL167" s="70"/>
      <c r="DM167" s="70"/>
      <c r="DN167" s="70"/>
      <c r="DO167" s="70"/>
      <c r="DP167" s="70"/>
      <c r="DQ167" s="70"/>
      <c r="DR167" s="70"/>
      <c r="DS167" s="70"/>
      <c r="DT167" s="70"/>
      <c r="DU167" s="70"/>
      <c r="DV167" s="70"/>
      <c r="DW167" s="70"/>
      <c r="DX167" s="70"/>
      <c r="DY167" s="70"/>
      <c r="DZ167" s="70"/>
      <c r="EA167" s="70"/>
      <c r="EB167" s="70"/>
      <c r="EC167" s="70"/>
      <c r="ED167" s="70"/>
      <c r="EE167" s="70"/>
      <c r="EF167" s="70"/>
      <c r="EG167" s="70"/>
      <c r="EH167" s="70"/>
      <c r="EI167" s="70"/>
      <c r="EJ167" s="70"/>
      <c r="EK167" s="70"/>
      <c r="EL167" s="70"/>
      <c r="EM167" s="70"/>
      <c r="EN167" s="70"/>
    </row>
    <row r="168" spans="1:144" outlineLevel="1" x14ac:dyDescent="0.2">
      <c r="AQ168" s="82" t="s">
        <v>203</v>
      </c>
      <c r="AR168" s="70">
        <v>3</v>
      </c>
      <c r="AS168" s="70">
        <v>0</v>
      </c>
      <c r="AT168" s="70">
        <v>0</v>
      </c>
      <c r="AU168" s="70">
        <v>0</v>
      </c>
      <c r="AV168" s="70">
        <v>0</v>
      </c>
      <c r="AW168" s="70">
        <v>2</v>
      </c>
      <c r="AX168" s="70">
        <v>1</v>
      </c>
      <c r="AY168" s="70">
        <v>0</v>
      </c>
      <c r="AZ168" s="70">
        <v>0</v>
      </c>
      <c r="BA168" s="70">
        <v>2</v>
      </c>
      <c r="BB168" s="70">
        <v>2</v>
      </c>
      <c r="BC168" s="70">
        <v>0</v>
      </c>
      <c r="BD168" s="70">
        <v>2</v>
      </c>
      <c r="BE168" s="70">
        <v>0</v>
      </c>
      <c r="BF168" s="70">
        <v>0</v>
      </c>
      <c r="BG168" s="70">
        <v>1</v>
      </c>
      <c r="BH168" s="70">
        <v>2</v>
      </c>
      <c r="BI168" s="70">
        <v>1</v>
      </c>
      <c r="BJ168" s="70">
        <v>4</v>
      </c>
      <c r="BK168" s="70">
        <v>10</v>
      </c>
      <c r="BL168" s="70"/>
      <c r="BM168" s="70"/>
      <c r="BN168" s="70"/>
      <c r="BO168" s="70"/>
      <c r="BP168" s="70"/>
      <c r="BQ168" s="70"/>
      <c r="BR168" s="70"/>
      <c r="BS168" s="70"/>
      <c r="BT168" s="70"/>
      <c r="BU168" s="70"/>
      <c r="BV168" s="70"/>
      <c r="BW168" s="70"/>
      <c r="BX168" s="70"/>
      <c r="BY168" s="70"/>
      <c r="BZ168" s="70"/>
      <c r="CA168" s="70"/>
      <c r="CB168" s="70"/>
      <c r="CC168" s="70"/>
      <c r="CD168" s="70"/>
      <c r="CE168" s="70"/>
      <c r="CF168" s="70"/>
      <c r="CG168" s="70"/>
      <c r="CH168" s="70"/>
      <c r="CI168" s="70"/>
      <c r="CJ168" s="70"/>
      <c r="CK168" s="70"/>
      <c r="CL168" s="70"/>
      <c r="CM168" s="70"/>
      <c r="CN168" s="70"/>
      <c r="CO168" s="70"/>
      <c r="CP168" s="70"/>
      <c r="CQ168" s="70"/>
      <c r="CR168" s="70"/>
      <c r="CS168" s="70"/>
      <c r="CT168" s="70"/>
      <c r="CU168" s="70"/>
      <c r="CV168" s="70"/>
      <c r="CW168" s="70"/>
      <c r="CX168" s="70"/>
      <c r="CY168" s="70"/>
      <c r="CZ168" s="70"/>
      <c r="DA168" s="70"/>
      <c r="DB168" s="70"/>
      <c r="DC168" s="70"/>
      <c r="DD168" s="70"/>
      <c r="DE168" s="70"/>
      <c r="DF168" s="70"/>
      <c r="DG168" s="70"/>
      <c r="DH168" s="70"/>
      <c r="DI168" s="70"/>
      <c r="DJ168" s="70"/>
      <c r="DK168" s="70"/>
      <c r="DL168" s="70"/>
      <c r="DM168" s="70"/>
      <c r="DN168" s="70"/>
      <c r="DO168" s="70"/>
      <c r="DP168" s="70"/>
      <c r="DQ168" s="70"/>
      <c r="DR168" s="70"/>
      <c r="DS168" s="70"/>
      <c r="DT168" s="70"/>
      <c r="DU168" s="70"/>
      <c r="DV168" s="70"/>
      <c r="DW168" s="70"/>
      <c r="DX168" s="70"/>
      <c r="DY168" s="70"/>
      <c r="DZ168" s="70"/>
      <c r="EA168" s="70"/>
      <c r="EB168" s="70"/>
      <c r="EC168" s="70"/>
      <c r="ED168" s="70"/>
      <c r="EE168" s="70"/>
      <c r="EF168" s="70"/>
      <c r="EG168" s="70"/>
      <c r="EH168" s="70"/>
      <c r="EI168" s="70"/>
      <c r="EJ168" s="70"/>
      <c r="EK168" s="70"/>
      <c r="EL168" s="70"/>
      <c r="EM168" s="70"/>
      <c r="EN168" s="70"/>
    </row>
    <row r="169" spans="1:144" outlineLevel="1" x14ac:dyDescent="0.2">
      <c r="AQ169" s="82" t="s">
        <v>204</v>
      </c>
      <c r="AR169" s="70">
        <v>-330</v>
      </c>
      <c r="AS169" s="70">
        <v>-12</v>
      </c>
      <c r="AT169" s="70">
        <v>-4</v>
      </c>
      <c r="AU169" s="70">
        <v>-6</v>
      </c>
      <c r="AV169" s="70">
        <v>-4</v>
      </c>
      <c r="AW169" s="70">
        <v>-3</v>
      </c>
      <c r="AX169" s="70">
        <v>-1</v>
      </c>
      <c r="AY169" s="70">
        <v>-2</v>
      </c>
      <c r="AZ169" s="70">
        <v>0</v>
      </c>
      <c r="BA169" s="70">
        <v>0</v>
      </c>
      <c r="BB169" s="70">
        <v>-1</v>
      </c>
      <c r="BC169" s="70">
        <v>-1</v>
      </c>
      <c r="BD169" s="70">
        <v>-1</v>
      </c>
      <c r="BE169" s="70">
        <v>0</v>
      </c>
      <c r="BF169" s="70">
        <v>0</v>
      </c>
      <c r="BG169" s="70">
        <v>0</v>
      </c>
      <c r="BH169" s="70">
        <v>-1</v>
      </c>
      <c r="BI169" s="70">
        <v>0</v>
      </c>
      <c r="BJ169" s="70">
        <v>0</v>
      </c>
      <c r="BK169" s="70">
        <v>0</v>
      </c>
      <c r="BL169" s="70"/>
      <c r="BM169" s="70"/>
      <c r="BN169" s="70"/>
      <c r="BO169" s="70"/>
      <c r="BP169" s="70"/>
      <c r="BQ169" s="70"/>
      <c r="BR169" s="70"/>
      <c r="BS169" s="70"/>
      <c r="BT169" s="70"/>
      <c r="BU169" s="70"/>
      <c r="BV169" s="70"/>
      <c r="BW169" s="70"/>
      <c r="BX169" s="70"/>
      <c r="BY169" s="70"/>
      <c r="BZ169" s="70"/>
      <c r="CA169" s="70"/>
      <c r="CB169" s="70"/>
      <c r="CC169" s="70"/>
      <c r="CD169" s="70"/>
      <c r="CE169" s="70"/>
      <c r="CF169" s="70"/>
      <c r="CG169" s="70"/>
      <c r="CH169" s="70"/>
      <c r="CI169" s="70"/>
      <c r="CJ169" s="70"/>
      <c r="CK169" s="70"/>
      <c r="CL169" s="70"/>
      <c r="CM169" s="70"/>
      <c r="CN169" s="70"/>
      <c r="CO169" s="70"/>
      <c r="CP169" s="70"/>
      <c r="CQ169" s="70"/>
      <c r="CR169" s="70"/>
      <c r="CS169" s="70"/>
      <c r="CT169" s="70"/>
      <c r="CU169" s="70"/>
      <c r="CV169" s="70"/>
      <c r="CW169" s="70"/>
      <c r="CX169" s="70"/>
      <c r="CY169" s="70"/>
      <c r="CZ169" s="70"/>
      <c r="DA169" s="70"/>
      <c r="DB169" s="70"/>
      <c r="DC169" s="70"/>
      <c r="DD169" s="70"/>
      <c r="DE169" s="70"/>
      <c r="DF169" s="70"/>
      <c r="DG169" s="70"/>
      <c r="DH169" s="70"/>
      <c r="DI169" s="70"/>
      <c r="DJ169" s="70"/>
      <c r="DK169" s="70"/>
      <c r="DL169" s="70"/>
      <c r="DM169" s="70"/>
      <c r="DN169" s="70"/>
      <c r="DO169" s="70"/>
      <c r="DP169" s="70"/>
      <c r="DQ169" s="70"/>
      <c r="DR169" s="70"/>
      <c r="DS169" s="70"/>
      <c r="DT169" s="70"/>
      <c r="DU169" s="70"/>
      <c r="DV169" s="70"/>
      <c r="DW169" s="70"/>
      <c r="DX169" s="70"/>
      <c r="DY169" s="70"/>
      <c r="DZ169" s="70"/>
      <c r="EA169" s="70"/>
      <c r="EB169" s="70"/>
      <c r="EC169" s="70"/>
      <c r="ED169" s="70"/>
      <c r="EE169" s="70"/>
      <c r="EF169" s="70"/>
      <c r="EG169" s="70"/>
      <c r="EH169" s="70"/>
      <c r="EI169" s="70"/>
      <c r="EJ169" s="70"/>
      <c r="EK169" s="70"/>
      <c r="EL169" s="70"/>
      <c r="EM169" s="70"/>
      <c r="EN169" s="70"/>
    </row>
    <row r="170" spans="1:144" outlineLevel="1" x14ac:dyDescent="0.2">
      <c r="AQ170" s="70"/>
      <c r="AR170" s="70"/>
      <c r="AS170" s="70"/>
      <c r="AT170" s="70"/>
      <c r="AU170" s="70"/>
      <c r="AV170" s="70"/>
      <c r="AW170" s="70"/>
      <c r="AX170" s="70"/>
      <c r="AY170" s="70"/>
      <c r="AZ170" s="70"/>
      <c r="BA170" s="70"/>
      <c r="BB170" s="70"/>
      <c r="BC170" s="70"/>
      <c r="BD170" s="70"/>
      <c r="BE170" s="70"/>
      <c r="BF170" s="70"/>
      <c r="BG170" s="70"/>
      <c r="BH170" s="70"/>
      <c r="BI170" s="70"/>
      <c r="BJ170" s="70"/>
      <c r="BK170" s="70"/>
      <c r="BL170" s="70"/>
      <c r="BM170" s="70"/>
      <c r="BN170" s="70"/>
      <c r="BO170" s="70"/>
      <c r="BP170" s="70"/>
      <c r="BQ170" s="70"/>
      <c r="BR170" s="70"/>
      <c r="BS170" s="70"/>
      <c r="BT170" s="70"/>
      <c r="BU170" s="70"/>
      <c r="BV170" s="70"/>
      <c r="BW170" s="70"/>
      <c r="BX170" s="70"/>
      <c r="BY170" s="70"/>
      <c r="BZ170" s="70"/>
      <c r="CA170" s="70"/>
      <c r="CB170" s="70"/>
      <c r="CC170" s="70"/>
      <c r="CD170" s="70"/>
      <c r="CE170" s="70"/>
      <c r="CF170" s="70"/>
      <c r="CG170" s="70"/>
      <c r="CH170" s="70"/>
      <c r="CI170" s="70"/>
      <c r="CJ170" s="70"/>
      <c r="CK170" s="70"/>
      <c r="CL170" s="70"/>
      <c r="CM170" s="70"/>
      <c r="CN170" s="70"/>
      <c r="CO170" s="70"/>
      <c r="CP170" s="70"/>
      <c r="CQ170" s="70"/>
      <c r="CR170" s="70"/>
      <c r="CS170" s="70"/>
      <c r="CT170" s="70"/>
      <c r="CU170" s="70"/>
      <c r="CV170" s="70"/>
      <c r="CW170" s="70"/>
      <c r="CX170" s="70"/>
      <c r="CY170" s="70"/>
      <c r="CZ170" s="70"/>
      <c r="DA170" s="70"/>
      <c r="DB170" s="70"/>
      <c r="DC170" s="70"/>
      <c r="DD170" s="70"/>
      <c r="DE170" s="70"/>
      <c r="DF170" s="70"/>
      <c r="DG170" s="70"/>
      <c r="DH170" s="70"/>
      <c r="DI170" s="70"/>
      <c r="DJ170" s="70"/>
      <c r="DK170" s="70"/>
      <c r="DL170" s="70"/>
      <c r="DM170" s="70"/>
      <c r="DN170" s="70"/>
      <c r="DO170" s="70"/>
      <c r="DP170" s="70"/>
      <c r="DQ170" s="70"/>
      <c r="DR170" s="70"/>
      <c r="DS170" s="70"/>
      <c r="DT170" s="70"/>
      <c r="DU170" s="70"/>
      <c r="DV170" s="70"/>
      <c r="DW170" s="70"/>
      <c r="DX170" s="70"/>
      <c r="DY170" s="70"/>
      <c r="DZ170" s="70"/>
      <c r="EA170" s="70"/>
      <c r="EB170" s="70"/>
      <c r="EC170" s="70"/>
      <c r="ED170" s="70"/>
      <c r="EE170" s="70"/>
      <c r="EF170" s="70"/>
      <c r="EG170" s="70"/>
      <c r="EH170" s="70"/>
      <c r="EI170" s="70"/>
      <c r="EJ170" s="70"/>
      <c r="EK170" s="70"/>
      <c r="EL170" s="70"/>
      <c r="EM170" s="70"/>
      <c r="EN170" s="70"/>
    </row>
    <row r="171" spans="1:144" outlineLevel="1" x14ac:dyDescent="0.2">
      <c r="AQ171" s="70"/>
      <c r="AR171" s="70"/>
      <c r="AS171" s="70"/>
      <c r="AT171" s="70"/>
      <c r="AU171" s="70"/>
      <c r="AV171" s="70"/>
      <c r="AW171" s="70"/>
      <c r="AX171" s="70"/>
      <c r="AY171" s="70"/>
      <c r="AZ171" s="70"/>
      <c r="BA171" s="70"/>
      <c r="BB171" s="70"/>
      <c r="BC171" s="70"/>
      <c r="BD171" s="70"/>
      <c r="BE171" s="70"/>
      <c r="BF171" s="70"/>
      <c r="BG171" s="70"/>
      <c r="BH171" s="70"/>
      <c r="BI171" s="70"/>
      <c r="BJ171" s="70"/>
      <c r="BK171" s="70"/>
      <c r="BL171" s="70"/>
      <c r="BM171" s="70"/>
      <c r="BN171" s="70"/>
      <c r="BO171" s="70"/>
      <c r="BP171" s="70"/>
      <c r="BQ171" s="70"/>
      <c r="BR171" s="70"/>
      <c r="BS171" s="70"/>
      <c r="BT171" s="70"/>
      <c r="BU171" s="70"/>
      <c r="BV171" s="70"/>
      <c r="BW171" s="70"/>
      <c r="BX171" s="70"/>
      <c r="BY171" s="70"/>
      <c r="BZ171" s="70"/>
      <c r="CA171" s="70"/>
      <c r="CB171" s="70"/>
      <c r="CC171" s="70"/>
      <c r="CD171" s="70"/>
      <c r="CE171" s="70"/>
      <c r="CF171" s="70"/>
      <c r="CG171" s="70"/>
      <c r="CH171" s="70"/>
      <c r="CI171" s="70"/>
      <c r="CJ171" s="70"/>
      <c r="CK171" s="70"/>
      <c r="CL171" s="70"/>
      <c r="CM171" s="70"/>
      <c r="CN171" s="70"/>
      <c r="CO171" s="70"/>
      <c r="CP171" s="70"/>
      <c r="CQ171" s="70"/>
      <c r="CR171" s="70"/>
      <c r="CS171" s="70"/>
      <c r="CT171" s="70"/>
      <c r="CU171" s="70"/>
      <c r="CV171" s="70"/>
      <c r="CW171" s="70"/>
      <c r="CX171" s="70"/>
      <c r="CY171" s="70"/>
      <c r="CZ171" s="70"/>
      <c r="DA171" s="70"/>
      <c r="DB171" s="70"/>
      <c r="DC171" s="70"/>
      <c r="DD171" s="70"/>
      <c r="DE171" s="70"/>
      <c r="DF171" s="70"/>
      <c r="DG171" s="70"/>
      <c r="DH171" s="70"/>
      <c r="DI171" s="70"/>
      <c r="DJ171" s="70"/>
      <c r="DK171" s="70"/>
      <c r="DL171" s="70"/>
      <c r="DM171" s="70"/>
      <c r="DN171" s="70"/>
      <c r="DO171" s="70"/>
      <c r="DP171" s="70"/>
      <c r="DQ171" s="70"/>
      <c r="DR171" s="70"/>
      <c r="DS171" s="70"/>
      <c r="DT171" s="70"/>
      <c r="DU171" s="70"/>
      <c r="DV171" s="70"/>
      <c r="DW171" s="70"/>
      <c r="DX171" s="70"/>
      <c r="DY171" s="70"/>
      <c r="DZ171" s="70"/>
      <c r="EA171" s="70"/>
      <c r="EB171" s="70"/>
      <c r="EC171" s="70"/>
      <c r="ED171" s="70"/>
      <c r="EE171" s="70"/>
      <c r="EF171" s="70"/>
      <c r="EG171" s="70"/>
      <c r="EH171" s="70"/>
      <c r="EI171" s="70"/>
      <c r="EJ171" s="70"/>
      <c r="EK171" s="70"/>
      <c r="EL171" s="70"/>
      <c r="EM171" s="70"/>
      <c r="EN171" s="70"/>
    </row>
    <row r="172" spans="1:144" outlineLevel="1" x14ac:dyDescent="0.2">
      <c r="AQ172" s="70"/>
      <c r="AR172" s="70"/>
      <c r="AS172" s="70"/>
      <c r="AT172" s="70"/>
      <c r="AU172" s="70"/>
      <c r="AV172" s="70"/>
      <c r="AW172" s="70"/>
      <c r="AX172" s="70"/>
      <c r="AY172" s="70"/>
      <c r="AZ172" s="70"/>
      <c r="BA172" s="70"/>
      <c r="BB172" s="70"/>
      <c r="BC172" s="70"/>
      <c r="BD172" s="70"/>
      <c r="BE172" s="70"/>
      <c r="BF172" s="70"/>
      <c r="BG172" s="70"/>
      <c r="BH172" s="70"/>
      <c r="BI172" s="70"/>
      <c r="BJ172" s="70"/>
      <c r="BK172" s="70"/>
      <c r="BL172" s="70"/>
      <c r="BM172" s="70"/>
      <c r="BN172" s="70"/>
      <c r="BO172" s="70"/>
      <c r="BP172" s="70"/>
      <c r="BQ172" s="70"/>
      <c r="BR172" s="70"/>
      <c r="BS172" s="70"/>
      <c r="BT172" s="70"/>
      <c r="BU172" s="70"/>
      <c r="BV172" s="70"/>
      <c r="BW172" s="70"/>
      <c r="BX172" s="70"/>
      <c r="BY172" s="70"/>
      <c r="BZ172" s="70"/>
      <c r="CA172" s="70"/>
      <c r="CB172" s="70"/>
      <c r="CC172" s="70"/>
      <c r="CD172" s="70"/>
      <c r="CE172" s="70"/>
      <c r="CF172" s="70"/>
      <c r="CG172" s="70"/>
      <c r="CH172" s="70"/>
      <c r="CI172" s="70"/>
      <c r="CJ172" s="70"/>
      <c r="CK172" s="70"/>
      <c r="CL172" s="70"/>
      <c r="CM172" s="70"/>
      <c r="CN172" s="70"/>
      <c r="CO172" s="70"/>
      <c r="CP172" s="70"/>
      <c r="CQ172" s="70"/>
      <c r="CR172" s="70"/>
      <c r="CS172" s="70"/>
      <c r="CT172" s="70"/>
      <c r="CU172" s="70"/>
      <c r="CV172" s="70"/>
      <c r="CW172" s="70"/>
      <c r="CX172" s="70"/>
      <c r="CY172" s="70"/>
      <c r="CZ172" s="70"/>
      <c r="DA172" s="70"/>
      <c r="DB172" s="70"/>
      <c r="DC172" s="70"/>
      <c r="DD172" s="70"/>
      <c r="DE172" s="70"/>
      <c r="DF172" s="70"/>
      <c r="DG172" s="70"/>
      <c r="DH172" s="70"/>
      <c r="DI172" s="70"/>
      <c r="DJ172" s="70"/>
      <c r="DK172" s="70"/>
      <c r="DL172" s="70"/>
      <c r="DM172" s="70"/>
      <c r="DN172" s="70"/>
      <c r="DO172" s="70"/>
      <c r="DP172" s="70"/>
      <c r="DQ172" s="70"/>
      <c r="DR172" s="70"/>
      <c r="DS172" s="70"/>
      <c r="DT172" s="70"/>
      <c r="DU172" s="70"/>
      <c r="DV172" s="70"/>
      <c r="DW172" s="70"/>
      <c r="DX172" s="70"/>
      <c r="DY172" s="70"/>
      <c r="DZ172" s="70"/>
      <c r="EA172" s="70"/>
      <c r="EB172" s="70"/>
      <c r="EC172" s="70"/>
      <c r="ED172" s="70"/>
      <c r="EE172" s="70"/>
      <c r="EF172" s="70"/>
      <c r="EG172" s="70"/>
      <c r="EH172" s="70"/>
      <c r="EI172" s="70"/>
      <c r="EJ172" s="70"/>
      <c r="EK172" s="70"/>
      <c r="EL172" s="70"/>
      <c r="EM172" s="70"/>
      <c r="EN172" s="70"/>
    </row>
    <row r="173" spans="1:144" outlineLevel="1" x14ac:dyDescent="0.2">
      <c r="AQ173" s="70"/>
      <c r="AR173" s="70"/>
      <c r="AS173" s="70"/>
      <c r="AT173" s="70"/>
      <c r="AU173" s="70"/>
      <c r="AV173" s="70"/>
      <c r="AW173" s="70"/>
      <c r="AX173" s="70"/>
      <c r="AY173" s="70"/>
      <c r="AZ173" s="70"/>
      <c r="BA173" s="70"/>
      <c r="BB173" s="70"/>
      <c r="BC173" s="70"/>
      <c r="BD173" s="70"/>
      <c r="BE173" s="70"/>
      <c r="BF173" s="70"/>
      <c r="BG173" s="70"/>
      <c r="BH173" s="70"/>
      <c r="BI173" s="70"/>
      <c r="BJ173" s="70"/>
      <c r="BK173" s="70"/>
      <c r="BL173" s="70"/>
      <c r="BM173" s="70"/>
      <c r="BN173" s="70"/>
      <c r="BO173" s="70"/>
      <c r="BP173" s="70"/>
      <c r="BQ173" s="70"/>
      <c r="BR173" s="70"/>
      <c r="BS173" s="70"/>
      <c r="BT173" s="70"/>
      <c r="BU173" s="70"/>
      <c r="BV173" s="70"/>
      <c r="BW173" s="70"/>
      <c r="BX173" s="70"/>
      <c r="BY173" s="70"/>
      <c r="BZ173" s="70"/>
      <c r="CA173" s="70"/>
      <c r="CB173" s="70"/>
      <c r="CC173" s="70"/>
      <c r="CD173" s="70"/>
      <c r="CE173" s="70"/>
      <c r="CF173" s="70"/>
      <c r="CG173" s="70"/>
      <c r="CH173" s="70"/>
      <c r="CI173" s="70"/>
      <c r="CJ173" s="70"/>
      <c r="CK173" s="70"/>
      <c r="CL173" s="70"/>
      <c r="CM173" s="70"/>
      <c r="CN173" s="70"/>
      <c r="CO173" s="70"/>
      <c r="CP173" s="70"/>
      <c r="CQ173" s="70"/>
      <c r="CR173" s="70"/>
      <c r="CS173" s="70"/>
      <c r="CT173" s="70"/>
      <c r="CU173" s="70"/>
      <c r="CV173" s="70"/>
      <c r="CW173" s="70"/>
      <c r="CX173" s="70"/>
      <c r="CY173" s="70"/>
      <c r="CZ173" s="70"/>
      <c r="DA173" s="70"/>
      <c r="DB173" s="70"/>
      <c r="DC173" s="70"/>
      <c r="DD173" s="70"/>
      <c r="DE173" s="70"/>
      <c r="DF173" s="70"/>
      <c r="DG173" s="70"/>
      <c r="DH173" s="70"/>
      <c r="DI173" s="70"/>
      <c r="DJ173" s="70"/>
      <c r="DK173" s="70"/>
      <c r="DL173" s="70"/>
      <c r="DM173" s="70"/>
      <c r="DN173" s="70"/>
      <c r="DO173" s="70"/>
      <c r="DP173" s="70"/>
      <c r="DQ173" s="70"/>
      <c r="DR173" s="70"/>
      <c r="DS173" s="70"/>
      <c r="DT173" s="70"/>
      <c r="DU173" s="70"/>
      <c r="DV173" s="70"/>
      <c r="DW173" s="70"/>
      <c r="DX173" s="70"/>
      <c r="DY173" s="70"/>
      <c r="DZ173" s="70"/>
      <c r="EA173" s="70"/>
      <c r="EB173" s="70"/>
      <c r="EC173" s="70"/>
      <c r="ED173" s="70"/>
      <c r="EE173" s="70"/>
      <c r="EF173" s="70"/>
      <c r="EG173" s="70"/>
      <c r="EH173" s="70"/>
      <c r="EI173" s="70"/>
      <c r="EJ173" s="70"/>
      <c r="EK173" s="70"/>
      <c r="EL173" s="70"/>
      <c r="EM173" s="70"/>
      <c r="EN173" s="70"/>
    </row>
    <row r="174" spans="1:144" outlineLevel="1" x14ac:dyDescent="0.2">
      <c r="AQ174" s="70"/>
      <c r="AR174" s="70"/>
      <c r="AS174" s="70"/>
      <c r="AT174" s="70"/>
      <c r="AU174" s="70"/>
      <c r="AV174" s="70"/>
      <c r="AW174" s="70"/>
      <c r="AX174" s="70"/>
      <c r="AY174" s="70"/>
      <c r="AZ174" s="70"/>
      <c r="BA174" s="70"/>
      <c r="BB174" s="70"/>
      <c r="BC174" s="70"/>
      <c r="BD174" s="70"/>
      <c r="BE174" s="70"/>
      <c r="BF174" s="70"/>
      <c r="BG174" s="70"/>
      <c r="BH174" s="70"/>
      <c r="BI174" s="70"/>
      <c r="BJ174" s="70"/>
      <c r="BK174" s="70"/>
      <c r="BL174" s="70"/>
      <c r="BM174" s="70"/>
      <c r="BN174" s="70"/>
      <c r="BO174" s="70"/>
      <c r="BP174" s="70"/>
      <c r="BQ174" s="70"/>
      <c r="BR174" s="70"/>
      <c r="BS174" s="70"/>
      <c r="BT174" s="70"/>
      <c r="BU174" s="70"/>
      <c r="BV174" s="70"/>
      <c r="BW174" s="70"/>
      <c r="BX174" s="70"/>
      <c r="BY174" s="70"/>
      <c r="BZ174" s="70"/>
      <c r="CA174" s="70"/>
      <c r="CB174" s="70"/>
      <c r="CC174" s="70"/>
      <c r="CD174" s="70"/>
      <c r="CE174" s="70"/>
      <c r="CF174" s="70"/>
      <c r="CG174" s="70"/>
      <c r="CH174" s="70"/>
      <c r="CI174" s="70"/>
      <c r="CJ174" s="70"/>
      <c r="CK174" s="70"/>
      <c r="CL174" s="70"/>
      <c r="CM174" s="70"/>
      <c r="CN174" s="70"/>
      <c r="CO174" s="70"/>
      <c r="CP174" s="70"/>
      <c r="CQ174" s="70"/>
      <c r="CR174" s="70"/>
      <c r="CS174" s="70"/>
      <c r="CT174" s="70"/>
      <c r="CU174" s="70"/>
      <c r="CV174" s="70"/>
      <c r="CW174" s="70"/>
      <c r="CX174" s="70"/>
      <c r="CY174" s="70"/>
      <c r="CZ174" s="70"/>
      <c r="DA174" s="70"/>
      <c r="DB174" s="70"/>
      <c r="DC174" s="70"/>
      <c r="DD174" s="70"/>
      <c r="DE174" s="70"/>
      <c r="DF174" s="70"/>
      <c r="DG174" s="70"/>
      <c r="DH174" s="70"/>
      <c r="DI174" s="70"/>
      <c r="DJ174" s="70"/>
      <c r="DK174" s="70"/>
      <c r="DL174" s="70"/>
      <c r="DM174" s="70"/>
      <c r="DN174" s="70"/>
      <c r="DO174" s="70"/>
      <c r="DP174" s="70"/>
      <c r="DQ174" s="70"/>
      <c r="DR174" s="70"/>
      <c r="DS174" s="70"/>
      <c r="DT174" s="70"/>
      <c r="DU174" s="70"/>
      <c r="DV174" s="70"/>
      <c r="DW174" s="70"/>
      <c r="DX174" s="70"/>
      <c r="DY174" s="70"/>
      <c r="DZ174" s="70"/>
      <c r="EA174" s="70"/>
      <c r="EB174" s="70"/>
      <c r="EC174" s="70"/>
      <c r="ED174" s="70"/>
      <c r="EE174" s="70"/>
      <c r="EF174" s="70"/>
      <c r="EG174" s="70"/>
      <c r="EH174" s="70"/>
      <c r="EI174" s="70"/>
      <c r="EJ174" s="70"/>
      <c r="EK174" s="70"/>
      <c r="EL174" s="70"/>
      <c r="EM174" s="70"/>
      <c r="EN174" s="70"/>
    </row>
    <row r="175" spans="1:144" outlineLevel="1" x14ac:dyDescent="0.2">
      <c r="AQ175" s="70"/>
      <c r="AR175" s="70"/>
      <c r="AS175" s="70"/>
      <c r="AT175" s="70"/>
      <c r="AU175" s="70"/>
      <c r="AV175" s="70"/>
      <c r="AW175" s="70"/>
      <c r="AX175" s="70"/>
      <c r="AY175" s="70"/>
      <c r="AZ175" s="70"/>
      <c r="BA175" s="70"/>
      <c r="BB175" s="70"/>
      <c r="BC175" s="70"/>
      <c r="BD175" s="70"/>
      <c r="BE175" s="70"/>
      <c r="BF175" s="70"/>
      <c r="BG175" s="70"/>
      <c r="BH175" s="70"/>
      <c r="BI175" s="70"/>
      <c r="BJ175" s="70"/>
      <c r="BK175" s="70"/>
      <c r="BL175" s="70"/>
      <c r="BM175" s="70"/>
      <c r="BN175" s="70"/>
      <c r="BO175" s="70"/>
      <c r="BP175" s="70"/>
      <c r="BQ175" s="70"/>
      <c r="BR175" s="70"/>
      <c r="BS175" s="70"/>
      <c r="BT175" s="70"/>
      <c r="BU175" s="70"/>
      <c r="BV175" s="70"/>
      <c r="BW175" s="70"/>
      <c r="BX175" s="70"/>
      <c r="BY175" s="70"/>
      <c r="BZ175" s="70"/>
      <c r="CA175" s="70"/>
      <c r="CB175" s="70"/>
      <c r="CC175" s="70"/>
      <c r="CD175" s="70"/>
      <c r="CE175" s="70"/>
      <c r="CF175" s="70"/>
      <c r="CG175" s="70"/>
      <c r="CH175" s="70"/>
      <c r="CI175" s="70"/>
      <c r="CJ175" s="70"/>
      <c r="CK175" s="70"/>
      <c r="CL175" s="70"/>
      <c r="CM175" s="70"/>
      <c r="CN175" s="70"/>
      <c r="CO175" s="70"/>
      <c r="CP175" s="70"/>
      <c r="CQ175" s="70"/>
      <c r="CR175" s="70"/>
      <c r="CS175" s="70"/>
      <c r="CT175" s="70"/>
      <c r="CU175" s="70"/>
      <c r="CV175" s="70"/>
      <c r="CW175" s="70"/>
      <c r="CX175" s="70"/>
      <c r="CY175" s="70"/>
      <c r="CZ175" s="70"/>
      <c r="DA175" s="70"/>
      <c r="DB175" s="70"/>
      <c r="DC175" s="70"/>
      <c r="DD175" s="70"/>
      <c r="DE175" s="70"/>
      <c r="DF175" s="70"/>
      <c r="DG175" s="70"/>
      <c r="DH175" s="70"/>
      <c r="DI175" s="70"/>
      <c r="DJ175" s="70"/>
      <c r="DK175" s="70"/>
      <c r="DL175" s="70"/>
      <c r="DM175" s="70"/>
      <c r="DN175" s="70"/>
      <c r="DO175" s="70"/>
      <c r="DP175" s="70"/>
      <c r="DQ175" s="70"/>
      <c r="DR175" s="70"/>
      <c r="DS175" s="70"/>
      <c r="DT175" s="70"/>
      <c r="DU175" s="70"/>
      <c r="DV175" s="70"/>
      <c r="DW175" s="70"/>
      <c r="DX175" s="70"/>
      <c r="DY175" s="70"/>
      <c r="DZ175" s="70"/>
      <c r="EA175" s="70"/>
      <c r="EB175" s="70"/>
      <c r="EC175" s="70"/>
      <c r="ED175" s="70"/>
      <c r="EE175" s="70"/>
      <c r="EF175" s="70"/>
      <c r="EG175" s="70"/>
      <c r="EH175" s="70"/>
      <c r="EI175" s="70"/>
      <c r="EJ175" s="70"/>
      <c r="EK175" s="70"/>
      <c r="EL175" s="70"/>
      <c r="EM175" s="70"/>
      <c r="EN175" s="70"/>
    </row>
    <row r="176" spans="1:144" outlineLevel="1" x14ac:dyDescent="0.2">
      <c r="AQ176" s="70"/>
      <c r="AR176" s="70"/>
      <c r="AS176" s="70"/>
      <c r="AT176" s="70"/>
      <c r="AU176" s="70"/>
      <c r="AV176" s="70"/>
      <c r="AW176" s="70"/>
      <c r="AX176" s="70"/>
      <c r="AY176" s="70"/>
      <c r="AZ176" s="70"/>
      <c r="BA176" s="70"/>
      <c r="BB176" s="70"/>
      <c r="BC176" s="70"/>
      <c r="BD176" s="70"/>
      <c r="BE176" s="70"/>
      <c r="BF176" s="70"/>
      <c r="BG176" s="70"/>
      <c r="BH176" s="70"/>
      <c r="BI176" s="70"/>
      <c r="BJ176" s="70"/>
      <c r="BK176" s="70"/>
      <c r="BL176" s="70"/>
      <c r="BM176" s="70"/>
      <c r="BN176" s="70"/>
      <c r="BO176" s="70"/>
      <c r="BP176" s="70"/>
      <c r="BQ176" s="70"/>
      <c r="BR176" s="70"/>
      <c r="BS176" s="70"/>
      <c r="BT176" s="70"/>
      <c r="BU176" s="70"/>
      <c r="BV176" s="70"/>
      <c r="BW176" s="70"/>
      <c r="BX176" s="70"/>
      <c r="BY176" s="70"/>
      <c r="BZ176" s="70"/>
      <c r="CA176" s="70"/>
      <c r="CB176" s="70"/>
      <c r="CC176" s="70"/>
      <c r="CD176" s="70"/>
      <c r="CE176" s="70"/>
      <c r="CF176" s="70"/>
      <c r="CG176" s="70"/>
      <c r="CH176" s="70"/>
      <c r="CI176" s="70"/>
      <c r="CJ176" s="70"/>
      <c r="CK176" s="70"/>
      <c r="CL176" s="70"/>
      <c r="CM176" s="70"/>
      <c r="CN176" s="70"/>
      <c r="CO176" s="70"/>
      <c r="CP176" s="70"/>
      <c r="CQ176" s="70"/>
      <c r="CR176" s="70"/>
      <c r="CS176" s="70"/>
      <c r="CT176" s="70"/>
      <c r="CU176" s="70"/>
      <c r="CV176" s="70"/>
      <c r="CW176" s="70"/>
      <c r="CX176" s="70"/>
      <c r="CY176" s="70"/>
      <c r="CZ176" s="70"/>
      <c r="DA176" s="70"/>
      <c r="DB176" s="70"/>
      <c r="DC176" s="70"/>
      <c r="DD176" s="70"/>
      <c r="DE176" s="70"/>
      <c r="DF176" s="70"/>
      <c r="DG176" s="70"/>
      <c r="DH176" s="70"/>
      <c r="DI176" s="70"/>
      <c r="DJ176" s="70"/>
      <c r="DK176" s="70"/>
      <c r="DL176" s="70"/>
      <c r="DM176" s="70"/>
      <c r="DN176" s="70"/>
      <c r="DO176" s="70"/>
      <c r="DP176" s="70"/>
      <c r="DQ176" s="70"/>
      <c r="DR176" s="70"/>
      <c r="DS176" s="70"/>
      <c r="DT176" s="70"/>
      <c r="DU176" s="70"/>
      <c r="DV176" s="70"/>
      <c r="DW176" s="70"/>
      <c r="DX176" s="70"/>
      <c r="DY176" s="70"/>
      <c r="DZ176" s="70"/>
      <c r="EA176" s="70"/>
      <c r="EB176" s="70"/>
      <c r="EC176" s="70"/>
      <c r="ED176" s="70"/>
      <c r="EE176" s="70"/>
      <c r="EF176" s="70"/>
      <c r="EG176" s="70"/>
      <c r="EH176" s="70"/>
      <c r="EI176" s="70"/>
      <c r="EJ176" s="70"/>
      <c r="EK176" s="70"/>
      <c r="EL176" s="70"/>
      <c r="EM176" s="70"/>
      <c r="EN176" s="70"/>
    </row>
    <row r="177" spans="1:144" outlineLevel="1" x14ac:dyDescent="0.2">
      <c r="AQ177" s="70"/>
      <c r="AR177" s="70"/>
      <c r="AS177" s="70"/>
      <c r="AT177" s="70"/>
      <c r="AU177" s="70"/>
      <c r="AV177" s="70"/>
      <c r="AW177" s="70"/>
      <c r="AX177" s="70"/>
      <c r="AY177" s="70"/>
      <c r="AZ177" s="70"/>
      <c r="BA177" s="70"/>
      <c r="BB177" s="70"/>
      <c r="BC177" s="70"/>
      <c r="BD177" s="70"/>
      <c r="BE177" s="70"/>
      <c r="BF177" s="70"/>
      <c r="BG177" s="70"/>
      <c r="BH177" s="70"/>
      <c r="BI177" s="70"/>
      <c r="BJ177" s="70"/>
      <c r="BK177" s="70"/>
      <c r="BL177" s="70"/>
      <c r="BM177" s="70"/>
      <c r="BN177" s="70"/>
      <c r="BO177" s="70"/>
      <c r="BP177" s="70"/>
      <c r="BQ177" s="70"/>
      <c r="BR177" s="70"/>
      <c r="BS177" s="70"/>
      <c r="BT177" s="70"/>
      <c r="BU177" s="70"/>
      <c r="BV177" s="70"/>
      <c r="BW177" s="70"/>
      <c r="BX177" s="70"/>
      <c r="BY177" s="70"/>
      <c r="BZ177" s="70"/>
      <c r="CA177" s="70"/>
      <c r="CB177" s="70"/>
      <c r="CC177" s="70"/>
      <c r="CD177" s="70"/>
      <c r="CE177" s="70"/>
      <c r="CF177" s="70"/>
      <c r="CG177" s="70"/>
      <c r="CH177" s="70"/>
      <c r="CI177" s="70"/>
      <c r="CJ177" s="70"/>
      <c r="CK177" s="70"/>
      <c r="CL177" s="70"/>
      <c r="CM177" s="70"/>
      <c r="CN177" s="70"/>
      <c r="CO177" s="70"/>
      <c r="CP177" s="70"/>
      <c r="CQ177" s="70"/>
      <c r="CR177" s="70"/>
      <c r="CS177" s="70"/>
      <c r="CT177" s="70"/>
      <c r="CU177" s="70"/>
      <c r="CV177" s="70"/>
      <c r="CW177" s="70"/>
      <c r="CX177" s="70"/>
      <c r="CY177" s="70"/>
      <c r="CZ177" s="70"/>
      <c r="DA177" s="70"/>
      <c r="DB177" s="70"/>
      <c r="DC177" s="70"/>
      <c r="DD177" s="70"/>
      <c r="DE177" s="70"/>
      <c r="DF177" s="70"/>
      <c r="DG177" s="70"/>
      <c r="DH177" s="70"/>
      <c r="DI177" s="70"/>
      <c r="DJ177" s="70"/>
      <c r="DK177" s="70"/>
      <c r="DL177" s="70"/>
      <c r="DM177" s="70"/>
      <c r="DN177" s="70"/>
      <c r="DO177" s="70"/>
      <c r="DP177" s="70"/>
      <c r="DQ177" s="70"/>
      <c r="DR177" s="70"/>
      <c r="DS177" s="70"/>
      <c r="DT177" s="70"/>
      <c r="DU177" s="70"/>
      <c r="DV177" s="70"/>
      <c r="DW177" s="70"/>
      <c r="DX177" s="70"/>
      <c r="DY177" s="70"/>
      <c r="DZ177" s="70"/>
      <c r="EA177" s="70"/>
      <c r="EB177" s="70"/>
      <c r="EC177" s="70"/>
      <c r="ED177" s="70"/>
      <c r="EE177" s="70"/>
      <c r="EF177" s="70"/>
      <c r="EG177" s="70"/>
      <c r="EH177" s="70"/>
      <c r="EI177" s="70"/>
      <c r="EJ177" s="70"/>
      <c r="EK177" s="70"/>
      <c r="EL177" s="70"/>
      <c r="EM177" s="70"/>
      <c r="EN177" s="70"/>
    </row>
    <row r="178" spans="1:144" outlineLevel="1" x14ac:dyDescent="0.2">
      <c r="AQ178" s="70"/>
      <c r="AR178" s="70"/>
      <c r="AS178" s="70"/>
      <c r="AT178" s="70"/>
      <c r="AU178" s="70"/>
      <c r="AV178" s="70"/>
      <c r="AW178" s="70"/>
      <c r="AX178" s="70"/>
      <c r="AY178" s="70"/>
      <c r="AZ178" s="70"/>
      <c r="BA178" s="70"/>
      <c r="BB178" s="70"/>
      <c r="BC178" s="70"/>
      <c r="BD178" s="70"/>
      <c r="BE178" s="70"/>
      <c r="BF178" s="70"/>
      <c r="BG178" s="70"/>
      <c r="BH178" s="70"/>
      <c r="BI178" s="70"/>
      <c r="BJ178" s="70"/>
      <c r="BK178" s="70"/>
      <c r="BL178" s="70"/>
      <c r="BM178" s="70"/>
      <c r="BN178" s="70"/>
      <c r="BO178" s="70"/>
      <c r="BP178" s="70"/>
      <c r="BQ178" s="70"/>
      <c r="BR178" s="70"/>
      <c r="BS178" s="70"/>
      <c r="BT178" s="70"/>
      <c r="BU178" s="70"/>
      <c r="BV178" s="70"/>
      <c r="BW178" s="70"/>
      <c r="BX178" s="70"/>
      <c r="BY178" s="70"/>
      <c r="BZ178" s="70"/>
      <c r="CA178" s="70"/>
      <c r="CB178" s="70"/>
      <c r="CC178" s="70"/>
      <c r="CD178" s="70"/>
      <c r="CE178" s="70"/>
      <c r="CF178" s="70"/>
      <c r="CG178" s="70"/>
      <c r="CH178" s="70"/>
      <c r="CI178" s="70"/>
      <c r="CJ178" s="70"/>
      <c r="CK178" s="70"/>
      <c r="CL178" s="70"/>
      <c r="CM178" s="70"/>
      <c r="CN178" s="70"/>
      <c r="CO178" s="70"/>
      <c r="CP178" s="70"/>
      <c r="CQ178" s="70"/>
      <c r="CR178" s="70"/>
      <c r="CS178" s="70"/>
      <c r="CT178" s="70"/>
      <c r="CU178" s="70"/>
      <c r="CV178" s="70"/>
      <c r="CW178" s="70"/>
      <c r="CX178" s="70"/>
      <c r="CY178" s="70"/>
      <c r="CZ178" s="70"/>
      <c r="DA178" s="70"/>
      <c r="DB178" s="70"/>
      <c r="DC178" s="70"/>
      <c r="DD178" s="70"/>
      <c r="DE178" s="70"/>
      <c r="DF178" s="70"/>
      <c r="DG178" s="70"/>
      <c r="DH178" s="70"/>
      <c r="DI178" s="70"/>
      <c r="DJ178" s="70"/>
      <c r="DK178" s="70"/>
      <c r="DL178" s="70"/>
      <c r="DM178" s="70"/>
      <c r="DN178" s="70"/>
      <c r="DO178" s="70"/>
      <c r="DP178" s="70"/>
      <c r="DQ178" s="70"/>
      <c r="DR178" s="70"/>
      <c r="DS178" s="70"/>
      <c r="DT178" s="70"/>
      <c r="DU178" s="70"/>
      <c r="DV178" s="70"/>
      <c r="DW178" s="70"/>
      <c r="DX178" s="70"/>
      <c r="DY178" s="70"/>
      <c r="DZ178" s="70"/>
      <c r="EA178" s="70"/>
      <c r="EB178" s="70"/>
      <c r="EC178" s="70"/>
      <c r="ED178" s="70"/>
      <c r="EE178" s="70"/>
      <c r="EF178" s="70"/>
      <c r="EG178" s="70"/>
      <c r="EH178" s="70"/>
      <c r="EI178" s="70"/>
      <c r="EJ178" s="70"/>
      <c r="EK178" s="70"/>
      <c r="EL178" s="70"/>
      <c r="EM178" s="70"/>
      <c r="EN178" s="70"/>
    </row>
    <row r="179" spans="1:144" outlineLevel="1" x14ac:dyDescent="0.2">
      <c r="AQ179" s="70"/>
      <c r="AR179" s="70"/>
      <c r="AS179" s="70"/>
      <c r="AT179" s="70"/>
      <c r="AU179" s="70"/>
      <c r="AV179" s="70"/>
      <c r="AW179" s="70"/>
      <c r="AX179" s="70"/>
      <c r="AY179" s="70"/>
      <c r="AZ179" s="70"/>
      <c r="BA179" s="70"/>
      <c r="BB179" s="70"/>
      <c r="BC179" s="70"/>
      <c r="BD179" s="70"/>
      <c r="BE179" s="70"/>
      <c r="BF179" s="70"/>
      <c r="BG179" s="70"/>
      <c r="BH179" s="70"/>
      <c r="BI179" s="70"/>
      <c r="BJ179" s="70"/>
      <c r="BK179" s="70"/>
      <c r="BL179" s="70"/>
      <c r="BM179" s="70"/>
      <c r="BN179" s="70"/>
      <c r="BO179" s="70"/>
      <c r="BP179" s="70"/>
      <c r="BQ179" s="70"/>
      <c r="BR179" s="70"/>
      <c r="BS179" s="70"/>
      <c r="BT179" s="70"/>
      <c r="BU179" s="70"/>
      <c r="BV179" s="70"/>
      <c r="BW179" s="70"/>
      <c r="BX179" s="70"/>
      <c r="BY179" s="70"/>
      <c r="BZ179" s="70"/>
      <c r="CA179" s="70"/>
      <c r="CB179" s="70"/>
      <c r="CC179" s="70"/>
      <c r="CD179" s="70"/>
      <c r="CE179" s="70"/>
      <c r="CF179" s="70"/>
      <c r="CG179" s="70"/>
      <c r="CH179" s="70"/>
      <c r="CI179" s="70"/>
      <c r="CJ179" s="70"/>
      <c r="CK179" s="70"/>
      <c r="CL179" s="70"/>
      <c r="CM179" s="70"/>
      <c r="CN179" s="70"/>
      <c r="CO179" s="70"/>
      <c r="CP179" s="70"/>
      <c r="CQ179" s="70"/>
      <c r="CR179" s="70"/>
      <c r="CS179" s="70"/>
      <c r="CT179" s="70"/>
      <c r="CU179" s="70"/>
      <c r="CV179" s="70"/>
      <c r="CW179" s="70"/>
      <c r="CX179" s="70"/>
      <c r="CY179" s="70"/>
      <c r="CZ179" s="70"/>
      <c r="DA179" s="70"/>
      <c r="DB179" s="70"/>
      <c r="DC179" s="70"/>
      <c r="DD179" s="70"/>
      <c r="DE179" s="70"/>
      <c r="DF179" s="70"/>
      <c r="DG179" s="70"/>
      <c r="DH179" s="70"/>
      <c r="DI179" s="70"/>
      <c r="DJ179" s="70"/>
      <c r="DK179" s="70"/>
      <c r="DL179" s="70"/>
      <c r="DM179" s="70"/>
      <c r="DN179" s="70"/>
      <c r="DO179" s="70"/>
      <c r="DP179" s="70"/>
      <c r="DQ179" s="70"/>
      <c r="DR179" s="70"/>
      <c r="DS179" s="70"/>
      <c r="DT179" s="70"/>
      <c r="DU179" s="70"/>
      <c r="DV179" s="70"/>
      <c r="DW179" s="70"/>
      <c r="DX179" s="70"/>
      <c r="DY179" s="70"/>
      <c r="DZ179" s="70"/>
      <c r="EA179" s="70"/>
      <c r="EB179" s="70"/>
      <c r="EC179" s="70"/>
      <c r="ED179" s="70"/>
      <c r="EE179" s="70"/>
      <c r="EF179" s="70"/>
      <c r="EG179" s="70"/>
      <c r="EH179" s="70"/>
      <c r="EI179" s="70"/>
      <c r="EJ179" s="70"/>
      <c r="EK179" s="70"/>
      <c r="EL179" s="70"/>
      <c r="EM179" s="70"/>
      <c r="EN179" s="70"/>
    </row>
    <row r="180" spans="1:144" outlineLevel="1" x14ac:dyDescent="0.2">
      <c r="AQ180" s="70"/>
      <c r="AR180" s="70"/>
      <c r="AS180" s="70"/>
      <c r="AT180" s="70"/>
      <c r="AU180" s="70"/>
      <c r="AV180" s="70"/>
      <c r="AW180" s="70"/>
      <c r="AX180" s="70"/>
      <c r="AY180" s="70"/>
      <c r="AZ180" s="70"/>
      <c r="BA180" s="70"/>
      <c r="BB180" s="70"/>
      <c r="BC180" s="70"/>
      <c r="BD180" s="70"/>
      <c r="BE180" s="70"/>
      <c r="BF180" s="70"/>
      <c r="BG180" s="70"/>
      <c r="BH180" s="70"/>
      <c r="BI180" s="70"/>
      <c r="BJ180" s="70"/>
      <c r="BK180" s="70"/>
      <c r="BL180" s="70"/>
      <c r="BM180" s="70"/>
      <c r="BN180" s="70"/>
      <c r="BO180" s="70"/>
      <c r="BP180" s="70"/>
      <c r="BQ180" s="70"/>
      <c r="BR180" s="70"/>
      <c r="BS180" s="70"/>
      <c r="BT180" s="70"/>
      <c r="BU180" s="70"/>
      <c r="BV180" s="70"/>
      <c r="BW180" s="70"/>
      <c r="BX180" s="70"/>
      <c r="BY180" s="70"/>
      <c r="BZ180" s="70"/>
      <c r="CA180" s="70"/>
      <c r="CB180" s="70"/>
      <c r="CC180" s="70"/>
      <c r="CD180" s="70"/>
      <c r="CE180" s="70"/>
      <c r="CF180" s="70"/>
      <c r="CG180" s="70"/>
      <c r="CH180" s="70"/>
      <c r="CI180" s="70"/>
      <c r="CJ180" s="70"/>
      <c r="CK180" s="70"/>
      <c r="CL180" s="70"/>
      <c r="CM180" s="70"/>
      <c r="CN180" s="70"/>
      <c r="CO180" s="70"/>
      <c r="CP180" s="70"/>
      <c r="CQ180" s="70"/>
      <c r="CR180" s="70"/>
      <c r="CS180" s="70"/>
      <c r="CT180" s="70"/>
      <c r="CU180" s="70"/>
      <c r="CV180" s="70"/>
      <c r="CW180" s="70"/>
      <c r="CX180" s="70"/>
      <c r="CY180" s="70"/>
      <c r="CZ180" s="70"/>
      <c r="DA180" s="70"/>
      <c r="DB180" s="70"/>
      <c r="DC180" s="70"/>
      <c r="DD180" s="70"/>
      <c r="DE180" s="70"/>
      <c r="DF180" s="70"/>
      <c r="DG180" s="70"/>
      <c r="DH180" s="70"/>
      <c r="DI180" s="70"/>
      <c r="DJ180" s="70"/>
      <c r="DK180" s="70"/>
      <c r="DL180" s="70"/>
      <c r="DM180" s="70"/>
      <c r="DN180" s="70"/>
      <c r="DO180" s="70"/>
      <c r="DP180" s="70"/>
      <c r="DQ180" s="70"/>
      <c r="DR180" s="70"/>
      <c r="DS180" s="70"/>
      <c r="DT180" s="70"/>
      <c r="DU180" s="70"/>
      <c r="DV180" s="70"/>
      <c r="DW180" s="70"/>
      <c r="DX180" s="70"/>
      <c r="DY180" s="70"/>
      <c r="DZ180" s="70"/>
      <c r="EA180" s="70"/>
      <c r="EB180" s="70"/>
      <c r="EC180" s="70"/>
      <c r="ED180" s="70"/>
      <c r="EE180" s="70"/>
      <c r="EF180" s="70"/>
      <c r="EG180" s="70"/>
      <c r="EH180" s="70"/>
      <c r="EI180" s="70"/>
      <c r="EJ180" s="70"/>
      <c r="EK180" s="70"/>
      <c r="EL180" s="70"/>
      <c r="EM180" s="70"/>
      <c r="EN180" s="70"/>
    </row>
    <row r="181" spans="1:144" outlineLevel="1" x14ac:dyDescent="0.2">
      <c r="AQ181" s="70"/>
      <c r="AR181" s="70"/>
      <c r="AS181" s="70"/>
      <c r="AT181" s="70"/>
      <c r="AU181" s="70"/>
      <c r="AV181" s="70"/>
      <c r="AW181" s="70"/>
      <c r="AX181" s="70"/>
      <c r="AY181" s="70"/>
      <c r="AZ181" s="70"/>
      <c r="BA181" s="70"/>
      <c r="BB181" s="70"/>
      <c r="BC181" s="70"/>
      <c r="BD181" s="70"/>
      <c r="BE181" s="70"/>
      <c r="BF181" s="70"/>
      <c r="BG181" s="70"/>
      <c r="BH181" s="70"/>
      <c r="BI181" s="70"/>
      <c r="BJ181" s="70"/>
      <c r="BK181" s="70"/>
      <c r="BL181" s="70"/>
      <c r="BM181" s="70"/>
      <c r="BN181" s="70"/>
      <c r="BO181" s="70"/>
      <c r="BP181" s="70"/>
      <c r="BQ181" s="70"/>
      <c r="BR181" s="70"/>
      <c r="BS181" s="70"/>
      <c r="BT181" s="70"/>
      <c r="BU181" s="70"/>
      <c r="BV181" s="70"/>
      <c r="BW181" s="70"/>
      <c r="BX181" s="70"/>
      <c r="BY181" s="70"/>
      <c r="BZ181" s="70"/>
      <c r="CA181" s="70"/>
      <c r="CB181" s="70"/>
      <c r="CC181" s="70"/>
      <c r="CD181" s="70"/>
      <c r="CE181" s="70"/>
      <c r="CF181" s="70"/>
      <c r="CG181" s="70"/>
      <c r="CH181" s="70"/>
      <c r="CI181" s="70"/>
      <c r="CJ181" s="70"/>
      <c r="CK181" s="70"/>
      <c r="CL181" s="70"/>
      <c r="CM181" s="70"/>
      <c r="CN181" s="70"/>
      <c r="CO181" s="70"/>
      <c r="CP181" s="70"/>
      <c r="CQ181" s="70"/>
      <c r="CR181" s="70"/>
      <c r="CS181" s="70"/>
      <c r="CT181" s="70"/>
      <c r="CU181" s="70"/>
      <c r="CV181" s="70"/>
      <c r="CW181" s="70"/>
      <c r="CX181" s="70"/>
      <c r="CY181" s="70"/>
      <c r="CZ181" s="70"/>
      <c r="DA181" s="70"/>
      <c r="DB181" s="70"/>
      <c r="DC181" s="70"/>
      <c r="DD181" s="70"/>
      <c r="DE181" s="70"/>
      <c r="DF181" s="70"/>
      <c r="DG181" s="70"/>
      <c r="DH181" s="70"/>
      <c r="DI181" s="70"/>
      <c r="DJ181" s="70"/>
      <c r="DK181" s="70"/>
      <c r="DL181" s="70"/>
      <c r="DM181" s="70"/>
      <c r="DN181" s="70"/>
      <c r="DO181" s="70"/>
      <c r="DP181" s="70"/>
      <c r="DQ181" s="70"/>
      <c r="DR181" s="70"/>
      <c r="DS181" s="70"/>
      <c r="DT181" s="70"/>
      <c r="DU181" s="70"/>
      <c r="DV181" s="70"/>
      <c r="DW181" s="70"/>
      <c r="DX181" s="70"/>
      <c r="DY181" s="70"/>
      <c r="DZ181" s="70"/>
      <c r="EA181" s="70"/>
      <c r="EB181" s="70"/>
      <c r="EC181" s="70"/>
      <c r="ED181" s="70"/>
      <c r="EE181" s="70"/>
      <c r="EF181" s="70"/>
      <c r="EG181" s="70"/>
      <c r="EH181" s="70"/>
      <c r="EI181" s="70"/>
      <c r="EJ181" s="70"/>
      <c r="EK181" s="70"/>
      <c r="EL181" s="70"/>
      <c r="EM181" s="70"/>
      <c r="EN181" s="70"/>
    </row>
    <row r="182" spans="1:144" outlineLevel="1" x14ac:dyDescent="0.2">
      <c r="AQ182" s="70"/>
      <c r="AR182" s="70"/>
      <c r="AS182" s="70"/>
      <c r="AT182" s="70"/>
      <c r="AU182" s="70"/>
      <c r="AV182" s="70"/>
      <c r="AW182" s="70"/>
      <c r="AX182" s="70"/>
      <c r="AY182" s="70"/>
      <c r="AZ182" s="70"/>
      <c r="BA182" s="70"/>
      <c r="BB182" s="70"/>
      <c r="BC182" s="70"/>
      <c r="BD182" s="70"/>
      <c r="BE182" s="70"/>
      <c r="BF182" s="70"/>
      <c r="BG182" s="70"/>
      <c r="BH182" s="70"/>
      <c r="BI182" s="70"/>
      <c r="BJ182" s="70"/>
      <c r="BK182" s="70"/>
      <c r="BL182" s="70"/>
      <c r="BM182" s="70"/>
      <c r="BN182" s="70"/>
      <c r="BO182" s="70"/>
      <c r="BP182" s="70"/>
      <c r="BQ182" s="70"/>
      <c r="BR182" s="70"/>
      <c r="BS182" s="70"/>
      <c r="BT182" s="70"/>
      <c r="BU182" s="70"/>
      <c r="BV182" s="70"/>
      <c r="BW182" s="70"/>
      <c r="BX182" s="70"/>
      <c r="BY182" s="70"/>
      <c r="BZ182" s="70"/>
      <c r="CA182" s="70"/>
      <c r="CB182" s="70"/>
      <c r="CC182" s="70"/>
      <c r="CD182" s="70"/>
      <c r="CE182" s="70"/>
      <c r="CF182" s="70"/>
      <c r="CG182" s="70"/>
      <c r="CH182" s="70"/>
      <c r="CI182" s="70"/>
      <c r="CJ182" s="70"/>
      <c r="CK182" s="70"/>
      <c r="CL182" s="70"/>
      <c r="CM182" s="70"/>
      <c r="CN182" s="70"/>
      <c r="CO182" s="70"/>
      <c r="CP182" s="70"/>
      <c r="CQ182" s="70"/>
      <c r="CR182" s="70"/>
      <c r="CS182" s="70"/>
      <c r="CT182" s="70"/>
      <c r="CU182" s="70"/>
      <c r="CV182" s="70"/>
      <c r="CW182" s="70"/>
      <c r="CX182" s="70"/>
      <c r="CY182" s="70"/>
      <c r="CZ182" s="70"/>
      <c r="DA182" s="70"/>
      <c r="DB182" s="70"/>
      <c r="DC182" s="70"/>
      <c r="DD182" s="70"/>
      <c r="DE182" s="70"/>
      <c r="DF182" s="70"/>
      <c r="DG182" s="70"/>
      <c r="DH182" s="70"/>
      <c r="DI182" s="70"/>
      <c r="DJ182" s="70"/>
      <c r="DK182" s="70"/>
      <c r="DL182" s="70"/>
      <c r="DM182" s="70"/>
      <c r="DN182" s="70"/>
      <c r="DO182" s="70"/>
      <c r="DP182" s="70"/>
      <c r="DQ182" s="70"/>
      <c r="DR182" s="70"/>
      <c r="DS182" s="70"/>
      <c r="DT182" s="70"/>
      <c r="DU182" s="70"/>
      <c r="DV182" s="70"/>
      <c r="DW182" s="70"/>
      <c r="DX182" s="70"/>
      <c r="DY182" s="70"/>
      <c r="DZ182" s="70"/>
      <c r="EA182" s="70"/>
      <c r="EB182" s="70"/>
      <c r="EC182" s="70"/>
      <c r="ED182" s="70"/>
      <c r="EE182" s="70"/>
      <c r="EF182" s="70"/>
      <c r="EG182" s="70"/>
      <c r="EH182" s="70"/>
      <c r="EI182" s="70"/>
      <c r="EJ182" s="70"/>
      <c r="EK182" s="70"/>
      <c r="EL182" s="70"/>
      <c r="EM182" s="70"/>
      <c r="EN182" s="70"/>
    </row>
    <row r="183" spans="1:144" x14ac:dyDescent="0.2">
      <c r="A183" s="86"/>
      <c r="AQ183" s="70"/>
      <c r="AR183" s="70"/>
      <c r="AS183" s="70"/>
      <c r="AT183" s="70"/>
      <c r="AU183" s="70"/>
      <c r="AV183" s="70"/>
      <c r="AW183" s="70"/>
      <c r="AX183" s="70"/>
      <c r="AY183" s="70"/>
      <c r="AZ183" s="70"/>
      <c r="BA183" s="70"/>
      <c r="BB183" s="70"/>
      <c r="BC183" s="70"/>
      <c r="BD183" s="70"/>
      <c r="BE183" s="70"/>
      <c r="BF183" s="70"/>
      <c r="BG183" s="70"/>
      <c r="BH183" s="70"/>
      <c r="BI183" s="70"/>
      <c r="BJ183" s="70"/>
      <c r="BK183" s="70"/>
      <c r="BL183" s="70"/>
      <c r="BM183" s="70"/>
      <c r="BN183" s="70"/>
      <c r="BO183" s="70"/>
      <c r="BP183" s="70"/>
      <c r="BQ183" s="70"/>
      <c r="BR183" s="70"/>
      <c r="BS183" s="70"/>
      <c r="BT183" s="70"/>
      <c r="BU183" s="70"/>
      <c r="BV183" s="70"/>
      <c r="BW183" s="70"/>
      <c r="BX183" s="70"/>
      <c r="BY183" s="70"/>
      <c r="BZ183" s="70"/>
      <c r="CA183" s="70"/>
      <c r="CB183" s="70"/>
      <c r="CC183" s="70"/>
      <c r="CD183" s="70"/>
      <c r="CE183" s="70"/>
      <c r="CF183" s="70"/>
      <c r="CG183" s="70"/>
      <c r="CH183" s="70"/>
      <c r="CI183" s="70"/>
      <c r="CJ183" s="70"/>
      <c r="CK183" s="70"/>
      <c r="CL183" s="70"/>
      <c r="CM183" s="70"/>
      <c r="CN183" s="70"/>
      <c r="CO183" s="70"/>
      <c r="CP183" s="70"/>
      <c r="CQ183" s="70"/>
      <c r="CR183" s="70"/>
      <c r="CS183" s="70"/>
      <c r="CT183" s="70"/>
      <c r="CU183" s="70"/>
      <c r="CV183" s="70"/>
      <c r="CW183" s="70"/>
      <c r="CX183" s="70"/>
      <c r="CY183" s="70"/>
      <c r="CZ183" s="70"/>
      <c r="DA183" s="70"/>
      <c r="DB183" s="70"/>
      <c r="DC183" s="70"/>
      <c r="DD183" s="70"/>
      <c r="DE183" s="70"/>
      <c r="DF183" s="70"/>
      <c r="DG183" s="70"/>
      <c r="DH183" s="70"/>
      <c r="DI183" s="70"/>
      <c r="DJ183" s="70"/>
      <c r="DK183" s="70"/>
      <c r="DL183" s="70"/>
      <c r="DM183" s="70"/>
      <c r="DN183" s="70"/>
      <c r="DO183" s="70"/>
      <c r="DP183" s="70"/>
      <c r="DQ183" s="70"/>
      <c r="DR183" s="70"/>
      <c r="DS183" s="70"/>
      <c r="DT183" s="70"/>
      <c r="DU183" s="70"/>
      <c r="DV183" s="70"/>
      <c r="DW183" s="70"/>
      <c r="DX183" s="70"/>
      <c r="DY183" s="70"/>
      <c r="DZ183" s="70"/>
      <c r="EA183" s="70"/>
      <c r="EB183" s="70"/>
      <c r="EC183" s="70"/>
      <c r="ED183" s="70"/>
      <c r="EE183" s="70"/>
      <c r="EF183" s="70"/>
      <c r="EG183" s="70"/>
      <c r="EH183" s="70"/>
      <c r="EI183" s="70"/>
      <c r="EJ183" s="70"/>
      <c r="EK183" s="70"/>
      <c r="EL183" s="70"/>
      <c r="EM183" s="70"/>
      <c r="EN183" s="70"/>
    </row>
    <row r="184" spans="1:144" x14ac:dyDescent="0.2">
      <c r="A184" s="11" t="s">
        <v>172</v>
      </c>
      <c r="AQ184" s="70"/>
      <c r="AR184" s="70"/>
      <c r="AS184" s="70"/>
      <c r="AT184" s="70"/>
      <c r="AU184" s="70"/>
      <c r="AV184" s="70"/>
      <c r="AW184" s="70"/>
      <c r="AX184" s="70"/>
      <c r="AY184" s="70"/>
      <c r="AZ184" s="70"/>
      <c r="BA184" s="70"/>
      <c r="BB184" s="70"/>
      <c r="BC184" s="70"/>
      <c r="BD184" s="70"/>
      <c r="BE184" s="70"/>
      <c r="BF184" s="70"/>
      <c r="BG184" s="70"/>
      <c r="BH184" s="70"/>
      <c r="BI184" s="70"/>
      <c r="BJ184" s="70"/>
      <c r="BK184" s="70"/>
      <c r="BL184" s="70"/>
      <c r="BM184" s="70"/>
      <c r="BN184" s="70"/>
      <c r="BO184" s="70"/>
      <c r="BP184" s="70"/>
      <c r="BQ184" s="70"/>
      <c r="BR184" s="70"/>
      <c r="BS184" s="70"/>
      <c r="BT184" s="70"/>
      <c r="BU184" s="70"/>
      <c r="BV184" s="70"/>
      <c r="BW184" s="70"/>
      <c r="BX184" s="70"/>
      <c r="BY184" s="70"/>
      <c r="BZ184" s="70"/>
      <c r="CA184" s="70"/>
      <c r="CB184" s="70"/>
      <c r="CC184" s="70"/>
      <c r="CD184" s="70"/>
      <c r="CE184" s="70"/>
      <c r="CF184" s="70"/>
      <c r="CG184" s="70"/>
      <c r="CH184" s="70"/>
      <c r="CI184" s="70"/>
      <c r="CJ184" s="70"/>
      <c r="CK184" s="70"/>
      <c r="CL184" s="70"/>
      <c r="CM184" s="70"/>
      <c r="CN184" s="70"/>
      <c r="CO184" s="70"/>
      <c r="CP184" s="70"/>
      <c r="CQ184" s="70"/>
      <c r="CR184" s="70"/>
      <c r="CS184" s="70"/>
      <c r="CT184" s="70"/>
      <c r="CU184" s="70"/>
      <c r="CV184" s="70"/>
      <c r="CW184" s="70"/>
      <c r="CX184" s="70"/>
      <c r="CY184" s="70"/>
      <c r="CZ184" s="70"/>
      <c r="DA184" s="70"/>
      <c r="DB184" s="70"/>
      <c r="DC184" s="70"/>
      <c r="DD184" s="70"/>
      <c r="DE184" s="70"/>
      <c r="DF184" s="70"/>
      <c r="DG184" s="70"/>
      <c r="DH184" s="70"/>
      <c r="DI184" s="70"/>
      <c r="DJ184" s="70"/>
      <c r="DK184" s="70"/>
      <c r="DL184" s="70"/>
      <c r="DM184" s="70"/>
      <c r="DN184" s="70"/>
      <c r="DO184" s="70"/>
      <c r="DP184" s="70"/>
      <c r="DQ184" s="70"/>
      <c r="DR184" s="70"/>
      <c r="DS184" s="70"/>
      <c r="DT184" s="70"/>
      <c r="DU184" s="70"/>
      <c r="DV184" s="70"/>
      <c r="DW184" s="70"/>
      <c r="DX184" s="70"/>
      <c r="DY184" s="70"/>
      <c r="DZ184" s="70"/>
      <c r="EA184" s="70"/>
      <c r="EB184" s="70"/>
      <c r="EC184" s="70"/>
      <c r="ED184" s="70"/>
      <c r="EE184" s="70"/>
      <c r="EF184" s="70"/>
      <c r="EG184" s="70"/>
      <c r="EH184" s="70"/>
      <c r="EI184" s="70"/>
      <c r="EJ184" s="70"/>
      <c r="EK184" s="70"/>
      <c r="EL184" s="70"/>
      <c r="EM184" s="70"/>
      <c r="EN184" s="70"/>
    </row>
    <row r="185" spans="1:144" outlineLevel="1" x14ac:dyDescent="0.2">
      <c r="AQ185" s="70"/>
      <c r="AR185" s="70"/>
      <c r="AS185" s="70"/>
      <c r="AT185" s="70"/>
      <c r="AU185" s="70"/>
      <c r="AV185" s="70"/>
      <c r="AW185" s="70"/>
      <c r="AX185" s="70"/>
      <c r="AY185" s="70"/>
      <c r="AZ185" s="70"/>
      <c r="BA185" s="70"/>
      <c r="BB185" s="70"/>
      <c r="BC185" s="70"/>
      <c r="BD185" s="70"/>
      <c r="BE185" s="70"/>
      <c r="BF185" s="70"/>
      <c r="BG185" s="70"/>
      <c r="BH185" s="70"/>
      <c r="BI185" s="70"/>
      <c r="BJ185" s="70"/>
      <c r="BK185" s="70"/>
      <c r="BL185" s="70"/>
      <c r="BM185" s="70"/>
      <c r="BN185" s="70"/>
      <c r="BO185" s="70"/>
      <c r="BP185" s="70"/>
      <c r="BQ185" s="70"/>
      <c r="BR185" s="70"/>
      <c r="BS185" s="70"/>
      <c r="BT185" s="70"/>
      <c r="BU185" s="70"/>
      <c r="BV185" s="70"/>
      <c r="BW185" s="70"/>
      <c r="BX185" s="70"/>
      <c r="BY185" s="70"/>
      <c r="BZ185" s="70"/>
      <c r="CA185" s="70"/>
      <c r="CB185" s="70"/>
      <c r="CC185" s="70"/>
      <c r="CD185" s="70"/>
      <c r="CE185" s="70"/>
      <c r="CF185" s="70"/>
      <c r="CG185" s="70"/>
      <c r="CH185" s="70"/>
      <c r="CI185" s="70"/>
      <c r="CJ185" s="70"/>
      <c r="CK185" s="70"/>
      <c r="CL185" s="70"/>
      <c r="CM185" s="70"/>
      <c r="CN185" s="70"/>
      <c r="CO185" s="70"/>
      <c r="CP185" s="70"/>
      <c r="CQ185" s="70"/>
      <c r="CR185" s="70"/>
      <c r="CS185" s="70"/>
      <c r="CT185" s="70"/>
      <c r="CU185" s="70"/>
      <c r="CV185" s="70"/>
      <c r="CW185" s="70"/>
      <c r="CX185" s="70"/>
      <c r="CY185" s="70"/>
      <c r="CZ185" s="70"/>
      <c r="DA185" s="70"/>
      <c r="DB185" s="70"/>
      <c r="DC185" s="70"/>
      <c r="DD185" s="70"/>
      <c r="DE185" s="70"/>
      <c r="DF185" s="70"/>
      <c r="DG185" s="70"/>
      <c r="DH185" s="70"/>
      <c r="DI185" s="70"/>
      <c r="DJ185" s="70"/>
      <c r="DK185" s="70"/>
      <c r="DL185" s="70"/>
      <c r="DM185" s="70"/>
      <c r="DN185" s="70"/>
      <c r="DO185" s="70"/>
      <c r="DP185" s="70"/>
      <c r="DQ185" s="70"/>
      <c r="DR185" s="70"/>
      <c r="DS185" s="70"/>
      <c r="DT185" s="70"/>
      <c r="DU185" s="70"/>
      <c r="DV185" s="70"/>
      <c r="DW185" s="70"/>
      <c r="DX185" s="70"/>
      <c r="DY185" s="70"/>
      <c r="DZ185" s="70"/>
      <c r="EA185" s="70"/>
      <c r="EB185" s="70"/>
      <c r="EC185" s="70"/>
      <c r="ED185" s="70"/>
      <c r="EE185" s="70"/>
      <c r="EF185" s="70"/>
      <c r="EG185" s="70"/>
      <c r="EH185" s="70"/>
      <c r="EI185" s="70"/>
      <c r="EJ185" s="70"/>
      <c r="EK185" s="70"/>
      <c r="EL185" s="70"/>
      <c r="EM185" s="70"/>
      <c r="EN185" s="70"/>
    </row>
    <row r="186" spans="1:144" outlineLevel="1" x14ac:dyDescent="0.2">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c r="BM186" s="70"/>
      <c r="BN186" s="70"/>
      <c r="BO186" s="70"/>
      <c r="BP186" s="70"/>
      <c r="BQ186" s="70"/>
      <c r="BR186" s="70"/>
      <c r="BS186" s="70"/>
      <c r="BT186" s="70"/>
      <c r="BU186" s="70"/>
      <c r="BV186" s="70"/>
      <c r="BW186" s="70"/>
      <c r="BX186" s="70"/>
      <c r="BY186" s="70"/>
      <c r="BZ186" s="70"/>
      <c r="CA186" s="70"/>
      <c r="CB186" s="70"/>
      <c r="CC186" s="70"/>
      <c r="CD186" s="70"/>
      <c r="CE186" s="70"/>
      <c r="CF186" s="70"/>
      <c r="CG186" s="70"/>
      <c r="CH186" s="70"/>
      <c r="CI186" s="70"/>
      <c r="CJ186" s="70"/>
      <c r="CK186" s="70"/>
      <c r="CL186" s="70"/>
      <c r="CM186" s="70"/>
      <c r="CN186" s="70"/>
      <c r="CO186" s="70"/>
      <c r="CP186" s="70"/>
      <c r="CQ186" s="70"/>
      <c r="CR186" s="70"/>
      <c r="CS186" s="70"/>
      <c r="CT186" s="70"/>
      <c r="CU186" s="70"/>
      <c r="CV186" s="70"/>
      <c r="CW186" s="70"/>
      <c r="CX186" s="70"/>
      <c r="CY186" s="70"/>
      <c r="CZ186" s="70"/>
      <c r="DA186" s="70"/>
      <c r="DB186" s="70"/>
      <c r="DC186" s="70"/>
      <c r="DD186" s="70"/>
      <c r="DE186" s="70"/>
      <c r="DF186" s="70"/>
      <c r="DG186" s="70"/>
      <c r="DH186" s="70"/>
      <c r="DI186" s="70"/>
      <c r="DJ186" s="70"/>
      <c r="DK186" s="70"/>
      <c r="DL186" s="70"/>
      <c r="DM186" s="70"/>
      <c r="DN186" s="70"/>
      <c r="DO186" s="70"/>
      <c r="DP186" s="70"/>
      <c r="DQ186" s="70"/>
      <c r="DR186" s="70"/>
      <c r="DS186" s="70"/>
      <c r="DT186" s="70"/>
      <c r="DU186" s="70"/>
      <c r="DV186" s="70"/>
      <c r="DW186" s="70"/>
      <c r="DX186" s="70"/>
      <c r="DY186" s="70"/>
      <c r="DZ186" s="70"/>
      <c r="EA186" s="70"/>
      <c r="EB186" s="70"/>
      <c r="EC186" s="70"/>
      <c r="ED186" s="70"/>
      <c r="EE186" s="70"/>
      <c r="EF186" s="70"/>
      <c r="EG186" s="70"/>
      <c r="EH186" s="70"/>
      <c r="EI186" s="70"/>
      <c r="EJ186" s="70"/>
      <c r="EK186" s="70"/>
      <c r="EL186" s="70"/>
      <c r="EM186" s="70"/>
      <c r="EN186" s="70"/>
    </row>
    <row r="187" spans="1:144" outlineLevel="1" x14ac:dyDescent="0.2">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c r="BM187" s="70"/>
      <c r="BN187" s="70"/>
      <c r="BO187" s="70"/>
      <c r="BP187" s="70"/>
      <c r="BQ187" s="70"/>
      <c r="BR187" s="70"/>
      <c r="BS187" s="70"/>
      <c r="BT187" s="70"/>
      <c r="BU187" s="70"/>
      <c r="BV187" s="70"/>
      <c r="BW187" s="70"/>
      <c r="BX187" s="70"/>
      <c r="BY187" s="70"/>
      <c r="BZ187" s="70"/>
      <c r="CA187" s="70"/>
      <c r="CB187" s="70"/>
      <c r="CC187" s="70"/>
      <c r="CD187" s="70"/>
      <c r="CE187" s="70"/>
      <c r="CF187" s="70"/>
      <c r="CG187" s="70"/>
      <c r="CH187" s="70"/>
      <c r="CI187" s="70"/>
      <c r="CJ187" s="70"/>
      <c r="CK187" s="70"/>
      <c r="CL187" s="70"/>
      <c r="CM187" s="70"/>
      <c r="CN187" s="70"/>
      <c r="CO187" s="70"/>
      <c r="CP187" s="70"/>
      <c r="CQ187" s="70"/>
      <c r="CR187" s="70"/>
      <c r="CS187" s="70"/>
      <c r="CT187" s="70"/>
      <c r="CU187" s="70"/>
      <c r="CV187" s="70"/>
      <c r="CW187" s="70"/>
      <c r="CX187" s="70"/>
      <c r="CY187" s="70"/>
      <c r="CZ187" s="70"/>
      <c r="DA187" s="70"/>
      <c r="DB187" s="70"/>
      <c r="DC187" s="70"/>
      <c r="DD187" s="70"/>
      <c r="DE187" s="70"/>
      <c r="DF187" s="70"/>
      <c r="DG187" s="70"/>
      <c r="DH187" s="70"/>
      <c r="DI187" s="70"/>
      <c r="DJ187" s="70"/>
      <c r="DK187" s="70"/>
      <c r="DL187" s="70"/>
      <c r="DM187" s="70"/>
      <c r="DN187" s="70"/>
      <c r="DO187" s="70"/>
      <c r="DP187" s="70"/>
      <c r="DQ187" s="70"/>
      <c r="DR187" s="70"/>
      <c r="DS187" s="70"/>
      <c r="DT187" s="70"/>
      <c r="DU187" s="70"/>
      <c r="DV187" s="70"/>
      <c r="DW187" s="70"/>
      <c r="DX187" s="70"/>
      <c r="DY187" s="70"/>
      <c r="DZ187" s="70"/>
      <c r="EA187" s="70"/>
      <c r="EB187" s="70"/>
      <c r="EC187" s="70"/>
      <c r="ED187" s="70"/>
      <c r="EE187" s="70"/>
      <c r="EF187" s="70"/>
      <c r="EG187" s="70"/>
      <c r="EH187" s="70"/>
      <c r="EI187" s="70"/>
      <c r="EJ187" s="70"/>
      <c r="EK187" s="70"/>
      <c r="EL187" s="70"/>
      <c r="EM187" s="70"/>
      <c r="EN187" s="70"/>
    </row>
    <row r="188" spans="1:144" outlineLevel="1" x14ac:dyDescent="0.2">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c r="BM188" s="70"/>
      <c r="BN188" s="70"/>
      <c r="BO188" s="70"/>
      <c r="BP188" s="70"/>
      <c r="BQ188" s="70"/>
      <c r="BR188" s="70"/>
      <c r="BS188" s="70"/>
      <c r="BT188" s="70"/>
      <c r="BU188" s="70"/>
      <c r="BV188" s="70"/>
      <c r="BW188" s="70"/>
      <c r="BX188" s="70"/>
      <c r="BY188" s="70"/>
      <c r="BZ188" s="70"/>
      <c r="CA188" s="70"/>
      <c r="CB188" s="70"/>
      <c r="CC188" s="70"/>
      <c r="CD188" s="70"/>
      <c r="CE188" s="70"/>
      <c r="CF188" s="70"/>
      <c r="CG188" s="70"/>
      <c r="CH188" s="70"/>
      <c r="CI188" s="70"/>
      <c r="CJ188" s="70"/>
      <c r="CK188" s="70"/>
      <c r="CL188" s="70"/>
      <c r="CM188" s="70"/>
      <c r="CN188" s="70"/>
      <c r="CO188" s="70"/>
      <c r="CP188" s="70"/>
      <c r="CQ188" s="70"/>
      <c r="CR188" s="70"/>
      <c r="CS188" s="70"/>
      <c r="CT188" s="70"/>
      <c r="CU188" s="70"/>
      <c r="CV188" s="70"/>
      <c r="CW188" s="70"/>
      <c r="CX188" s="70"/>
      <c r="CY188" s="70"/>
      <c r="CZ188" s="70"/>
      <c r="DA188" s="70"/>
      <c r="DB188" s="70"/>
      <c r="DC188" s="70"/>
      <c r="DD188" s="70"/>
      <c r="DE188" s="70"/>
      <c r="DF188" s="70"/>
      <c r="DG188" s="70"/>
      <c r="DH188" s="70"/>
      <c r="DI188" s="70"/>
      <c r="DJ188" s="70"/>
      <c r="DK188" s="70"/>
      <c r="DL188" s="70"/>
      <c r="DM188" s="70"/>
      <c r="DN188" s="70"/>
      <c r="DO188" s="70"/>
      <c r="DP188" s="70"/>
      <c r="DQ188" s="70"/>
      <c r="DR188" s="70"/>
      <c r="DS188" s="70"/>
      <c r="DT188" s="70"/>
      <c r="DU188" s="70"/>
      <c r="DV188" s="70"/>
      <c r="DW188" s="70"/>
      <c r="DX188" s="70"/>
      <c r="DY188" s="70"/>
      <c r="DZ188" s="70"/>
      <c r="EA188" s="70"/>
      <c r="EB188" s="70"/>
      <c r="EC188" s="70"/>
      <c r="ED188" s="70"/>
      <c r="EE188" s="70"/>
      <c r="EF188" s="70"/>
      <c r="EG188" s="70"/>
      <c r="EH188" s="70"/>
      <c r="EI188" s="70"/>
      <c r="EJ188" s="70"/>
      <c r="EK188" s="70"/>
      <c r="EL188" s="70"/>
      <c r="EM188" s="70"/>
      <c r="EN188" s="70"/>
    </row>
    <row r="189" spans="1:144" outlineLevel="1" x14ac:dyDescent="0.2">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c r="BM189" s="70"/>
      <c r="BN189" s="70"/>
      <c r="BO189" s="70"/>
      <c r="BP189" s="70"/>
      <c r="BQ189" s="70"/>
      <c r="BR189" s="70"/>
      <c r="BS189" s="70"/>
      <c r="BT189" s="70"/>
      <c r="BU189" s="70"/>
      <c r="BV189" s="70"/>
      <c r="BW189" s="70"/>
      <c r="BX189" s="70"/>
      <c r="BY189" s="70"/>
      <c r="BZ189" s="70"/>
      <c r="CA189" s="70"/>
      <c r="CB189" s="70"/>
      <c r="CC189" s="70"/>
      <c r="CD189" s="70"/>
      <c r="CE189" s="70"/>
      <c r="CF189" s="70"/>
      <c r="CG189" s="70"/>
      <c r="CH189" s="70"/>
      <c r="CI189" s="70"/>
      <c r="CJ189" s="70"/>
      <c r="CK189" s="70"/>
      <c r="CL189" s="70"/>
      <c r="CM189" s="70"/>
      <c r="CN189" s="70"/>
      <c r="CO189" s="70"/>
      <c r="CP189" s="70"/>
      <c r="CQ189" s="70"/>
      <c r="CR189" s="70"/>
      <c r="CS189" s="70"/>
      <c r="CT189" s="70"/>
      <c r="CU189" s="70"/>
      <c r="CV189" s="70"/>
      <c r="CW189" s="70"/>
      <c r="CX189" s="70"/>
      <c r="CY189" s="70"/>
      <c r="CZ189" s="70"/>
      <c r="DA189" s="70"/>
      <c r="DB189" s="70"/>
      <c r="DC189" s="70"/>
      <c r="DD189" s="70"/>
      <c r="DE189" s="70"/>
      <c r="DF189" s="70"/>
      <c r="DG189" s="70"/>
      <c r="DH189" s="70"/>
      <c r="DI189" s="70"/>
      <c r="DJ189" s="70"/>
      <c r="DK189" s="70"/>
      <c r="DL189" s="70"/>
      <c r="DM189" s="70"/>
      <c r="DN189" s="70"/>
      <c r="DO189" s="70"/>
      <c r="DP189" s="70"/>
      <c r="DQ189" s="70"/>
      <c r="DR189" s="70"/>
      <c r="DS189" s="70"/>
      <c r="DT189" s="70"/>
      <c r="DU189" s="70"/>
      <c r="DV189" s="70"/>
      <c r="DW189" s="70"/>
      <c r="DX189" s="70"/>
      <c r="DY189" s="70"/>
      <c r="DZ189" s="70"/>
      <c r="EA189" s="70"/>
      <c r="EB189" s="70"/>
      <c r="EC189" s="70"/>
      <c r="ED189" s="70"/>
      <c r="EE189" s="70"/>
      <c r="EF189" s="70"/>
      <c r="EG189" s="70"/>
      <c r="EH189" s="70"/>
      <c r="EI189" s="70"/>
      <c r="EJ189" s="70"/>
      <c r="EK189" s="70"/>
      <c r="EL189" s="70"/>
      <c r="EM189" s="70"/>
      <c r="EN189" s="70"/>
    </row>
    <row r="190" spans="1:144" outlineLevel="1" x14ac:dyDescent="0.2">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c r="BM190" s="70"/>
      <c r="BN190" s="70"/>
      <c r="BO190" s="70"/>
      <c r="BP190" s="70"/>
      <c r="BQ190" s="70"/>
      <c r="BR190" s="70"/>
      <c r="BS190" s="70"/>
      <c r="BT190" s="70"/>
      <c r="BU190" s="70"/>
      <c r="BV190" s="70"/>
      <c r="BW190" s="70"/>
      <c r="BX190" s="70"/>
      <c r="BY190" s="70"/>
      <c r="BZ190" s="70"/>
      <c r="CA190" s="70"/>
      <c r="CB190" s="70"/>
      <c r="CC190" s="70"/>
      <c r="CD190" s="70"/>
      <c r="CE190" s="70"/>
      <c r="CF190" s="70"/>
      <c r="CG190" s="70"/>
      <c r="CH190" s="70"/>
      <c r="CI190" s="70"/>
      <c r="CJ190" s="70"/>
      <c r="CK190" s="70"/>
      <c r="CL190" s="70"/>
      <c r="CM190" s="70"/>
      <c r="CN190" s="70"/>
      <c r="CO190" s="70"/>
      <c r="CP190" s="70"/>
      <c r="CQ190" s="70"/>
      <c r="CR190" s="70"/>
      <c r="CS190" s="70"/>
      <c r="CT190" s="70"/>
      <c r="CU190" s="70"/>
      <c r="CV190" s="70"/>
      <c r="CW190" s="70"/>
      <c r="CX190" s="70"/>
      <c r="CY190" s="70"/>
      <c r="CZ190" s="70"/>
      <c r="DA190" s="70"/>
      <c r="DB190" s="70"/>
      <c r="DC190" s="70"/>
      <c r="DD190" s="70"/>
      <c r="DE190" s="70"/>
      <c r="DF190" s="70"/>
      <c r="DG190" s="70"/>
      <c r="DH190" s="70"/>
      <c r="DI190" s="70"/>
      <c r="DJ190" s="70"/>
      <c r="DK190" s="70"/>
      <c r="DL190" s="70"/>
      <c r="DM190" s="70"/>
      <c r="DN190" s="70"/>
      <c r="DO190" s="70"/>
      <c r="DP190" s="70"/>
      <c r="DQ190" s="70"/>
      <c r="DR190" s="70"/>
      <c r="DS190" s="70"/>
      <c r="DT190" s="70"/>
      <c r="DU190" s="70"/>
      <c r="DV190" s="70"/>
      <c r="DW190" s="70"/>
      <c r="DX190" s="70"/>
      <c r="DY190" s="70"/>
      <c r="DZ190" s="70"/>
      <c r="EA190" s="70"/>
      <c r="EB190" s="70"/>
      <c r="EC190" s="70"/>
      <c r="ED190" s="70"/>
      <c r="EE190" s="70"/>
      <c r="EF190" s="70"/>
      <c r="EG190" s="70"/>
      <c r="EH190" s="70"/>
      <c r="EI190" s="70"/>
      <c r="EJ190" s="70"/>
      <c r="EK190" s="70"/>
      <c r="EL190" s="70"/>
      <c r="EM190" s="70"/>
      <c r="EN190" s="70"/>
    </row>
    <row r="191" spans="1:144" outlineLevel="1" x14ac:dyDescent="0.2">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c r="BM191" s="70"/>
      <c r="BN191" s="70"/>
      <c r="BO191" s="70"/>
      <c r="BP191" s="70"/>
      <c r="BQ191" s="70"/>
      <c r="BR191" s="70"/>
      <c r="BS191" s="70"/>
      <c r="BT191" s="70"/>
      <c r="BU191" s="70"/>
      <c r="BV191" s="70"/>
      <c r="BW191" s="70"/>
      <c r="BX191" s="70"/>
      <c r="BY191" s="70"/>
      <c r="BZ191" s="70"/>
      <c r="CA191" s="70"/>
      <c r="CB191" s="70"/>
      <c r="CC191" s="70"/>
      <c r="CD191" s="70"/>
      <c r="CE191" s="70"/>
      <c r="CF191" s="70"/>
      <c r="CG191" s="70"/>
      <c r="CH191" s="70"/>
      <c r="CI191" s="70"/>
      <c r="CJ191" s="70"/>
      <c r="CK191" s="70"/>
      <c r="CL191" s="70"/>
      <c r="CM191" s="70"/>
      <c r="CN191" s="70"/>
      <c r="CO191" s="70"/>
      <c r="CP191" s="70"/>
      <c r="CQ191" s="70"/>
      <c r="CR191" s="70"/>
      <c r="CS191" s="70"/>
      <c r="CT191" s="70"/>
      <c r="CU191" s="70"/>
      <c r="CV191" s="70"/>
      <c r="CW191" s="70"/>
      <c r="CX191" s="70"/>
      <c r="CY191" s="70"/>
      <c r="CZ191" s="70"/>
      <c r="DA191" s="70"/>
      <c r="DB191" s="70"/>
      <c r="DC191" s="70"/>
      <c r="DD191" s="70"/>
      <c r="DE191" s="70"/>
      <c r="DF191" s="70"/>
      <c r="DG191" s="70"/>
      <c r="DH191" s="70"/>
      <c r="DI191" s="70"/>
      <c r="DJ191" s="70"/>
      <c r="DK191" s="70"/>
      <c r="DL191" s="70"/>
      <c r="DM191" s="70"/>
      <c r="DN191" s="70"/>
      <c r="DO191" s="70"/>
      <c r="DP191" s="70"/>
      <c r="DQ191" s="70"/>
      <c r="DR191" s="70"/>
      <c r="DS191" s="70"/>
      <c r="DT191" s="70"/>
      <c r="DU191" s="70"/>
      <c r="DV191" s="70"/>
      <c r="DW191" s="70"/>
      <c r="DX191" s="70"/>
      <c r="DY191" s="70"/>
      <c r="DZ191" s="70"/>
      <c r="EA191" s="70"/>
      <c r="EB191" s="70"/>
      <c r="EC191" s="70"/>
      <c r="ED191" s="70"/>
      <c r="EE191" s="70"/>
      <c r="EF191" s="70"/>
      <c r="EG191" s="70"/>
      <c r="EH191" s="70"/>
      <c r="EI191" s="70"/>
      <c r="EJ191" s="70"/>
      <c r="EK191" s="70"/>
      <c r="EL191" s="70"/>
      <c r="EM191" s="70"/>
      <c r="EN191" s="70"/>
    </row>
    <row r="192" spans="1:144" outlineLevel="1" x14ac:dyDescent="0.2">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c r="BM192" s="70"/>
      <c r="BN192" s="70"/>
      <c r="BO192" s="70"/>
      <c r="BP192" s="70"/>
      <c r="BQ192" s="70"/>
      <c r="BR192" s="70"/>
      <c r="BS192" s="70"/>
      <c r="BT192" s="70"/>
      <c r="BU192" s="70"/>
      <c r="BV192" s="70"/>
      <c r="BW192" s="70"/>
      <c r="BX192" s="70"/>
      <c r="BY192" s="70"/>
      <c r="BZ192" s="70"/>
      <c r="CA192" s="70"/>
      <c r="CB192" s="70"/>
      <c r="CC192" s="70"/>
      <c r="CD192" s="70"/>
      <c r="CE192" s="70"/>
      <c r="CF192" s="70"/>
      <c r="CG192" s="70"/>
      <c r="CH192" s="70"/>
      <c r="CI192" s="70"/>
      <c r="CJ192" s="70"/>
      <c r="CK192" s="70"/>
      <c r="CL192" s="70"/>
      <c r="CM192" s="70"/>
      <c r="CN192" s="70"/>
      <c r="CO192" s="70"/>
      <c r="CP192" s="70"/>
      <c r="CQ192" s="70"/>
      <c r="CR192" s="70"/>
      <c r="CS192" s="70"/>
      <c r="CT192" s="70"/>
      <c r="CU192" s="70"/>
      <c r="CV192" s="70"/>
      <c r="CW192" s="70"/>
      <c r="CX192" s="70"/>
      <c r="CY192" s="70"/>
      <c r="CZ192" s="70"/>
      <c r="DA192" s="70"/>
      <c r="DB192" s="70"/>
      <c r="DC192" s="70"/>
      <c r="DD192" s="70"/>
      <c r="DE192" s="70"/>
      <c r="DF192" s="70"/>
      <c r="DG192" s="70"/>
      <c r="DH192" s="70"/>
      <c r="DI192" s="70"/>
      <c r="DJ192" s="70"/>
      <c r="DK192" s="70"/>
      <c r="DL192" s="70"/>
      <c r="DM192" s="70"/>
      <c r="DN192" s="70"/>
      <c r="DO192" s="70"/>
      <c r="DP192" s="70"/>
      <c r="DQ192" s="70"/>
      <c r="DR192" s="70"/>
      <c r="DS192" s="70"/>
      <c r="DT192" s="70"/>
      <c r="DU192" s="70"/>
      <c r="DV192" s="70"/>
      <c r="DW192" s="70"/>
      <c r="DX192" s="70"/>
      <c r="DY192" s="70"/>
      <c r="DZ192" s="70"/>
      <c r="EA192" s="70"/>
      <c r="EB192" s="70"/>
      <c r="EC192" s="70"/>
      <c r="ED192" s="70"/>
      <c r="EE192" s="70"/>
      <c r="EF192" s="70"/>
      <c r="EG192" s="70"/>
      <c r="EH192" s="70"/>
      <c r="EI192" s="70"/>
      <c r="EJ192" s="70"/>
      <c r="EK192" s="70"/>
      <c r="EL192" s="70"/>
      <c r="EM192" s="70"/>
      <c r="EN192" s="70"/>
    </row>
    <row r="193" spans="1:144" outlineLevel="1" x14ac:dyDescent="0.2">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c r="BM193" s="70"/>
      <c r="BN193" s="70"/>
      <c r="BO193" s="70"/>
      <c r="BP193" s="70"/>
      <c r="BQ193" s="70"/>
      <c r="BR193" s="70"/>
      <c r="BS193" s="70"/>
      <c r="BT193" s="70"/>
      <c r="BU193" s="70"/>
      <c r="BV193" s="70"/>
      <c r="BW193" s="70"/>
      <c r="BX193" s="70"/>
      <c r="BY193" s="70"/>
      <c r="BZ193" s="70"/>
      <c r="CA193" s="70"/>
      <c r="CB193" s="70"/>
      <c r="CC193" s="70"/>
      <c r="CD193" s="70"/>
      <c r="CE193" s="70"/>
      <c r="CF193" s="70"/>
      <c r="CG193" s="70"/>
      <c r="CH193" s="70"/>
      <c r="CI193" s="70"/>
      <c r="CJ193" s="70"/>
      <c r="CK193" s="70"/>
      <c r="CL193" s="70"/>
      <c r="CM193" s="70"/>
      <c r="CN193" s="70"/>
      <c r="CO193" s="70"/>
      <c r="CP193" s="70"/>
      <c r="CQ193" s="70"/>
      <c r="CR193" s="70"/>
      <c r="CS193" s="70"/>
      <c r="CT193" s="70"/>
      <c r="CU193" s="70"/>
      <c r="CV193" s="70"/>
      <c r="CW193" s="70"/>
      <c r="CX193" s="70"/>
      <c r="CY193" s="70"/>
      <c r="CZ193" s="70"/>
      <c r="DA193" s="70"/>
      <c r="DB193" s="70"/>
      <c r="DC193" s="70"/>
      <c r="DD193" s="70"/>
      <c r="DE193" s="70"/>
      <c r="DF193" s="70"/>
      <c r="DG193" s="70"/>
      <c r="DH193" s="70"/>
      <c r="DI193" s="70"/>
      <c r="DJ193" s="70"/>
      <c r="DK193" s="70"/>
      <c r="DL193" s="70"/>
      <c r="DM193" s="70"/>
      <c r="DN193" s="70"/>
      <c r="DO193" s="70"/>
      <c r="DP193" s="70"/>
      <c r="DQ193" s="70"/>
      <c r="DR193" s="70"/>
      <c r="DS193" s="70"/>
      <c r="DT193" s="70"/>
      <c r="DU193" s="70"/>
      <c r="DV193" s="70"/>
      <c r="DW193" s="70"/>
      <c r="DX193" s="70"/>
      <c r="DY193" s="70"/>
      <c r="DZ193" s="70"/>
      <c r="EA193" s="70"/>
      <c r="EB193" s="70"/>
      <c r="EC193" s="70"/>
      <c r="ED193" s="70"/>
      <c r="EE193" s="70"/>
      <c r="EF193" s="70"/>
      <c r="EG193" s="70"/>
      <c r="EH193" s="70"/>
      <c r="EI193" s="70"/>
      <c r="EJ193" s="70"/>
      <c r="EK193" s="70"/>
      <c r="EL193" s="70"/>
      <c r="EM193" s="70"/>
      <c r="EN193" s="70"/>
    </row>
    <row r="194" spans="1:144" outlineLevel="1" x14ac:dyDescent="0.2">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c r="BM194" s="70"/>
      <c r="BN194" s="70"/>
      <c r="BO194" s="70"/>
      <c r="BP194" s="70"/>
      <c r="BQ194" s="70"/>
      <c r="BR194" s="70"/>
      <c r="BS194" s="70"/>
      <c r="BT194" s="70"/>
      <c r="BU194" s="70"/>
      <c r="BV194" s="70"/>
      <c r="BW194" s="70"/>
      <c r="BX194" s="70"/>
      <c r="BY194" s="70"/>
      <c r="BZ194" s="70"/>
      <c r="CA194" s="70"/>
      <c r="CB194" s="70"/>
      <c r="CC194" s="70"/>
      <c r="CD194" s="70"/>
      <c r="CE194" s="70"/>
      <c r="CF194" s="70"/>
      <c r="CG194" s="70"/>
      <c r="CH194" s="70"/>
      <c r="CI194" s="70"/>
      <c r="CJ194" s="70"/>
      <c r="CK194" s="70"/>
      <c r="CL194" s="70"/>
      <c r="CM194" s="70"/>
      <c r="CN194" s="70"/>
      <c r="CO194" s="70"/>
      <c r="CP194" s="70"/>
      <c r="CQ194" s="70"/>
      <c r="CR194" s="70"/>
      <c r="CS194" s="70"/>
      <c r="CT194" s="70"/>
      <c r="CU194" s="70"/>
      <c r="CV194" s="70"/>
      <c r="CW194" s="70"/>
      <c r="CX194" s="70"/>
      <c r="CY194" s="70"/>
      <c r="CZ194" s="70"/>
      <c r="DA194" s="70"/>
      <c r="DB194" s="70"/>
      <c r="DC194" s="70"/>
      <c r="DD194" s="70"/>
      <c r="DE194" s="70"/>
      <c r="DF194" s="70"/>
      <c r="DG194" s="70"/>
      <c r="DH194" s="70"/>
      <c r="DI194" s="70"/>
      <c r="DJ194" s="70"/>
      <c r="DK194" s="70"/>
      <c r="DL194" s="70"/>
      <c r="DM194" s="70"/>
      <c r="DN194" s="70"/>
      <c r="DO194" s="70"/>
      <c r="DP194" s="70"/>
      <c r="DQ194" s="70"/>
      <c r="DR194" s="70"/>
      <c r="DS194" s="70"/>
      <c r="DT194" s="70"/>
      <c r="DU194" s="70"/>
      <c r="DV194" s="70"/>
      <c r="DW194" s="70"/>
      <c r="DX194" s="70"/>
      <c r="DY194" s="70"/>
      <c r="DZ194" s="70"/>
      <c r="EA194" s="70"/>
      <c r="EB194" s="70"/>
      <c r="EC194" s="70"/>
      <c r="ED194" s="70"/>
      <c r="EE194" s="70"/>
      <c r="EF194" s="70"/>
      <c r="EG194" s="70"/>
      <c r="EH194" s="70"/>
      <c r="EI194" s="70"/>
      <c r="EJ194" s="70"/>
      <c r="EK194" s="70"/>
      <c r="EL194" s="70"/>
      <c r="EM194" s="70"/>
      <c r="EN194" s="70"/>
    </row>
    <row r="195" spans="1:144" outlineLevel="1" x14ac:dyDescent="0.2">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c r="BM195" s="70"/>
      <c r="BN195" s="70"/>
      <c r="BO195" s="70"/>
      <c r="BP195" s="70"/>
      <c r="BQ195" s="70"/>
      <c r="BR195" s="70"/>
      <c r="BS195" s="70"/>
      <c r="BT195" s="70"/>
      <c r="BU195" s="70"/>
      <c r="BV195" s="70"/>
      <c r="BW195" s="70"/>
      <c r="BX195" s="70"/>
      <c r="BY195" s="70"/>
      <c r="BZ195" s="70"/>
      <c r="CA195" s="70"/>
      <c r="CB195" s="70"/>
      <c r="CC195" s="70"/>
      <c r="CD195" s="70"/>
      <c r="CE195" s="70"/>
      <c r="CF195" s="70"/>
      <c r="CG195" s="70"/>
      <c r="CH195" s="70"/>
      <c r="CI195" s="70"/>
      <c r="CJ195" s="70"/>
      <c r="CK195" s="70"/>
      <c r="CL195" s="70"/>
      <c r="CM195" s="70"/>
      <c r="CN195" s="70"/>
      <c r="CO195" s="70"/>
      <c r="CP195" s="70"/>
      <c r="CQ195" s="70"/>
      <c r="CR195" s="70"/>
      <c r="CS195" s="70"/>
      <c r="CT195" s="70"/>
      <c r="CU195" s="70"/>
      <c r="CV195" s="70"/>
      <c r="CW195" s="70"/>
      <c r="CX195" s="70"/>
      <c r="CY195" s="70"/>
      <c r="CZ195" s="70"/>
      <c r="DA195" s="70"/>
      <c r="DB195" s="70"/>
      <c r="DC195" s="70"/>
      <c r="DD195" s="70"/>
      <c r="DE195" s="70"/>
      <c r="DF195" s="70"/>
      <c r="DG195" s="70"/>
      <c r="DH195" s="70"/>
      <c r="DI195" s="70"/>
      <c r="DJ195" s="70"/>
      <c r="DK195" s="70"/>
      <c r="DL195" s="70"/>
      <c r="DM195" s="70"/>
      <c r="DN195" s="70"/>
      <c r="DO195" s="70"/>
      <c r="DP195" s="70"/>
      <c r="DQ195" s="70"/>
      <c r="DR195" s="70"/>
      <c r="DS195" s="70"/>
      <c r="DT195" s="70"/>
      <c r="DU195" s="70"/>
      <c r="DV195" s="70"/>
      <c r="DW195" s="70"/>
      <c r="DX195" s="70"/>
      <c r="DY195" s="70"/>
      <c r="DZ195" s="70"/>
      <c r="EA195" s="70"/>
      <c r="EB195" s="70"/>
      <c r="EC195" s="70"/>
      <c r="ED195" s="70"/>
      <c r="EE195" s="70"/>
      <c r="EF195" s="70"/>
      <c r="EG195" s="70"/>
      <c r="EH195" s="70"/>
      <c r="EI195" s="70"/>
      <c r="EJ195" s="70"/>
      <c r="EK195" s="70"/>
      <c r="EL195" s="70"/>
      <c r="EM195" s="70"/>
      <c r="EN195" s="70"/>
    </row>
    <row r="196" spans="1:144" outlineLevel="1" x14ac:dyDescent="0.2">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c r="BM196" s="70"/>
      <c r="BN196" s="70"/>
      <c r="BO196" s="70"/>
      <c r="BP196" s="70"/>
      <c r="BQ196" s="70"/>
      <c r="BR196" s="70"/>
      <c r="BS196" s="70"/>
      <c r="BT196" s="70"/>
      <c r="BU196" s="70"/>
      <c r="BV196" s="70"/>
      <c r="BW196" s="70"/>
      <c r="BX196" s="70"/>
      <c r="BY196" s="70"/>
      <c r="BZ196" s="70"/>
      <c r="CA196" s="70"/>
      <c r="CB196" s="70"/>
      <c r="CC196" s="70"/>
      <c r="CD196" s="70"/>
      <c r="CE196" s="70"/>
      <c r="CF196" s="70"/>
      <c r="CG196" s="70"/>
      <c r="CH196" s="70"/>
      <c r="CI196" s="70"/>
      <c r="CJ196" s="70"/>
      <c r="CK196" s="70"/>
      <c r="CL196" s="70"/>
      <c r="CM196" s="70"/>
      <c r="CN196" s="70"/>
      <c r="CO196" s="70"/>
      <c r="CP196" s="70"/>
      <c r="CQ196" s="70"/>
      <c r="CR196" s="70"/>
      <c r="CS196" s="70"/>
      <c r="CT196" s="70"/>
      <c r="CU196" s="70"/>
      <c r="CV196" s="70"/>
      <c r="CW196" s="70"/>
      <c r="CX196" s="70"/>
      <c r="CY196" s="70"/>
      <c r="CZ196" s="70"/>
      <c r="DA196" s="70"/>
      <c r="DB196" s="70"/>
      <c r="DC196" s="70"/>
      <c r="DD196" s="70"/>
      <c r="DE196" s="70"/>
      <c r="DF196" s="70"/>
      <c r="DG196" s="70"/>
      <c r="DH196" s="70"/>
      <c r="DI196" s="70"/>
      <c r="DJ196" s="70"/>
      <c r="DK196" s="70"/>
      <c r="DL196" s="70"/>
      <c r="DM196" s="70"/>
      <c r="DN196" s="70"/>
      <c r="DO196" s="70"/>
      <c r="DP196" s="70"/>
      <c r="DQ196" s="70"/>
      <c r="DR196" s="70"/>
      <c r="DS196" s="70"/>
      <c r="DT196" s="70"/>
      <c r="DU196" s="70"/>
      <c r="DV196" s="70"/>
      <c r="DW196" s="70"/>
      <c r="DX196" s="70"/>
      <c r="DY196" s="70"/>
      <c r="DZ196" s="70"/>
      <c r="EA196" s="70"/>
      <c r="EB196" s="70"/>
      <c r="EC196" s="70"/>
      <c r="ED196" s="70"/>
      <c r="EE196" s="70"/>
      <c r="EF196" s="70"/>
      <c r="EG196" s="70"/>
      <c r="EH196" s="70"/>
      <c r="EI196" s="70"/>
      <c r="EJ196" s="70"/>
      <c r="EK196" s="70"/>
      <c r="EL196" s="70"/>
      <c r="EM196" s="70"/>
      <c r="EN196" s="70"/>
    </row>
    <row r="197" spans="1:144" outlineLevel="1" x14ac:dyDescent="0.2">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c r="BM197" s="70"/>
      <c r="BN197" s="70"/>
      <c r="BO197" s="70"/>
      <c r="BP197" s="70"/>
      <c r="BQ197" s="70"/>
      <c r="BR197" s="70"/>
      <c r="BS197" s="70"/>
      <c r="BT197" s="70"/>
      <c r="BU197" s="70"/>
      <c r="BV197" s="70"/>
      <c r="BW197" s="70"/>
      <c r="BX197" s="70"/>
      <c r="BY197" s="70"/>
      <c r="BZ197" s="70"/>
      <c r="CA197" s="70"/>
      <c r="CB197" s="70"/>
      <c r="CC197" s="70"/>
      <c r="CD197" s="70"/>
      <c r="CE197" s="70"/>
      <c r="CF197" s="70"/>
      <c r="CG197" s="70"/>
      <c r="CH197" s="70"/>
      <c r="CI197" s="70"/>
      <c r="CJ197" s="70"/>
      <c r="CK197" s="70"/>
      <c r="CL197" s="70"/>
      <c r="CM197" s="70"/>
      <c r="CN197" s="70"/>
      <c r="CO197" s="70"/>
      <c r="CP197" s="70"/>
      <c r="CQ197" s="70"/>
      <c r="CR197" s="70"/>
      <c r="CS197" s="70"/>
      <c r="CT197" s="70"/>
      <c r="CU197" s="70"/>
      <c r="CV197" s="70"/>
      <c r="CW197" s="70"/>
      <c r="CX197" s="70"/>
      <c r="CY197" s="70"/>
      <c r="CZ197" s="70"/>
      <c r="DA197" s="70"/>
      <c r="DB197" s="70"/>
      <c r="DC197" s="70"/>
      <c r="DD197" s="70"/>
      <c r="DE197" s="70"/>
      <c r="DF197" s="70"/>
      <c r="DG197" s="70"/>
      <c r="DH197" s="70"/>
      <c r="DI197" s="70"/>
      <c r="DJ197" s="70"/>
      <c r="DK197" s="70"/>
      <c r="DL197" s="70"/>
      <c r="DM197" s="70"/>
      <c r="DN197" s="70"/>
      <c r="DO197" s="70"/>
      <c r="DP197" s="70"/>
      <c r="DQ197" s="70"/>
      <c r="DR197" s="70"/>
      <c r="DS197" s="70"/>
      <c r="DT197" s="70"/>
      <c r="DU197" s="70"/>
      <c r="DV197" s="70"/>
      <c r="DW197" s="70"/>
      <c r="DX197" s="70"/>
      <c r="DY197" s="70"/>
      <c r="DZ197" s="70"/>
      <c r="EA197" s="70"/>
      <c r="EB197" s="70"/>
      <c r="EC197" s="70"/>
      <c r="ED197" s="70"/>
      <c r="EE197" s="70"/>
      <c r="EF197" s="70"/>
      <c r="EG197" s="70"/>
      <c r="EH197" s="70"/>
      <c r="EI197" s="70"/>
      <c r="EJ197" s="70"/>
      <c r="EK197" s="70"/>
      <c r="EL197" s="70"/>
      <c r="EM197" s="70"/>
      <c r="EN197" s="70"/>
    </row>
    <row r="198" spans="1:144" outlineLevel="1" x14ac:dyDescent="0.2">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c r="BM198" s="70"/>
      <c r="BN198" s="70"/>
      <c r="BO198" s="70"/>
      <c r="BP198" s="70"/>
      <c r="BQ198" s="70"/>
      <c r="BR198" s="70"/>
      <c r="BS198" s="70"/>
      <c r="BT198" s="70"/>
      <c r="BU198" s="70"/>
      <c r="BV198" s="70"/>
      <c r="BW198" s="70"/>
      <c r="BX198" s="70"/>
      <c r="BY198" s="70"/>
      <c r="BZ198" s="70"/>
      <c r="CA198" s="70"/>
      <c r="CB198" s="70"/>
      <c r="CC198" s="70"/>
      <c r="CD198" s="70"/>
      <c r="CE198" s="70"/>
      <c r="CF198" s="70"/>
      <c r="CG198" s="70"/>
      <c r="CH198" s="70"/>
      <c r="CI198" s="70"/>
      <c r="CJ198" s="70"/>
      <c r="CK198" s="70"/>
      <c r="CL198" s="70"/>
      <c r="CM198" s="70"/>
      <c r="CN198" s="70"/>
      <c r="CO198" s="70"/>
      <c r="CP198" s="70"/>
      <c r="CQ198" s="70"/>
      <c r="CR198" s="70"/>
      <c r="CS198" s="70"/>
      <c r="CT198" s="70"/>
      <c r="CU198" s="70"/>
      <c r="CV198" s="70"/>
      <c r="CW198" s="70"/>
      <c r="CX198" s="70"/>
      <c r="CY198" s="70"/>
      <c r="CZ198" s="70"/>
      <c r="DA198" s="70"/>
      <c r="DB198" s="70"/>
      <c r="DC198" s="70"/>
      <c r="DD198" s="70"/>
      <c r="DE198" s="70"/>
      <c r="DF198" s="70"/>
      <c r="DG198" s="70"/>
      <c r="DH198" s="70"/>
      <c r="DI198" s="70"/>
      <c r="DJ198" s="70"/>
      <c r="DK198" s="70"/>
      <c r="DL198" s="70"/>
      <c r="DM198" s="70"/>
      <c r="DN198" s="70"/>
      <c r="DO198" s="70"/>
      <c r="DP198" s="70"/>
      <c r="DQ198" s="70"/>
      <c r="DR198" s="70"/>
      <c r="DS198" s="70"/>
      <c r="DT198" s="70"/>
      <c r="DU198" s="70"/>
      <c r="DV198" s="70"/>
      <c r="DW198" s="70"/>
      <c r="DX198" s="70"/>
      <c r="DY198" s="70"/>
      <c r="DZ198" s="70"/>
      <c r="EA198" s="70"/>
      <c r="EB198" s="70"/>
      <c r="EC198" s="70"/>
      <c r="ED198" s="70"/>
      <c r="EE198" s="70"/>
      <c r="EF198" s="70"/>
      <c r="EG198" s="70"/>
      <c r="EH198" s="70"/>
      <c r="EI198" s="70"/>
      <c r="EJ198" s="70"/>
      <c r="EK198" s="70"/>
      <c r="EL198" s="70"/>
      <c r="EM198" s="70"/>
      <c r="EN198" s="70"/>
    </row>
    <row r="199" spans="1:144" outlineLevel="1" x14ac:dyDescent="0.2">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c r="BM199" s="70"/>
      <c r="BN199" s="70"/>
      <c r="BO199" s="70"/>
      <c r="BP199" s="70"/>
      <c r="BQ199" s="70"/>
      <c r="BR199" s="70"/>
      <c r="BS199" s="70"/>
      <c r="BT199" s="70"/>
      <c r="BU199" s="70"/>
      <c r="BV199" s="70"/>
      <c r="BW199" s="70"/>
      <c r="BX199" s="70"/>
      <c r="BY199" s="70"/>
      <c r="BZ199" s="70"/>
      <c r="CA199" s="70"/>
      <c r="CB199" s="70"/>
      <c r="CC199" s="70"/>
      <c r="CD199" s="70"/>
      <c r="CE199" s="70"/>
      <c r="CF199" s="70"/>
      <c r="CG199" s="70"/>
      <c r="CH199" s="70"/>
      <c r="CI199" s="70"/>
      <c r="CJ199" s="70"/>
      <c r="CK199" s="70"/>
      <c r="CL199" s="70"/>
      <c r="CM199" s="70"/>
      <c r="CN199" s="70"/>
      <c r="CO199" s="70"/>
      <c r="CP199" s="70"/>
      <c r="CQ199" s="70"/>
      <c r="CR199" s="70"/>
      <c r="CS199" s="70"/>
      <c r="CT199" s="70"/>
      <c r="CU199" s="70"/>
      <c r="CV199" s="70"/>
      <c r="CW199" s="70"/>
      <c r="CX199" s="70"/>
      <c r="CY199" s="70"/>
      <c r="CZ199" s="70"/>
      <c r="DA199" s="70"/>
      <c r="DB199" s="70"/>
      <c r="DC199" s="70"/>
      <c r="DD199" s="70"/>
      <c r="DE199" s="70"/>
      <c r="DF199" s="70"/>
      <c r="DG199" s="70"/>
      <c r="DH199" s="70"/>
      <c r="DI199" s="70"/>
      <c r="DJ199" s="70"/>
      <c r="DK199" s="70"/>
      <c r="DL199" s="70"/>
      <c r="DM199" s="70"/>
      <c r="DN199" s="70"/>
      <c r="DO199" s="70"/>
      <c r="DP199" s="70"/>
      <c r="DQ199" s="70"/>
      <c r="DR199" s="70"/>
      <c r="DS199" s="70"/>
      <c r="DT199" s="70"/>
      <c r="DU199" s="70"/>
      <c r="DV199" s="70"/>
      <c r="DW199" s="70"/>
      <c r="DX199" s="70"/>
      <c r="DY199" s="70"/>
      <c r="DZ199" s="70"/>
      <c r="EA199" s="70"/>
      <c r="EB199" s="70"/>
      <c r="EC199" s="70"/>
      <c r="ED199" s="70"/>
      <c r="EE199" s="70"/>
      <c r="EF199" s="70"/>
      <c r="EG199" s="70"/>
      <c r="EH199" s="70"/>
      <c r="EI199" s="70"/>
      <c r="EJ199" s="70"/>
      <c r="EK199" s="70"/>
      <c r="EL199" s="70"/>
      <c r="EM199" s="70"/>
      <c r="EN199" s="70"/>
    </row>
    <row r="200" spans="1:144" outlineLevel="1" x14ac:dyDescent="0.2">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c r="BM200" s="70"/>
      <c r="BN200" s="70"/>
      <c r="BO200" s="70"/>
      <c r="BP200" s="70"/>
      <c r="BQ200" s="70"/>
      <c r="BR200" s="70"/>
      <c r="BS200" s="70"/>
      <c r="BT200" s="70"/>
      <c r="BU200" s="70"/>
      <c r="BV200" s="70"/>
      <c r="BW200" s="70"/>
      <c r="BX200" s="70"/>
      <c r="BY200" s="70"/>
      <c r="BZ200" s="70"/>
      <c r="CA200" s="70"/>
      <c r="CB200" s="70"/>
      <c r="CC200" s="70"/>
      <c r="CD200" s="70"/>
      <c r="CE200" s="70"/>
      <c r="CF200" s="70"/>
      <c r="CG200" s="70"/>
      <c r="CH200" s="70"/>
      <c r="CI200" s="70"/>
      <c r="CJ200" s="70"/>
      <c r="CK200" s="70"/>
      <c r="CL200" s="70"/>
      <c r="CM200" s="70"/>
      <c r="CN200" s="70"/>
      <c r="CO200" s="70"/>
      <c r="CP200" s="70"/>
      <c r="CQ200" s="70"/>
      <c r="CR200" s="70"/>
      <c r="CS200" s="70"/>
      <c r="CT200" s="70"/>
      <c r="CU200" s="70"/>
      <c r="CV200" s="70"/>
      <c r="CW200" s="70"/>
      <c r="CX200" s="70"/>
      <c r="CY200" s="70"/>
      <c r="CZ200" s="70"/>
      <c r="DA200" s="70"/>
      <c r="DB200" s="70"/>
      <c r="DC200" s="70"/>
      <c r="DD200" s="70"/>
      <c r="DE200" s="70"/>
      <c r="DF200" s="70"/>
      <c r="DG200" s="70"/>
      <c r="DH200" s="70"/>
      <c r="DI200" s="70"/>
      <c r="DJ200" s="70"/>
      <c r="DK200" s="70"/>
      <c r="DL200" s="70"/>
      <c r="DM200" s="70"/>
      <c r="DN200" s="70"/>
      <c r="DO200" s="70"/>
      <c r="DP200" s="70"/>
      <c r="DQ200" s="70"/>
      <c r="DR200" s="70"/>
      <c r="DS200" s="70"/>
      <c r="DT200" s="70"/>
      <c r="DU200" s="70"/>
      <c r="DV200" s="70"/>
      <c r="DW200" s="70"/>
      <c r="DX200" s="70"/>
      <c r="DY200" s="70"/>
      <c r="DZ200" s="70"/>
      <c r="EA200" s="70"/>
      <c r="EB200" s="70"/>
      <c r="EC200" s="70"/>
      <c r="ED200" s="70"/>
      <c r="EE200" s="70"/>
      <c r="EF200" s="70"/>
      <c r="EG200" s="70"/>
      <c r="EH200" s="70"/>
      <c r="EI200" s="70"/>
      <c r="EJ200" s="70"/>
      <c r="EK200" s="70"/>
      <c r="EL200" s="70"/>
      <c r="EM200" s="70"/>
      <c r="EN200" s="70"/>
    </row>
    <row r="201" spans="1:144" outlineLevel="1" x14ac:dyDescent="0.2">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c r="BM201" s="70"/>
      <c r="BN201" s="70"/>
      <c r="BO201" s="70"/>
      <c r="BP201" s="70"/>
      <c r="BQ201" s="70"/>
      <c r="BR201" s="70"/>
      <c r="BS201" s="70"/>
      <c r="BT201" s="70"/>
      <c r="BU201" s="70"/>
      <c r="BV201" s="70"/>
      <c r="BW201" s="70"/>
      <c r="BX201" s="70"/>
      <c r="BY201" s="70"/>
      <c r="BZ201" s="70"/>
      <c r="CA201" s="70"/>
      <c r="CB201" s="70"/>
      <c r="CC201" s="70"/>
      <c r="CD201" s="70"/>
      <c r="CE201" s="70"/>
      <c r="CF201" s="70"/>
      <c r="CG201" s="70"/>
      <c r="CH201" s="70"/>
      <c r="CI201" s="70"/>
      <c r="CJ201" s="70"/>
      <c r="CK201" s="70"/>
      <c r="CL201" s="70"/>
      <c r="CM201" s="70"/>
      <c r="CN201" s="70"/>
      <c r="CO201" s="70"/>
      <c r="CP201" s="70"/>
      <c r="CQ201" s="70"/>
      <c r="CR201" s="70"/>
      <c r="CS201" s="70"/>
      <c r="CT201" s="70"/>
      <c r="CU201" s="70"/>
      <c r="CV201" s="70"/>
      <c r="CW201" s="70"/>
      <c r="CX201" s="70"/>
      <c r="CY201" s="70"/>
      <c r="CZ201" s="70"/>
      <c r="DA201" s="70"/>
      <c r="DB201" s="70"/>
      <c r="DC201" s="70"/>
      <c r="DD201" s="70"/>
      <c r="DE201" s="70"/>
      <c r="DF201" s="70"/>
      <c r="DG201" s="70"/>
      <c r="DH201" s="70"/>
      <c r="DI201" s="70"/>
      <c r="DJ201" s="70"/>
      <c r="DK201" s="70"/>
      <c r="DL201" s="70"/>
      <c r="DM201" s="70"/>
      <c r="DN201" s="70"/>
      <c r="DO201" s="70"/>
      <c r="DP201" s="70"/>
      <c r="DQ201" s="70"/>
      <c r="DR201" s="70"/>
      <c r="DS201" s="70"/>
      <c r="DT201" s="70"/>
      <c r="DU201" s="70"/>
      <c r="DV201" s="70"/>
      <c r="DW201" s="70"/>
      <c r="DX201" s="70"/>
      <c r="DY201" s="70"/>
      <c r="DZ201" s="70"/>
      <c r="EA201" s="70"/>
      <c r="EB201" s="70"/>
      <c r="EC201" s="70"/>
      <c r="ED201" s="70"/>
      <c r="EE201" s="70"/>
      <c r="EF201" s="70"/>
      <c r="EG201" s="70"/>
      <c r="EH201" s="70"/>
      <c r="EI201" s="70"/>
      <c r="EJ201" s="70"/>
      <c r="EK201" s="70"/>
      <c r="EL201" s="70"/>
      <c r="EM201" s="70"/>
      <c r="EN201" s="70"/>
    </row>
    <row r="202" spans="1:144" outlineLevel="1" x14ac:dyDescent="0.2">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c r="BM202" s="70"/>
      <c r="BN202" s="70"/>
      <c r="BO202" s="70"/>
      <c r="BP202" s="70"/>
      <c r="BQ202" s="70"/>
      <c r="BR202" s="70"/>
      <c r="BS202" s="70"/>
      <c r="BT202" s="70"/>
      <c r="BU202" s="70"/>
      <c r="BV202" s="70"/>
      <c r="BW202" s="70"/>
      <c r="BX202" s="70"/>
      <c r="BY202" s="70"/>
      <c r="BZ202" s="70"/>
      <c r="CA202" s="70"/>
      <c r="CB202" s="70"/>
      <c r="CC202" s="70"/>
      <c r="CD202" s="70"/>
      <c r="CE202" s="70"/>
      <c r="CF202" s="70"/>
      <c r="CG202" s="70"/>
      <c r="CH202" s="70"/>
      <c r="CI202" s="70"/>
      <c r="CJ202" s="70"/>
      <c r="CK202" s="70"/>
      <c r="CL202" s="70"/>
      <c r="CM202" s="70"/>
      <c r="CN202" s="70"/>
      <c r="CO202" s="70"/>
      <c r="CP202" s="70"/>
      <c r="CQ202" s="70"/>
      <c r="CR202" s="70"/>
      <c r="CS202" s="70"/>
      <c r="CT202" s="70"/>
      <c r="CU202" s="70"/>
      <c r="CV202" s="70"/>
      <c r="CW202" s="70"/>
      <c r="CX202" s="70"/>
      <c r="CY202" s="70"/>
      <c r="CZ202" s="70"/>
      <c r="DA202" s="70"/>
      <c r="DB202" s="70"/>
      <c r="DC202" s="70"/>
      <c r="DD202" s="70"/>
      <c r="DE202" s="70"/>
      <c r="DF202" s="70"/>
      <c r="DG202" s="70"/>
      <c r="DH202" s="70"/>
      <c r="DI202" s="70"/>
      <c r="DJ202" s="70"/>
      <c r="DK202" s="70"/>
      <c r="DL202" s="70"/>
      <c r="DM202" s="70"/>
      <c r="DN202" s="70"/>
      <c r="DO202" s="70"/>
      <c r="DP202" s="70"/>
      <c r="DQ202" s="70"/>
      <c r="DR202" s="70"/>
      <c r="DS202" s="70"/>
      <c r="DT202" s="70"/>
      <c r="DU202" s="70"/>
      <c r="DV202" s="70"/>
      <c r="DW202" s="70"/>
      <c r="DX202" s="70"/>
      <c r="DY202" s="70"/>
      <c r="DZ202" s="70"/>
      <c r="EA202" s="70"/>
      <c r="EB202" s="70"/>
      <c r="EC202" s="70"/>
      <c r="ED202" s="70"/>
      <c r="EE202" s="70"/>
      <c r="EF202" s="70"/>
      <c r="EG202" s="70"/>
      <c r="EH202" s="70"/>
      <c r="EI202" s="70"/>
      <c r="EJ202" s="70"/>
      <c r="EK202" s="70"/>
      <c r="EL202" s="70"/>
      <c r="EM202" s="70"/>
      <c r="EN202" s="70"/>
    </row>
    <row r="203" spans="1:144" outlineLevel="1" x14ac:dyDescent="0.2">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c r="BM203" s="70"/>
      <c r="BN203" s="70"/>
      <c r="BO203" s="70"/>
      <c r="BP203" s="70"/>
      <c r="BQ203" s="70"/>
      <c r="BR203" s="70"/>
      <c r="BS203" s="70"/>
      <c r="BT203" s="70"/>
      <c r="BU203" s="70"/>
      <c r="BV203" s="70"/>
      <c r="BW203" s="70"/>
      <c r="BX203" s="70"/>
      <c r="BY203" s="70"/>
      <c r="BZ203" s="70"/>
      <c r="CA203" s="70"/>
      <c r="CB203" s="70"/>
      <c r="CC203" s="70"/>
      <c r="CD203" s="70"/>
      <c r="CE203" s="70"/>
      <c r="CF203" s="70"/>
      <c r="CG203" s="70"/>
      <c r="CH203" s="70"/>
      <c r="CI203" s="70"/>
      <c r="CJ203" s="70"/>
      <c r="CK203" s="70"/>
      <c r="CL203" s="70"/>
      <c r="CM203" s="70"/>
      <c r="CN203" s="70"/>
      <c r="CO203" s="70"/>
      <c r="CP203" s="70"/>
      <c r="CQ203" s="70"/>
      <c r="CR203" s="70"/>
      <c r="CS203" s="70"/>
      <c r="CT203" s="70"/>
      <c r="CU203" s="70"/>
      <c r="CV203" s="70"/>
      <c r="CW203" s="70"/>
      <c r="CX203" s="70"/>
      <c r="CY203" s="70"/>
      <c r="CZ203" s="70"/>
      <c r="DA203" s="70"/>
      <c r="DB203" s="70"/>
      <c r="DC203" s="70"/>
      <c r="DD203" s="70"/>
      <c r="DE203" s="70"/>
      <c r="DF203" s="70"/>
      <c r="DG203" s="70"/>
      <c r="DH203" s="70"/>
      <c r="DI203" s="70"/>
      <c r="DJ203" s="70"/>
      <c r="DK203" s="70"/>
      <c r="DL203" s="70"/>
      <c r="DM203" s="70"/>
      <c r="DN203" s="70"/>
      <c r="DO203" s="70"/>
      <c r="DP203" s="70"/>
      <c r="DQ203" s="70"/>
      <c r="DR203" s="70"/>
      <c r="DS203" s="70"/>
      <c r="DT203" s="70"/>
      <c r="DU203" s="70"/>
      <c r="DV203" s="70"/>
      <c r="DW203" s="70"/>
      <c r="DX203" s="70"/>
      <c r="DY203" s="70"/>
      <c r="DZ203" s="70"/>
      <c r="EA203" s="70"/>
      <c r="EB203" s="70"/>
      <c r="EC203" s="70"/>
      <c r="ED203" s="70"/>
      <c r="EE203" s="70"/>
      <c r="EF203" s="70"/>
      <c r="EG203" s="70"/>
      <c r="EH203" s="70"/>
      <c r="EI203" s="70"/>
      <c r="EJ203" s="70"/>
      <c r="EK203" s="70"/>
      <c r="EL203" s="70"/>
      <c r="EM203" s="70"/>
      <c r="EN203" s="70"/>
    </row>
    <row r="204" spans="1:144" outlineLevel="1" x14ac:dyDescent="0.2">
      <c r="AQ204" s="70"/>
      <c r="AR204" s="70"/>
      <c r="AS204" s="70"/>
      <c r="AT204" s="70"/>
      <c r="AU204" s="70"/>
      <c r="AV204" s="70"/>
      <c r="AW204" s="70"/>
      <c r="AX204" s="70"/>
      <c r="AY204" s="70"/>
      <c r="AZ204" s="70"/>
      <c r="BA204" s="70"/>
      <c r="BB204" s="70"/>
      <c r="BC204" s="70"/>
      <c r="BD204" s="70"/>
      <c r="BE204" s="70"/>
      <c r="BF204" s="70"/>
      <c r="BG204" s="70"/>
      <c r="BH204" s="70"/>
      <c r="BI204" s="70"/>
      <c r="BJ204" s="70"/>
      <c r="BK204" s="70"/>
      <c r="BL204" s="70"/>
      <c r="BM204" s="70"/>
      <c r="BN204" s="70"/>
      <c r="BO204" s="70"/>
      <c r="BP204" s="70"/>
      <c r="BQ204" s="70"/>
      <c r="BR204" s="70"/>
      <c r="BS204" s="70"/>
      <c r="BT204" s="70"/>
      <c r="BU204" s="70"/>
      <c r="BV204" s="70"/>
      <c r="BW204" s="70"/>
      <c r="BX204" s="70"/>
      <c r="BY204" s="70"/>
      <c r="BZ204" s="70"/>
      <c r="CA204" s="70"/>
      <c r="CB204" s="70"/>
      <c r="CC204" s="70"/>
      <c r="CD204" s="70"/>
      <c r="CE204" s="70"/>
      <c r="CF204" s="70"/>
      <c r="CG204" s="70"/>
      <c r="CH204" s="70"/>
      <c r="CI204" s="70"/>
      <c r="CJ204" s="70"/>
      <c r="CK204" s="70"/>
      <c r="CL204" s="70"/>
      <c r="CM204" s="70"/>
      <c r="CN204" s="70"/>
      <c r="CO204" s="70"/>
      <c r="CP204" s="70"/>
      <c r="CQ204" s="70"/>
      <c r="CR204" s="70"/>
      <c r="CS204" s="70"/>
      <c r="CT204" s="70"/>
      <c r="CU204" s="70"/>
      <c r="CV204" s="70"/>
      <c r="CW204" s="70"/>
      <c r="CX204" s="70"/>
      <c r="CY204" s="70"/>
      <c r="CZ204" s="70"/>
      <c r="DA204" s="70"/>
      <c r="DB204" s="70"/>
      <c r="DC204" s="70"/>
      <c r="DD204" s="70"/>
      <c r="DE204" s="70"/>
      <c r="DF204" s="70"/>
      <c r="DG204" s="70"/>
      <c r="DH204" s="70"/>
      <c r="DI204" s="70"/>
      <c r="DJ204" s="70"/>
      <c r="DK204" s="70"/>
      <c r="DL204" s="70"/>
      <c r="DM204" s="70"/>
      <c r="DN204" s="70"/>
      <c r="DO204" s="70"/>
      <c r="DP204" s="70"/>
      <c r="DQ204" s="70"/>
      <c r="DR204" s="70"/>
      <c r="DS204" s="70"/>
      <c r="DT204" s="70"/>
      <c r="DU204" s="70"/>
      <c r="DV204" s="70"/>
      <c r="DW204" s="70"/>
      <c r="DX204" s="70"/>
      <c r="DY204" s="70"/>
      <c r="DZ204" s="70"/>
      <c r="EA204" s="70"/>
      <c r="EB204" s="70"/>
      <c r="EC204" s="70"/>
      <c r="ED204" s="70"/>
      <c r="EE204" s="70"/>
      <c r="EF204" s="70"/>
      <c r="EG204" s="70"/>
      <c r="EH204" s="70"/>
      <c r="EI204" s="70"/>
      <c r="EJ204" s="70"/>
      <c r="EK204" s="70"/>
      <c r="EL204" s="70"/>
      <c r="EM204" s="70"/>
      <c r="EN204" s="70"/>
    </row>
    <row r="205" spans="1:144" x14ac:dyDescent="0.2">
      <c r="A205" s="86"/>
      <c r="AQ205" s="70"/>
      <c r="AR205" s="70"/>
      <c r="AS205" s="70"/>
      <c r="AT205" s="70"/>
      <c r="AU205" s="70"/>
      <c r="AV205" s="70"/>
      <c r="AW205" s="70"/>
      <c r="AX205" s="70"/>
      <c r="AY205" s="70"/>
      <c r="AZ205" s="70"/>
      <c r="BA205" s="70"/>
      <c r="BB205" s="70"/>
      <c r="BC205" s="70"/>
      <c r="BD205" s="70"/>
      <c r="BE205" s="70"/>
      <c r="BF205" s="70"/>
      <c r="BG205" s="70"/>
      <c r="BH205" s="70"/>
      <c r="BI205" s="70"/>
      <c r="BJ205" s="70"/>
      <c r="BK205" s="70"/>
      <c r="BL205" s="70"/>
      <c r="BM205" s="70"/>
      <c r="BN205" s="70"/>
      <c r="BO205" s="70"/>
      <c r="BP205" s="70"/>
      <c r="BQ205" s="70"/>
      <c r="BR205" s="70"/>
      <c r="BS205" s="70"/>
      <c r="BT205" s="70"/>
      <c r="BU205" s="70"/>
      <c r="BV205" s="70"/>
      <c r="BW205" s="70"/>
      <c r="BX205" s="70"/>
      <c r="BY205" s="70"/>
      <c r="BZ205" s="70"/>
      <c r="CA205" s="70"/>
      <c r="CB205" s="70"/>
      <c r="CC205" s="70"/>
      <c r="CD205" s="70"/>
      <c r="CE205" s="70"/>
      <c r="CF205" s="70"/>
      <c r="CG205" s="70"/>
      <c r="CH205" s="70"/>
      <c r="CI205" s="70"/>
      <c r="CJ205" s="70"/>
      <c r="CK205" s="70"/>
      <c r="CL205" s="70"/>
      <c r="CM205" s="70"/>
      <c r="CN205" s="70"/>
      <c r="CO205" s="70"/>
      <c r="CP205" s="70"/>
      <c r="CQ205" s="70"/>
      <c r="CR205" s="70"/>
      <c r="CS205" s="70"/>
      <c r="CT205" s="70"/>
      <c r="CU205" s="70"/>
      <c r="CV205" s="70"/>
      <c r="CW205" s="70"/>
      <c r="CX205" s="70"/>
      <c r="CY205" s="70"/>
      <c r="CZ205" s="70"/>
      <c r="DA205" s="70"/>
      <c r="DB205" s="70"/>
      <c r="DC205" s="70"/>
      <c r="DD205" s="70"/>
      <c r="DE205" s="70"/>
      <c r="DF205" s="70"/>
      <c r="DG205" s="70"/>
      <c r="DH205" s="70"/>
      <c r="DI205" s="70"/>
      <c r="DJ205" s="70"/>
      <c r="DK205" s="70"/>
      <c r="DL205" s="70"/>
      <c r="DM205" s="70"/>
      <c r="DN205" s="70"/>
      <c r="DO205" s="70"/>
      <c r="DP205" s="70"/>
      <c r="DQ205" s="70"/>
      <c r="DR205" s="70"/>
      <c r="DS205" s="70"/>
      <c r="DT205" s="70"/>
      <c r="DU205" s="70"/>
      <c r="DV205" s="70"/>
      <c r="DW205" s="70"/>
      <c r="DX205" s="70"/>
      <c r="DY205" s="70"/>
      <c r="DZ205" s="70"/>
      <c r="EA205" s="70"/>
      <c r="EB205" s="70"/>
      <c r="EC205" s="70"/>
      <c r="ED205" s="70"/>
      <c r="EE205" s="70"/>
      <c r="EF205" s="70"/>
      <c r="EG205" s="70"/>
      <c r="EH205" s="70"/>
      <c r="EI205" s="70"/>
      <c r="EJ205" s="70"/>
      <c r="EK205" s="70"/>
      <c r="EL205" s="70"/>
      <c r="EM205" s="70"/>
      <c r="EN205" s="70"/>
    </row>
    <row r="206" spans="1:144" x14ac:dyDescent="0.2">
      <c r="A206" s="11" t="s">
        <v>173</v>
      </c>
      <c r="AQ206" s="70" t="s">
        <v>207</v>
      </c>
      <c r="AR206" s="70"/>
      <c r="AS206" s="70"/>
      <c r="AT206" s="70">
        <v>10</v>
      </c>
      <c r="AU206" s="70"/>
      <c r="AV206" s="70"/>
      <c r="AW206" s="70"/>
      <c r="AX206" s="70"/>
      <c r="AY206" s="70"/>
      <c r="AZ206" s="70"/>
      <c r="BA206" s="70"/>
      <c r="BB206" s="70"/>
      <c r="BC206" s="70"/>
      <c r="BD206" s="70"/>
      <c r="BE206" s="70"/>
      <c r="BF206" s="70"/>
      <c r="BG206" s="70"/>
      <c r="BH206" s="70"/>
      <c r="BI206" s="70"/>
      <c r="BJ206" s="70"/>
      <c r="BK206" s="70"/>
      <c r="BL206" s="70"/>
      <c r="BM206" s="70"/>
      <c r="BN206" s="70"/>
      <c r="BO206" s="70"/>
      <c r="BP206" s="70"/>
      <c r="BQ206" s="70"/>
      <c r="BR206" s="70"/>
      <c r="BS206" s="70"/>
      <c r="BT206" s="70"/>
      <c r="BU206" s="70"/>
      <c r="BV206" s="70"/>
      <c r="BW206" s="70"/>
      <c r="BX206" s="70"/>
      <c r="BY206" s="70"/>
      <c r="BZ206" s="70"/>
      <c r="CA206" s="70"/>
      <c r="CB206" s="70"/>
      <c r="CC206" s="70"/>
      <c r="CD206" s="70"/>
      <c r="CE206" s="70"/>
      <c r="CF206" s="70"/>
      <c r="CG206" s="70"/>
      <c r="CH206" s="70"/>
      <c r="CI206" s="70"/>
      <c r="CJ206" s="70"/>
      <c r="CK206" s="70"/>
      <c r="CL206" s="70"/>
      <c r="CM206" s="70"/>
      <c r="CN206" s="70"/>
      <c r="CO206" s="70"/>
      <c r="CP206" s="70"/>
      <c r="CQ206" s="70"/>
      <c r="CR206" s="70"/>
      <c r="CS206" s="70"/>
      <c r="CT206" s="70"/>
      <c r="CU206" s="70"/>
      <c r="CV206" s="70"/>
      <c r="CW206" s="70"/>
      <c r="CX206" s="70"/>
      <c r="CY206" s="70"/>
      <c r="CZ206" s="70"/>
      <c r="DA206" s="70"/>
      <c r="DB206" s="70"/>
      <c r="DC206" s="70"/>
      <c r="DD206" s="70"/>
      <c r="DE206" s="70"/>
      <c r="DF206" s="70"/>
      <c r="DG206" s="70"/>
      <c r="DH206" s="70"/>
      <c r="DI206" s="70"/>
      <c r="DJ206" s="70"/>
      <c r="DK206" s="70"/>
      <c r="DL206" s="70"/>
      <c r="DM206" s="70"/>
      <c r="DN206" s="70"/>
      <c r="DO206" s="70"/>
      <c r="DP206" s="70"/>
      <c r="DQ206" s="70"/>
      <c r="DR206" s="70"/>
      <c r="DS206" s="70"/>
      <c r="DT206" s="70"/>
      <c r="DU206" s="70"/>
      <c r="DV206" s="70"/>
      <c r="DW206" s="70"/>
      <c r="DX206" s="70"/>
      <c r="DY206" s="70"/>
      <c r="DZ206" s="70"/>
      <c r="EA206" s="70"/>
      <c r="EB206" s="70"/>
      <c r="EC206" s="70"/>
      <c r="ED206" s="70"/>
      <c r="EE206" s="70"/>
      <c r="EF206" s="70"/>
      <c r="EG206" s="70"/>
      <c r="EH206" s="70"/>
      <c r="EI206" s="70"/>
      <c r="EJ206" s="70"/>
      <c r="EK206" s="70"/>
      <c r="EL206" s="70"/>
      <c r="EM206" s="70"/>
      <c r="EN206" s="70"/>
    </row>
    <row r="207" spans="1:144" outlineLevel="1" x14ac:dyDescent="0.2">
      <c r="E207" s="27" t="s">
        <v>206</v>
      </c>
      <c r="F207" s="69">
        <f>$AT$206/20</f>
        <v>0.5</v>
      </c>
      <c r="AQ207" s="70" t="s">
        <v>187</v>
      </c>
      <c r="AR207" s="70">
        <v>0</v>
      </c>
      <c r="AS207" s="70">
        <v>0.01</v>
      </c>
      <c r="AT207" s="70">
        <v>0.02</v>
      </c>
      <c r="AU207" s="70">
        <v>0.03</v>
      </c>
      <c r="AV207" s="70">
        <v>0.04</v>
      </c>
      <c r="AW207" s="70">
        <v>0.05</v>
      </c>
      <c r="AX207" s="70">
        <v>6.0000000000000005E-2</v>
      </c>
      <c r="AY207" s="70">
        <v>7.0000000000000007E-2</v>
      </c>
      <c r="AZ207" s="70">
        <v>0.08</v>
      </c>
      <c r="BA207" s="70">
        <v>0.09</v>
      </c>
      <c r="BB207" s="70">
        <v>9.9999999999999992E-2</v>
      </c>
      <c r="BC207" s="70">
        <v>0.10999999999999999</v>
      </c>
      <c r="BD207" s="70">
        <v>0.11999999999999998</v>
      </c>
      <c r="BE207" s="70">
        <v>0.12999999999999998</v>
      </c>
      <c r="BF207" s="70">
        <v>0.13999999999999999</v>
      </c>
      <c r="BG207" s="70">
        <v>0.15</v>
      </c>
      <c r="BH207" s="70">
        <v>0.16</v>
      </c>
      <c r="BI207" s="70">
        <v>0.17</v>
      </c>
      <c r="BJ207" s="70">
        <v>0.18000000000000002</v>
      </c>
      <c r="BK207" s="70">
        <v>0.19000000000000003</v>
      </c>
      <c r="BL207" s="70">
        <v>0.20000000000000004</v>
      </c>
      <c r="BM207" s="70">
        <v>0.21000000000000005</v>
      </c>
      <c r="BN207" s="70">
        <v>0.22000000000000006</v>
      </c>
      <c r="BO207" s="70">
        <v>0.23000000000000007</v>
      </c>
      <c r="BP207" s="70">
        <v>0.24000000000000007</v>
      </c>
      <c r="BQ207" s="70">
        <v>0.25000000000000006</v>
      </c>
      <c r="BR207" s="70">
        <v>0.26000000000000006</v>
      </c>
      <c r="BS207" s="70">
        <v>0.27000000000000007</v>
      </c>
      <c r="BT207" s="70">
        <v>0.28000000000000008</v>
      </c>
      <c r="BU207" s="70">
        <v>0.29000000000000009</v>
      </c>
      <c r="BV207" s="70">
        <v>0.3000000000000001</v>
      </c>
      <c r="BW207" s="70">
        <v>0.31000000000000011</v>
      </c>
      <c r="BX207" s="70">
        <v>0.32000000000000012</v>
      </c>
      <c r="BY207" s="70">
        <v>0.33000000000000013</v>
      </c>
      <c r="BZ207" s="70">
        <v>0.34000000000000014</v>
      </c>
      <c r="CA207" s="70">
        <v>0.35000000000000014</v>
      </c>
      <c r="CB207" s="70">
        <v>0.36000000000000015</v>
      </c>
      <c r="CC207" s="70">
        <v>0.37000000000000016</v>
      </c>
      <c r="CD207" s="70">
        <v>0.38000000000000017</v>
      </c>
      <c r="CE207" s="70">
        <v>0.39000000000000018</v>
      </c>
      <c r="CF207" s="70">
        <v>0.40000000000000019</v>
      </c>
      <c r="CG207" s="70">
        <v>0.4100000000000002</v>
      </c>
      <c r="CH207" s="70">
        <v>0.42000000000000021</v>
      </c>
      <c r="CI207" s="70">
        <v>0.43000000000000022</v>
      </c>
      <c r="CJ207" s="70">
        <v>0.44000000000000022</v>
      </c>
      <c r="CK207" s="70">
        <v>0.45000000000000023</v>
      </c>
      <c r="CL207" s="70">
        <v>0.46000000000000024</v>
      </c>
      <c r="CM207" s="70">
        <v>0.47000000000000025</v>
      </c>
      <c r="CN207" s="70">
        <v>0.48000000000000026</v>
      </c>
      <c r="CO207" s="70">
        <v>0.49000000000000027</v>
      </c>
      <c r="CP207" s="70">
        <v>0.50000000000000022</v>
      </c>
      <c r="CQ207" s="70">
        <v>0.51000000000000023</v>
      </c>
      <c r="CR207" s="70">
        <v>0.52000000000000024</v>
      </c>
      <c r="CS207" s="70">
        <v>0.53000000000000025</v>
      </c>
      <c r="CT207" s="70">
        <v>0.54000000000000026</v>
      </c>
      <c r="CU207" s="70">
        <v>0.55000000000000027</v>
      </c>
      <c r="CV207" s="70">
        <v>0.56000000000000028</v>
      </c>
      <c r="CW207" s="70">
        <v>0.57000000000000028</v>
      </c>
      <c r="CX207" s="70">
        <v>0.58000000000000029</v>
      </c>
      <c r="CY207" s="70">
        <v>0.5900000000000003</v>
      </c>
      <c r="CZ207" s="70">
        <v>0.60000000000000031</v>
      </c>
      <c r="DA207" s="70">
        <v>0.61000000000000032</v>
      </c>
      <c r="DB207" s="70">
        <v>0.62000000000000033</v>
      </c>
      <c r="DC207" s="70">
        <v>0.63000000000000034</v>
      </c>
      <c r="DD207" s="70">
        <v>0.64000000000000035</v>
      </c>
      <c r="DE207" s="70">
        <v>0.65000000000000036</v>
      </c>
      <c r="DF207" s="70">
        <v>0.66000000000000036</v>
      </c>
      <c r="DG207" s="70">
        <v>0.67000000000000037</v>
      </c>
      <c r="DH207" s="70">
        <v>0.68000000000000038</v>
      </c>
      <c r="DI207" s="70">
        <v>0.69000000000000039</v>
      </c>
      <c r="DJ207" s="70">
        <v>0.7000000000000004</v>
      </c>
      <c r="DK207" s="70">
        <v>0.71000000000000041</v>
      </c>
      <c r="DL207" s="70">
        <v>0.72000000000000042</v>
      </c>
      <c r="DM207" s="70">
        <v>0.73000000000000043</v>
      </c>
      <c r="DN207" s="70">
        <v>0.74000000000000044</v>
      </c>
      <c r="DO207" s="70">
        <v>0.75000000000000044</v>
      </c>
      <c r="DP207" s="70">
        <v>0.76000000000000045</v>
      </c>
      <c r="DQ207" s="70">
        <v>0.77000000000000046</v>
      </c>
      <c r="DR207" s="70">
        <v>0.78000000000000047</v>
      </c>
      <c r="DS207" s="70">
        <v>0.79000000000000048</v>
      </c>
      <c r="DT207" s="70">
        <v>0.80000000000000049</v>
      </c>
      <c r="DU207" s="70">
        <v>0.8100000000000005</v>
      </c>
      <c r="DV207" s="70">
        <v>0.82000000000000051</v>
      </c>
      <c r="DW207" s="70">
        <v>0.83000000000000052</v>
      </c>
      <c r="DX207" s="70">
        <v>0.84000000000000052</v>
      </c>
      <c r="DY207" s="70">
        <v>0.85000000000000053</v>
      </c>
      <c r="DZ207" s="70">
        <v>0.86000000000000054</v>
      </c>
      <c r="EA207" s="70">
        <v>0.87000000000000055</v>
      </c>
      <c r="EB207" s="70">
        <v>0.88000000000000056</v>
      </c>
      <c r="EC207" s="70">
        <v>0.89000000000000057</v>
      </c>
      <c r="ED207" s="70">
        <v>0.90000000000000058</v>
      </c>
      <c r="EE207" s="70">
        <v>0.91000000000000059</v>
      </c>
      <c r="EF207" s="70">
        <v>0.9200000000000006</v>
      </c>
      <c r="EG207" s="70">
        <v>0.9300000000000006</v>
      </c>
      <c r="EH207" s="70">
        <v>0.94000000000000061</v>
      </c>
      <c r="EI207" s="70">
        <v>0.95000000000000062</v>
      </c>
      <c r="EJ207" s="70">
        <v>0.96000000000000063</v>
      </c>
      <c r="EK207" s="70">
        <v>0.97000000000000064</v>
      </c>
      <c r="EL207" s="70">
        <v>0.98000000000000065</v>
      </c>
      <c r="EM207" s="70">
        <v>0.99000000000000066</v>
      </c>
      <c r="EN207" s="70">
        <v>1.0000000000000007</v>
      </c>
    </row>
    <row r="208" spans="1:144" outlineLevel="1" x14ac:dyDescent="0.2">
      <c r="AQ208" s="70" t="s">
        <v>208</v>
      </c>
      <c r="AR208" s="70">
        <v>1</v>
      </c>
      <c r="AS208" s="70">
        <v>1</v>
      </c>
      <c r="AT208" s="70">
        <v>0.95333333333333337</v>
      </c>
      <c r="AU208" s="70">
        <v>0.93333333333333335</v>
      </c>
      <c r="AV208" s="70">
        <v>0.91333333333333333</v>
      </c>
      <c r="AW208" s="70">
        <v>0.90666666666666662</v>
      </c>
      <c r="AX208" s="70">
        <v>0.9</v>
      </c>
      <c r="AY208" s="70">
        <v>0.9</v>
      </c>
      <c r="AZ208" s="70">
        <v>0.9</v>
      </c>
      <c r="BA208" s="70">
        <v>0.9</v>
      </c>
      <c r="BB208" s="70">
        <v>0.9</v>
      </c>
      <c r="BC208" s="70">
        <v>0.9</v>
      </c>
      <c r="BD208" s="70">
        <v>0.9</v>
      </c>
      <c r="BE208" s="70">
        <v>0.9</v>
      </c>
      <c r="BF208" s="70">
        <v>0.9</v>
      </c>
      <c r="BG208" s="70">
        <v>0.9</v>
      </c>
      <c r="BH208" s="70">
        <v>0.9</v>
      </c>
      <c r="BI208" s="70">
        <v>0.9</v>
      </c>
      <c r="BJ208" s="70">
        <v>0.9</v>
      </c>
      <c r="BK208" s="70">
        <v>0.9</v>
      </c>
      <c r="BL208" s="70">
        <v>0.9</v>
      </c>
      <c r="BM208" s="70">
        <v>0.9</v>
      </c>
      <c r="BN208" s="70">
        <v>0.9</v>
      </c>
      <c r="BO208" s="70">
        <v>0.9</v>
      </c>
      <c r="BP208" s="70">
        <v>0.9</v>
      </c>
      <c r="BQ208" s="70">
        <v>0.88666666666666671</v>
      </c>
      <c r="BR208" s="70">
        <v>0.87333333333333329</v>
      </c>
      <c r="BS208" s="70">
        <v>0.86</v>
      </c>
      <c r="BT208" s="70">
        <v>0.84666666666666657</v>
      </c>
      <c r="BU208" s="70">
        <v>0.83333333333333337</v>
      </c>
      <c r="BV208" s="70">
        <v>0.83333333333333337</v>
      </c>
      <c r="BW208" s="70">
        <v>0.82666666666666666</v>
      </c>
      <c r="BX208" s="70">
        <v>0.82000000000000006</v>
      </c>
      <c r="BY208" s="70">
        <v>0.81333333333333324</v>
      </c>
      <c r="BZ208" s="70">
        <v>0.80666666666666664</v>
      </c>
      <c r="CA208" s="70">
        <v>0.8</v>
      </c>
      <c r="CB208" s="70">
        <v>0.8</v>
      </c>
      <c r="CC208" s="70">
        <v>0.8</v>
      </c>
      <c r="CD208" s="70">
        <v>0.8</v>
      </c>
      <c r="CE208" s="70">
        <v>0.8</v>
      </c>
      <c r="CF208" s="70">
        <v>0.8</v>
      </c>
      <c r="CG208" s="70">
        <v>0.8</v>
      </c>
      <c r="CH208" s="70">
        <v>0.8</v>
      </c>
      <c r="CI208" s="70">
        <v>0.8</v>
      </c>
      <c r="CJ208" s="70">
        <v>0.8</v>
      </c>
      <c r="CK208" s="70">
        <v>0.79333333333333333</v>
      </c>
      <c r="CL208" s="70">
        <v>0.78666666666666674</v>
      </c>
      <c r="CM208" s="70">
        <v>0.77999999999999992</v>
      </c>
      <c r="CN208" s="70">
        <v>0.76666666666666672</v>
      </c>
      <c r="CO208" s="70">
        <v>0.75333333333333341</v>
      </c>
      <c r="CP208" s="70">
        <v>0.74666666666666659</v>
      </c>
      <c r="CQ208" s="70">
        <v>0.74</v>
      </c>
      <c r="CR208" s="70">
        <v>0.73333333333333328</v>
      </c>
      <c r="CS208" s="70">
        <v>0.72000000000000008</v>
      </c>
      <c r="CT208" s="70">
        <v>0.70666666666666667</v>
      </c>
      <c r="CU208" s="70">
        <v>0.69333333333333336</v>
      </c>
      <c r="CV208" s="70">
        <v>0.67999999999999994</v>
      </c>
      <c r="CW208" s="70">
        <v>0.66666666666666663</v>
      </c>
      <c r="CX208" s="70">
        <v>0.66666666666666663</v>
      </c>
      <c r="CY208" s="70">
        <v>0.66</v>
      </c>
      <c r="CZ208" s="70">
        <v>0.65333333333333343</v>
      </c>
      <c r="DA208" s="70">
        <v>0.64666666666666661</v>
      </c>
      <c r="DB208" s="70">
        <v>0.64</v>
      </c>
      <c r="DC208" s="70">
        <v>0.62666666666666671</v>
      </c>
      <c r="DD208" s="70">
        <v>0.62</v>
      </c>
      <c r="DE208" s="70">
        <v>0.61333333333333329</v>
      </c>
      <c r="DF208" s="70">
        <v>0.60666666666666669</v>
      </c>
      <c r="DG208" s="70">
        <v>0.6</v>
      </c>
      <c r="DH208" s="70">
        <v>0.6</v>
      </c>
      <c r="DI208" s="70">
        <v>0.6</v>
      </c>
      <c r="DJ208" s="70">
        <v>0.6</v>
      </c>
      <c r="DK208" s="70">
        <v>0.6</v>
      </c>
      <c r="DL208" s="70">
        <v>0.6</v>
      </c>
      <c r="DM208" s="70">
        <v>0.6</v>
      </c>
      <c r="DN208" s="70">
        <v>0.6</v>
      </c>
      <c r="DO208" s="70">
        <v>0.6</v>
      </c>
      <c r="DP208" s="70">
        <v>0.59333333333333338</v>
      </c>
      <c r="DQ208" s="70">
        <v>0.58666666666666667</v>
      </c>
      <c r="DR208" s="70">
        <v>0.57999999999999996</v>
      </c>
      <c r="DS208" s="70">
        <v>0.57333333333333336</v>
      </c>
      <c r="DT208" s="70">
        <v>0.55333333333333334</v>
      </c>
      <c r="DU208" s="70">
        <v>0.53999999999999992</v>
      </c>
      <c r="DV208" s="70">
        <v>0.52666666666666673</v>
      </c>
      <c r="DW208" s="70">
        <v>0.51333333333333331</v>
      </c>
      <c r="DX208" s="70">
        <v>0.5</v>
      </c>
      <c r="DY208" s="70">
        <v>0.49333333333333335</v>
      </c>
      <c r="DZ208" s="70">
        <v>0.48666666666666664</v>
      </c>
      <c r="EA208" s="70">
        <v>0.48000000000000004</v>
      </c>
      <c r="EB208" s="70">
        <v>0.47333333333333333</v>
      </c>
      <c r="EC208" s="70">
        <v>0.46</v>
      </c>
      <c r="ED208" s="70">
        <v>0.45333333333333331</v>
      </c>
      <c r="EE208" s="70">
        <v>0.44</v>
      </c>
      <c r="EF208" s="70">
        <v>0.41333333333333333</v>
      </c>
      <c r="EG208" s="70">
        <v>0.38666666666666666</v>
      </c>
      <c r="EH208" s="70">
        <v>0.36000000000000004</v>
      </c>
      <c r="EI208" s="70">
        <v>0.33333333333333331</v>
      </c>
      <c r="EJ208" s="70">
        <v>0.30666666666666664</v>
      </c>
      <c r="EK208" s="70">
        <v>0.28000000000000003</v>
      </c>
      <c r="EL208" s="70">
        <v>0.21333333333333335</v>
      </c>
      <c r="EM208" s="70">
        <v>0.2</v>
      </c>
      <c r="EN208" s="70">
        <v>0</v>
      </c>
    </row>
    <row r="209" spans="43:144" outlineLevel="1" x14ac:dyDescent="0.2">
      <c r="AQ209" s="70" t="s">
        <v>209</v>
      </c>
      <c r="AR209" s="70">
        <v>0</v>
      </c>
      <c r="AS209" s="70">
        <v>0.78415300546448086</v>
      </c>
      <c r="AT209" s="70">
        <v>0.67704918032786887</v>
      </c>
      <c r="AU209" s="70">
        <v>0.85737704918032787</v>
      </c>
      <c r="AV209" s="70">
        <v>0.88306010928961742</v>
      </c>
      <c r="AW209" s="70">
        <v>0.89781420765027331</v>
      </c>
      <c r="AX209" s="70">
        <v>0.90928961748633885</v>
      </c>
      <c r="AY209" s="70">
        <v>0.91748633879781427</v>
      </c>
      <c r="AZ209" s="70">
        <v>0.92404371584699452</v>
      </c>
      <c r="BA209" s="70">
        <v>0.92841530054644816</v>
      </c>
      <c r="BB209" s="70">
        <v>0.93114754098360664</v>
      </c>
      <c r="BC209" s="70">
        <v>0.93442622950819676</v>
      </c>
      <c r="BD209" s="70">
        <v>0.93770491803278688</v>
      </c>
      <c r="BE209" s="70">
        <v>0.93989071038251371</v>
      </c>
      <c r="BF209" s="70">
        <v>0.94316939890710383</v>
      </c>
      <c r="BG209" s="70">
        <v>0.94699453551912571</v>
      </c>
      <c r="BH209" s="70">
        <v>0.94972677595628419</v>
      </c>
      <c r="BI209" s="70">
        <v>0.95245901639344266</v>
      </c>
      <c r="BJ209" s="70">
        <v>0.95573770491803278</v>
      </c>
      <c r="BK209" s="70">
        <v>0.95901639344262291</v>
      </c>
      <c r="BL209" s="70">
        <v>0.96229508196721303</v>
      </c>
      <c r="BM209" s="70">
        <v>0.9650273224043715</v>
      </c>
      <c r="BN209" s="70">
        <v>0.96830601092896174</v>
      </c>
      <c r="BO209" s="70">
        <v>0.97049180327868845</v>
      </c>
      <c r="BP209" s="70">
        <v>0.97213114754098362</v>
      </c>
      <c r="BQ209" s="70">
        <v>0.97322404371584692</v>
      </c>
      <c r="BR209" s="70">
        <v>0.97486338797814209</v>
      </c>
      <c r="BS209" s="70">
        <v>0.97650273224043704</v>
      </c>
      <c r="BT209" s="70">
        <v>0.97814207650273222</v>
      </c>
      <c r="BU209" s="70">
        <v>0.97923497267759552</v>
      </c>
      <c r="BV209" s="70">
        <v>0.98087431693989069</v>
      </c>
      <c r="BW209" s="70">
        <v>0.98196721311475399</v>
      </c>
      <c r="BX209" s="70">
        <v>0.98251366120218586</v>
      </c>
      <c r="BY209" s="70">
        <v>0.98306010928961751</v>
      </c>
      <c r="BZ209" s="70">
        <v>0.98415300546448081</v>
      </c>
      <c r="CA209" s="70">
        <v>0.98524590163934433</v>
      </c>
      <c r="CB209" s="70">
        <v>0.98633879781420764</v>
      </c>
      <c r="CC209" s="70">
        <v>0.98743169398907094</v>
      </c>
      <c r="CD209" s="70">
        <v>0.98852459016393446</v>
      </c>
      <c r="CE209" s="70">
        <v>0.98907103825136611</v>
      </c>
      <c r="CF209" s="70">
        <v>0.98907103825136611</v>
      </c>
      <c r="CG209" s="70">
        <v>0.98907103825136611</v>
      </c>
      <c r="CH209" s="70">
        <v>0.98907103825136611</v>
      </c>
      <c r="CI209" s="70">
        <v>0.98907103825136611</v>
      </c>
      <c r="CJ209" s="70">
        <v>0.98907103825136611</v>
      </c>
      <c r="CK209" s="70">
        <v>0.98907103825136611</v>
      </c>
      <c r="CL209" s="70">
        <v>0.98907103825136611</v>
      </c>
      <c r="CM209" s="70">
        <v>0.98907103825136611</v>
      </c>
      <c r="CN209" s="70">
        <v>0.98907103825136611</v>
      </c>
      <c r="CO209" s="70">
        <v>0.98907103825136611</v>
      </c>
      <c r="CP209" s="70">
        <v>0.98907103825136611</v>
      </c>
      <c r="CQ209" s="70">
        <v>0.98907103825136611</v>
      </c>
      <c r="CR209" s="70">
        <v>0.98961748633879776</v>
      </c>
      <c r="CS209" s="70">
        <v>0.99016393442622941</v>
      </c>
      <c r="CT209" s="70">
        <v>0.99071038251366128</v>
      </c>
      <c r="CU209" s="70">
        <v>0.99125683060109293</v>
      </c>
      <c r="CV209" s="70">
        <v>0.99234972677595623</v>
      </c>
      <c r="CW209" s="70">
        <v>0.99289617486338788</v>
      </c>
      <c r="CX209" s="70">
        <v>0.99344262295081975</v>
      </c>
      <c r="CY209" s="70">
        <v>0.9939890710382514</v>
      </c>
      <c r="CZ209" s="70">
        <v>0.9950819672131147</v>
      </c>
      <c r="DA209" s="70">
        <v>0.99562841530054635</v>
      </c>
      <c r="DB209" s="70">
        <v>0.99617486338797823</v>
      </c>
      <c r="DC209" s="70">
        <v>0.99672131147540988</v>
      </c>
      <c r="DD209" s="70">
        <v>0.99726775956284153</v>
      </c>
      <c r="DE209" s="70">
        <v>0.99726775956284153</v>
      </c>
      <c r="DF209" s="70">
        <v>0.99726775956284153</v>
      </c>
      <c r="DG209" s="70">
        <v>0.99726775956284153</v>
      </c>
      <c r="DH209" s="70">
        <v>0.99726775956284153</v>
      </c>
      <c r="DI209" s="70">
        <v>0.99726775956284153</v>
      </c>
      <c r="DJ209" s="70">
        <v>0.99726775956284153</v>
      </c>
      <c r="DK209" s="70">
        <v>0.99726775956284153</v>
      </c>
      <c r="DL209" s="70">
        <v>0.99726775956284153</v>
      </c>
      <c r="DM209" s="70">
        <v>0.99726775956284153</v>
      </c>
      <c r="DN209" s="70">
        <v>0.99726775956284153</v>
      </c>
      <c r="DO209" s="70">
        <v>0.99726775956284153</v>
      </c>
      <c r="DP209" s="70">
        <v>0.99726775956284153</v>
      </c>
      <c r="DQ209" s="70">
        <v>0.99726775956284153</v>
      </c>
      <c r="DR209" s="70">
        <v>0.99726775956284153</v>
      </c>
      <c r="DS209" s="70">
        <v>0.99726775956284153</v>
      </c>
      <c r="DT209" s="70">
        <v>0.99726775956284153</v>
      </c>
      <c r="DU209" s="70">
        <v>0.99781420765027318</v>
      </c>
      <c r="DV209" s="70">
        <v>0.99836065573770483</v>
      </c>
      <c r="DW209" s="70">
        <v>0.9989071038251367</v>
      </c>
      <c r="DX209" s="70">
        <v>0.99945355191256835</v>
      </c>
      <c r="DY209" s="70">
        <v>1</v>
      </c>
      <c r="DZ209" s="70">
        <v>1</v>
      </c>
      <c r="EA209" s="70">
        <v>1</v>
      </c>
      <c r="EB209" s="70">
        <v>1</v>
      </c>
      <c r="EC209" s="70">
        <v>1</v>
      </c>
      <c r="ED209" s="70">
        <v>1</v>
      </c>
      <c r="EE209" s="70">
        <v>1</v>
      </c>
      <c r="EF209" s="70">
        <v>1</v>
      </c>
      <c r="EG209" s="70">
        <v>1</v>
      </c>
      <c r="EH209" s="70">
        <v>1</v>
      </c>
      <c r="EI209" s="70">
        <v>1</v>
      </c>
      <c r="EJ209" s="70">
        <v>1</v>
      </c>
      <c r="EK209" s="70">
        <v>1</v>
      </c>
      <c r="EL209" s="70">
        <v>1</v>
      </c>
      <c r="EM209" s="70">
        <v>1</v>
      </c>
      <c r="EN209" s="70">
        <v>1</v>
      </c>
    </row>
    <row r="210" spans="43:144" outlineLevel="1" x14ac:dyDescent="0.2">
      <c r="AQ210" s="70" t="str">
        <f xml:space="preserve"> TEXT($F$207,"0%") &amp; " Wtd.Avg."</f>
        <v>50% Wtd.Avg.</v>
      </c>
      <c r="AR210" s="70">
        <f>$F$207*AR208+(1-$F$207)*AR209</f>
        <v>0.5</v>
      </c>
      <c r="AS210" s="70">
        <f>$F$207*AS208+(1-$F$207)*AS209</f>
        <v>0.89207650273224037</v>
      </c>
      <c r="AT210" s="70">
        <f>$F$207*AT208+(1-$F$207)*AT209</f>
        <v>0.81519125683060112</v>
      </c>
      <c r="AU210" s="70">
        <f t="shared" ref="AU210:DF210" si="27">$F$207*AU208+(1-$F$207)*AU209</f>
        <v>0.89535519125683061</v>
      </c>
      <c r="AV210" s="70">
        <f t="shared" si="27"/>
        <v>0.89819672131147543</v>
      </c>
      <c r="AW210" s="70">
        <f t="shared" si="27"/>
        <v>0.90224043715847002</v>
      </c>
      <c r="AX210" s="70">
        <f t="shared" si="27"/>
        <v>0.90464480874316944</v>
      </c>
      <c r="AY210" s="70">
        <f t="shared" si="27"/>
        <v>0.9087431693989072</v>
      </c>
      <c r="AZ210" s="70">
        <f t="shared" si="27"/>
        <v>0.91202185792349733</v>
      </c>
      <c r="BA210" s="70">
        <f t="shared" si="27"/>
        <v>0.91420765027322415</v>
      </c>
      <c r="BB210" s="70">
        <f t="shared" si="27"/>
        <v>0.91557377049180333</v>
      </c>
      <c r="BC210" s="70">
        <f t="shared" si="27"/>
        <v>0.91721311475409839</v>
      </c>
      <c r="BD210" s="70">
        <f t="shared" si="27"/>
        <v>0.91885245901639345</v>
      </c>
      <c r="BE210" s="70">
        <f t="shared" si="27"/>
        <v>0.91994535519125686</v>
      </c>
      <c r="BF210" s="70">
        <f t="shared" si="27"/>
        <v>0.92158469945355193</v>
      </c>
      <c r="BG210" s="70">
        <f t="shared" si="27"/>
        <v>0.92349726775956287</v>
      </c>
      <c r="BH210" s="70">
        <f t="shared" si="27"/>
        <v>0.92486338797814205</v>
      </c>
      <c r="BI210" s="70">
        <f t="shared" si="27"/>
        <v>0.92622950819672134</v>
      </c>
      <c r="BJ210" s="70">
        <f t="shared" si="27"/>
        <v>0.9278688524590164</v>
      </c>
      <c r="BK210" s="70">
        <f t="shared" si="27"/>
        <v>0.92950819672131146</v>
      </c>
      <c r="BL210" s="70">
        <f t="shared" si="27"/>
        <v>0.93114754098360653</v>
      </c>
      <c r="BM210" s="70">
        <f t="shared" si="27"/>
        <v>0.93251366120218582</v>
      </c>
      <c r="BN210" s="70">
        <f t="shared" si="27"/>
        <v>0.93415300546448088</v>
      </c>
      <c r="BO210" s="70">
        <f t="shared" si="27"/>
        <v>0.93524590163934418</v>
      </c>
      <c r="BP210" s="70">
        <f t="shared" si="27"/>
        <v>0.93606557377049182</v>
      </c>
      <c r="BQ210" s="70">
        <f t="shared" si="27"/>
        <v>0.92994535519125687</v>
      </c>
      <c r="BR210" s="70">
        <f t="shared" si="27"/>
        <v>0.92409836065573769</v>
      </c>
      <c r="BS210" s="70">
        <f t="shared" si="27"/>
        <v>0.91825136612021852</v>
      </c>
      <c r="BT210" s="70">
        <f t="shared" si="27"/>
        <v>0.91240437158469945</v>
      </c>
      <c r="BU210" s="70">
        <f t="shared" si="27"/>
        <v>0.90628415300546439</v>
      </c>
      <c r="BV210" s="70">
        <f t="shared" si="27"/>
        <v>0.90710382513661203</v>
      </c>
      <c r="BW210" s="70">
        <f t="shared" si="27"/>
        <v>0.90431693989071027</v>
      </c>
      <c r="BX210" s="70">
        <f t="shared" si="27"/>
        <v>0.90125683060109296</v>
      </c>
      <c r="BY210" s="70">
        <f t="shared" si="27"/>
        <v>0.89819672131147543</v>
      </c>
      <c r="BZ210" s="70">
        <f t="shared" si="27"/>
        <v>0.89540983606557378</v>
      </c>
      <c r="CA210" s="70">
        <f t="shared" si="27"/>
        <v>0.89262295081967213</v>
      </c>
      <c r="CB210" s="70">
        <f t="shared" si="27"/>
        <v>0.8931693989071039</v>
      </c>
      <c r="CC210" s="70">
        <f t="shared" si="27"/>
        <v>0.89371584699453543</v>
      </c>
      <c r="CD210" s="70">
        <f t="shared" si="27"/>
        <v>0.8942622950819672</v>
      </c>
      <c r="CE210" s="70">
        <f t="shared" si="27"/>
        <v>0.89453551912568308</v>
      </c>
      <c r="CF210" s="70">
        <f t="shared" si="27"/>
        <v>0.89453551912568308</v>
      </c>
      <c r="CG210" s="70">
        <f t="shared" si="27"/>
        <v>0.89453551912568308</v>
      </c>
      <c r="CH210" s="70">
        <f t="shared" si="27"/>
        <v>0.89453551912568308</v>
      </c>
      <c r="CI210" s="70">
        <f t="shared" si="27"/>
        <v>0.89453551912568308</v>
      </c>
      <c r="CJ210" s="70">
        <f t="shared" si="27"/>
        <v>0.89453551912568308</v>
      </c>
      <c r="CK210" s="70">
        <f t="shared" si="27"/>
        <v>0.89120218579234978</v>
      </c>
      <c r="CL210" s="70">
        <f t="shared" si="27"/>
        <v>0.88786885245901637</v>
      </c>
      <c r="CM210" s="70">
        <f t="shared" si="27"/>
        <v>0.88453551912568296</v>
      </c>
      <c r="CN210" s="70">
        <f t="shared" si="27"/>
        <v>0.87786885245901636</v>
      </c>
      <c r="CO210" s="70">
        <f t="shared" si="27"/>
        <v>0.87120218579234976</v>
      </c>
      <c r="CP210" s="70">
        <f t="shared" si="27"/>
        <v>0.86786885245901635</v>
      </c>
      <c r="CQ210" s="70">
        <f t="shared" si="27"/>
        <v>0.86453551912568305</v>
      </c>
      <c r="CR210" s="70">
        <f t="shared" si="27"/>
        <v>0.86147540983606552</v>
      </c>
      <c r="CS210" s="70">
        <f t="shared" si="27"/>
        <v>0.85508196721311469</v>
      </c>
      <c r="CT210" s="70">
        <f t="shared" si="27"/>
        <v>0.84868852459016397</v>
      </c>
      <c r="CU210" s="70">
        <f t="shared" si="27"/>
        <v>0.84229508196721314</v>
      </c>
      <c r="CV210" s="70">
        <f t="shared" si="27"/>
        <v>0.83617486338797808</v>
      </c>
      <c r="CW210" s="70">
        <f t="shared" si="27"/>
        <v>0.82978142076502726</v>
      </c>
      <c r="CX210" s="70">
        <f t="shared" si="27"/>
        <v>0.83005464480874314</v>
      </c>
      <c r="CY210" s="70">
        <f t="shared" si="27"/>
        <v>0.82699453551912572</v>
      </c>
      <c r="CZ210" s="70">
        <f t="shared" si="27"/>
        <v>0.82420765027322407</v>
      </c>
      <c r="DA210" s="70">
        <f t="shared" si="27"/>
        <v>0.82114754098360643</v>
      </c>
      <c r="DB210" s="70">
        <f t="shared" si="27"/>
        <v>0.81808743169398912</v>
      </c>
      <c r="DC210" s="70">
        <f t="shared" si="27"/>
        <v>0.81169398907103829</v>
      </c>
      <c r="DD210" s="70">
        <f t="shared" si="27"/>
        <v>0.80863387978142076</v>
      </c>
      <c r="DE210" s="70">
        <f t="shared" si="27"/>
        <v>0.80530054644808735</v>
      </c>
      <c r="DF210" s="70">
        <f t="shared" si="27"/>
        <v>0.80196721311475416</v>
      </c>
      <c r="DG210" s="70">
        <f t="shared" ref="DG210:EL210" si="28">$F$207*DG208+(1-$F$207)*DG209</f>
        <v>0.79863387978142075</v>
      </c>
      <c r="DH210" s="70">
        <f t="shared" si="28"/>
        <v>0.79863387978142075</v>
      </c>
      <c r="DI210" s="70">
        <f t="shared" si="28"/>
        <v>0.79863387978142075</v>
      </c>
      <c r="DJ210" s="70">
        <f t="shared" si="28"/>
        <v>0.79863387978142075</v>
      </c>
      <c r="DK210" s="70">
        <f t="shared" si="28"/>
        <v>0.79863387978142075</v>
      </c>
      <c r="DL210" s="70">
        <f t="shared" si="28"/>
        <v>0.79863387978142075</v>
      </c>
      <c r="DM210" s="70">
        <f t="shared" si="28"/>
        <v>0.79863387978142075</v>
      </c>
      <c r="DN210" s="70">
        <f t="shared" si="28"/>
        <v>0.79863387978142075</v>
      </c>
      <c r="DO210" s="70">
        <f t="shared" si="28"/>
        <v>0.79863387978142075</v>
      </c>
      <c r="DP210" s="70">
        <f t="shared" si="28"/>
        <v>0.79530054644808745</v>
      </c>
      <c r="DQ210" s="70">
        <f t="shared" si="28"/>
        <v>0.79196721311475415</v>
      </c>
      <c r="DR210" s="70">
        <f t="shared" si="28"/>
        <v>0.78863387978142074</v>
      </c>
      <c r="DS210" s="70">
        <f t="shared" si="28"/>
        <v>0.78530054644808744</v>
      </c>
      <c r="DT210" s="70">
        <f t="shared" si="28"/>
        <v>0.77530054644808744</v>
      </c>
      <c r="DU210" s="70">
        <f t="shared" si="28"/>
        <v>0.7689071038251365</v>
      </c>
      <c r="DV210" s="70">
        <f t="shared" si="28"/>
        <v>0.76251366120218578</v>
      </c>
      <c r="DW210" s="70">
        <f t="shared" si="28"/>
        <v>0.75612021857923506</v>
      </c>
      <c r="DX210" s="70">
        <f t="shared" si="28"/>
        <v>0.74972677595628423</v>
      </c>
      <c r="DY210" s="70">
        <f t="shared" si="28"/>
        <v>0.7466666666666667</v>
      </c>
      <c r="DZ210" s="70">
        <f t="shared" si="28"/>
        <v>0.74333333333333329</v>
      </c>
      <c r="EA210" s="70">
        <f t="shared" si="28"/>
        <v>0.74</v>
      </c>
      <c r="EB210" s="70">
        <f t="shared" si="28"/>
        <v>0.73666666666666669</v>
      </c>
      <c r="EC210" s="70">
        <f t="shared" si="28"/>
        <v>0.73</v>
      </c>
      <c r="ED210" s="70">
        <f t="shared" si="28"/>
        <v>0.72666666666666668</v>
      </c>
      <c r="EE210" s="70">
        <f t="shared" si="28"/>
        <v>0.72</v>
      </c>
      <c r="EF210" s="70">
        <f t="shared" si="28"/>
        <v>0.70666666666666667</v>
      </c>
      <c r="EG210" s="70">
        <f t="shared" si="28"/>
        <v>0.69333333333333336</v>
      </c>
      <c r="EH210" s="70">
        <f t="shared" si="28"/>
        <v>0.68</v>
      </c>
      <c r="EI210" s="70">
        <f t="shared" si="28"/>
        <v>0.66666666666666663</v>
      </c>
      <c r="EJ210" s="70">
        <f t="shared" si="28"/>
        <v>0.65333333333333332</v>
      </c>
      <c r="EK210" s="70">
        <f t="shared" si="28"/>
        <v>0.64</v>
      </c>
      <c r="EL210" s="70">
        <f t="shared" si="28"/>
        <v>0.60666666666666669</v>
      </c>
      <c r="EM210" s="70">
        <f>$F$207*EM208+(1-$F$207)*EM209</f>
        <v>0.6</v>
      </c>
      <c r="EN210" s="70">
        <f>$F$207*EN208+(1-$F$207)*EN209</f>
        <v>0.5</v>
      </c>
    </row>
    <row r="211" spans="43:144" outlineLevel="1" x14ac:dyDescent="0.2">
      <c r="AQ211" s="70"/>
      <c r="AR211" s="70"/>
      <c r="AS211" s="70"/>
      <c r="AT211" s="70"/>
      <c r="AU211" s="70"/>
      <c r="AV211" s="70"/>
      <c r="AW211" s="70"/>
      <c r="AX211" s="70"/>
      <c r="AY211" s="70"/>
      <c r="AZ211" s="70"/>
      <c r="BA211" s="70"/>
      <c r="BB211" s="70"/>
      <c r="BC211" s="70"/>
      <c r="BD211" s="70"/>
      <c r="BE211" s="70"/>
      <c r="BF211" s="70"/>
      <c r="BG211" s="70"/>
      <c r="BH211" s="70"/>
      <c r="BI211" s="70"/>
      <c r="BJ211" s="70"/>
      <c r="BK211" s="70"/>
      <c r="BL211" s="70"/>
      <c r="BM211" s="70"/>
      <c r="BN211" s="70"/>
      <c r="BO211" s="70"/>
      <c r="BP211" s="70"/>
      <c r="BQ211" s="70"/>
      <c r="BR211" s="70"/>
      <c r="BS211" s="70"/>
      <c r="BT211" s="70"/>
      <c r="BU211" s="70"/>
      <c r="BV211" s="70"/>
      <c r="BW211" s="70"/>
      <c r="BX211" s="70"/>
      <c r="BY211" s="70"/>
      <c r="BZ211" s="70"/>
      <c r="CA211" s="70"/>
      <c r="CB211" s="70"/>
      <c r="CC211" s="70"/>
      <c r="CD211" s="70"/>
      <c r="CE211" s="70"/>
      <c r="CF211" s="70"/>
      <c r="CG211" s="70"/>
      <c r="CH211" s="70"/>
      <c r="CI211" s="70"/>
      <c r="CJ211" s="70"/>
      <c r="CK211" s="70"/>
      <c r="CL211" s="70"/>
      <c r="CM211" s="70"/>
      <c r="CN211" s="70"/>
      <c r="CO211" s="70"/>
      <c r="CP211" s="70"/>
      <c r="CQ211" s="70"/>
      <c r="CR211" s="70"/>
      <c r="CS211" s="70"/>
      <c r="CT211" s="70"/>
      <c r="CU211" s="70"/>
      <c r="CV211" s="70"/>
      <c r="CW211" s="70"/>
      <c r="CX211" s="70"/>
      <c r="CY211" s="70"/>
      <c r="CZ211" s="70"/>
      <c r="DA211" s="70"/>
      <c r="DB211" s="70"/>
      <c r="DC211" s="70"/>
      <c r="DD211" s="70"/>
      <c r="DE211" s="70"/>
      <c r="DF211" s="70"/>
      <c r="DG211" s="70"/>
      <c r="DH211" s="70"/>
      <c r="DI211" s="70"/>
      <c r="DJ211" s="70"/>
      <c r="DK211" s="70"/>
      <c r="DL211" s="70"/>
      <c r="DM211" s="70"/>
      <c r="DN211" s="70"/>
      <c r="DO211" s="70"/>
      <c r="DP211" s="70"/>
      <c r="DQ211" s="70"/>
      <c r="DR211" s="70"/>
      <c r="DS211" s="70"/>
      <c r="DT211" s="70"/>
      <c r="DU211" s="70"/>
      <c r="DV211" s="70"/>
      <c r="DW211" s="70"/>
      <c r="DX211" s="70"/>
      <c r="DY211" s="70"/>
      <c r="DZ211" s="70"/>
      <c r="EA211" s="70"/>
      <c r="EB211" s="70"/>
      <c r="EC211" s="70"/>
      <c r="ED211" s="70"/>
      <c r="EE211" s="70"/>
      <c r="EF211" s="70"/>
      <c r="EG211" s="70"/>
      <c r="EH211" s="70"/>
      <c r="EI211" s="70"/>
      <c r="EJ211" s="70"/>
      <c r="EK211" s="70"/>
      <c r="EL211" s="70"/>
      <c r="EM211" s="70"/>
      <c r="EN211" s="70"/>
    </row>
    <row r="212" spans="43:144" outlineLevel="1" x14ac:dyDescent="0.2">
      <c r="AQ212" s="70"/>
      <c r="AR212" s="70"/>
      <c r="AS212" s="70"/>
      <c r="AT212" s="70"/>
      <c r="AU212" s="70"/>
      <c r="AV212" s="70"/>
      <c r="AW212" s="70"/>
      <c r="AX212" s="70"/>
      <c r="AY212" s="70"/>
      <c r="AZ212" s="70"/>
      <c r="BA212" s="70"/>
      <c r="BB212" s="70"/>
      <c r="BC212" s="70"/>
      <c r="BD212" s="70"/>
      <c r="BE212" s="70"/>
      <c r="BF212" s="70"/>
      <c r="BG212" s="70"/>
      <c r="BH212" s="70"/>
      <c r="BI212" s="70"/>
      <c r="BJ212" s="70"/>
      <c r="BK212" s="70"/>
      <c r="BL212" s="70"/>
      <c r="BM212" s="70"/>
      <c r="BN212" s="70"/>
      <c r="BO212" s="70"/>
      <c r="BP212" s="70"/>
      <c r="BQ212" s="70"/>
      <c r="BR212" s="70"/>
      <c r="BS212" s="70"/>
      <c r="BT212" s="70"/>
      <c r="BU212" s="70"/>
      <c r="BV212" s="70"/>
      <c r="BW212" s="70"/>
      <c r="BX212" s="70"/>
      <c r="BY212" s="70"/>
      <c r="BZ212" s="70"/>
      <c r="CA212" s="70"/>
      <c r="CB212" s="70"/>
      <c r="CC212" s="70"/>
      <c r="CD212" s="70"/>
      <c r="CE212" s="70"/>
      <c r="CF212" s="70"/>
      <c r="CG212" s="70"/>
      <c r="CH212" s="70"/>
      <c r="CI212" s="70"/>
      <c r="CJ212" s="70"/>
      <c r="CK212" s="70"/>
      <c r="CL212" s="70"/>
      <c r="CM212" s="70"/>
      <c r="CN212" s="70"/>
      <c r="CO212" s="70"/>
      <c r="CP212" s="70"/>
      <c r="CQ212" s="70"/>
      <c r="CR212" s="70"/>
      <c r="CS212" s="70"/>
      <c r="CT212" s="70"/>
      <c r="CU212" s="70"/>
      <c r="CV212" s="70"/>
      <c r="CW212" s="70"/>
      <c r="CX212" s="70"/>
      <c r="CY212" s="70"/>
      <c r="CZ212" s="70"/>
      <c r="DA212" s="70"/>
      <c r="DB212" s="70"/>
      <c r="DC212" s="70"/>
      <c r="DD212" s="70"/>
      <c r="DE212" s="70"/>
      <c r="DF212" s="70"/>
      <c r="DG212" s="70"/>
      <c r="DH212" s="70"/>
      <c r="DI212" s="70"/>
      <c r="DJ212" s="70"/>
      <c r="DK212" s="70"/>
      <c r="DL212" s="70"/>
      <c r="DM212" s="70"/>
      <c r="DN212" s="70"/>
      <c r="DO212" s="70"/>
      <c r="DP212" s="70"/>
      <c r="DQ212" s="70"/>
      <c r="DR212" s="70"/>
      <c r="DS212" s="70"/>
      <c r="DT212" s="70"/>
      <c r="DU212" s="70"/>
      <c r="DV212" s="70"/>
      <c r="DW212" s="70"/>
      <c r="DX212" s="70"/>
      <c r="DY212" s="70"/>
      <c r="DZ212" s="70"/>
      <c r="EA212" s="70"/>
      <c r="EB212" s="70"/>
      <c r="EC212" s="70"/>
      <c r="ED212" s="70"/>
      <c r="EE212" s="70"/>
      <c r="EF212" s="70"/>
      <c r="EG212" s="70"/>
      <c r="EH212" s="70"/>
      <c r="EI212" s="70"/>
      <c r="EJ212" s="70"/>
      <c r="EK212" s="70"/>
      <c r="EL212" s="70"/>
      <c r="EM212" s="70"/>
      <c r="EN212" s="70"/>
    </row>
    <row r="213" spans="43:144" outlineLevel="1" x14ac:dyDescent="0.2">
      <c r="AQ213" s="70"/>
      <c r="AR213" s="70"/>
      <c r="AS213" s="70"/>
      <c r="AT213" s="70"/>
      <c r="AU213" s="70"/>
      <c r="AV213" s="70"/>
      <c r="AW213" s="70"/>
      <c r="AX213" s="70"/>
      <c r="AY213" s="70"/>
      <c r="AZ213" s="70"/>
      <c r="BA213" s="70"/>
      <c r="BB213" s="70"/>
      <c r="BC213" s="70"/>
      <c r="BD213" s="70"/>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c r="CN213" s="70"/>
      <c r="CO213" s="70"/>
      <c r="CP213" s="70"/>
      <c r="CQ213" s="70"/>
      <c r="CR213" s="70"/>
      <c r="CS213" s="70"/>
      <c r="CT213" s="70"/>
      <c r="CU213" s="70"/>
      <c r="CV213" s="70"/>
      <c r="CW213" s="70"/>
      <c r="CX213" s="70"/>
      <c r="CY213" s="70"/>
      <c r="CZ213" s="70"/>
      <c r="DA213" s="70"/>
      <c r="DB213" s="70"/>
      <c r="DC213" s="70"/>
      <c r="DD213" s="70"/>
      <c r="DE213" s="70"/>
      <c r="DF213" s="70"/>
      <c r="DG213" s="70"/>
      <c r="DH213" s="70"/>
      <c r="DI213" s="70"/>
      <c r="DJ213" s="70"/>
      <c r="DK213" s="70"/>
      <c r="DL213" s="70"/>
      <c r="DM213" s="70"/>
      <c r="DN213" s="70"/>
      <c r="DO213" s="70"/>
      <c r="DP213" s="70"/>
      <c r="DQ213" s="70"/>
      <c r="DR213" s="70"/>
      <c r="DS213" s="70"/>
      <c r="DT213" s="70"/>
      <c r="DU213" s="70"/>
      <c r="DV213" s="70"/>
      <c r="DW213" s="70"/>
      <c r="DX213" s="70"/>
      <c r="DY213" s="70"/>
      <c r="DZ213" s="70"/>
      <c r="EA213" s="70"/>
      <c r="EB213" s="70"/>
      <c r="EC213" s="70"/>
      <c r="ED213" s="70"/>
      <c r="EE213" s="70"/>
      <c r="EF213" s="70"/>
      <c r="EG213" s="70"/>
      <c r="EH213" s="70"/>
      <c r="EI213" s="70"/>
      <c r="EJ213" s="70"/>
      <c r="EK213" s="70"/>
      <c r="EL213" s="70"/>
      <c r="EM213" s="70"/>
      <c r="EN213" s="70"/>
    </row>
    <row r="214" spans="43:144" outlineLevel="1" x14ac:dyDescent="0.2">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c r="CN214" s="70"/>
      <c r="CO214" s="70"/>
      <c r="CP214" s="70"/>
      <c r="CQ214" s="70"/>
      <c r="CR214" s="70"/>
      <c r="CS214" s="70"/>
      <c r="CT214" s="70"/>
      <c r="CU214" s="70"/>
      <c r="CV214" s="70"/>
      <c r="CW214" s="70"/>
      <c r="CX214" s="70"/>
      <c r="CY214" s="70"/>
      <c r="CZ214" s="70"/>
      <c r="DA214" s="70"/>
      <c r="DB214" s="70"/>
      <c r="DC214" s="70"/>
      <c r="DD214" s="70"/>
      <c r="DE214" s="70"/>
      <c r="DF214" s="70"/>
      <c r="DG214" s="70"/>
      <c r="DH214" s="70"/>
      <c r="DI214" s="70"/>
      <c r="DJ214" s="70"/>
      <c r="DK214" s="70"/>
      <c r="DL214" s="70"/>
      <c r="DM214" s="70"/>
      <c r="DN214" s="70"/>
      <c r="DO214" s="70"/>
      <c r="DP214" s="70"/>
      <c r="DQ214" s="70"/>
      <c r="DR214" s="70"/>
      <c r="DS214" s="70"/>
      <c r="DT214" s="70"/>
      <c r="DU214" s="70"/>
      <c r="DV214" s="70"/>
      <c r="DW214" s="70"/>
      <c r="DX214" s="70"/>
      <c r="DY214" s="70"/>
      <c r="DZ214" s="70"/>
      <c r="EA214" s="70"/>
      <c r="EB214" s="70"/>
      <c r="EC214" s="70"/>
      <c r="ED214" s="70"/>
      <c r="EE214" s="70"/>
      <c r="EF214" s="70"/>
      <c r="EG214" s="70"/>
      <c r="EH214" s="70"/>
      <c r="EI214" s="70"/>
      <c r="EJ214" s="70"/>
      <c r="EK214" s="70"/>
      <c r="EL214" s="70"/>
      <c r="EM214" s="70"/>
      <c r="EN214" s="70"/>
    </row>
    <row r="215" spans="43:144" outlineLevel="1" x14ac:dyDescent="0.2">
      <c r="AQ215" s="70"/>
      <c r="AR215" s="70"/>
      <c r="AS215" s="70"/>
      <c r="AT215" s="70"/>
      <c r="AU215" s="70"/>
      <c r="AV215" s="70"/>
      <c r="AW215" s="70"/>
      <c r="AX215" s="70"/>
      <c r="AY215" s="70"/>
      <c r="AZ215" s="70"/>
      <c r="BA215" s="70"/>
      <c r="BB215" s="70"/>
      <c r="BC215" s="70"/>
      <c r="BD215" s="70"/>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c r="CN215" s="70"/>
      <c r="CO215" s="70"/>
      <c r="CP215" s="70"/>
      <c r="CQ215" s="70"/>
      <c r="CR215" s="70"/>
      <c r="CS215" s="70"/>
      <c r="CT215" s="70"/>
      <c r="CU215" s="70"/>
      <c r="CV215" s="70"/>
      <c r="CW215" s="70"/>
      <c r="CX215" s="70"/>
      <c r="CY215" s="70"/>
      <c r="CZ215" s="70"/>
      <c r="DA215" s="70"/>
      <c r="DB215" s="70"/>
      <c r="DC215" s="70"/>
      <c r="DD215" s="70"/>
      <c r="DE215" s="70"/>
      <c r="DF215" s="70"/>
      <c r="DG215" s="70"/>
      <c r="DH215" s="70"/>
      <c r="DI215" s="70"/>
      <c r="DJ215" s="70"/>
      <c r="DK215" s="70"/>
      <c r="DL215" s="70"/>
      <c r="DM215" s="70"/>
      <c r="DN215" s="70"/>
      <c r="DO215" s="70"/>
      <c r="DP215" s="70"/>
      <c r="DQ215" s="70"/>
      <c r="DR215" s="70"/>
      <c r="DS215" s="70"/>
      <c r="DT215" s="70"/>
      <c r="DU215" s="70"/>
      <c r="DV215" s="70"/>
      <c r="DW215" s="70"/>
      <c r="DX215" s="70"/>
      <c r="DY215" s="70"/>
      <c r="DZ215" s="70"/>
      <c r="EA215" s="70"/>
      <c r="EB215" s="70"/>
      <c r="EC215" s="70"/>
      <c r="ED215" s="70"/>
      <c r="EE215" s="70"/>
      <c r="EF215" s="70"/>
      <c r="EG215" s="70"/>
      <c r="EH215" s="70"/>
      <c r="EI215" s="70"/>
      <c r="EJ215" s="70"/>
      <c r="EK215" s="70"/>
      <c r="EL215" s="70"/>
      <c r="EM215" s="70"/>
      <c r="EN215" s="70"/>
    </row>
    <row r="216" spans="43:144" outlineLevel="1" x14ac:dyDescent="0.2">
      <c r="AQ216" s="70"/>
      <c r="AR216" s="70"/>
      <c r="AS216" s="70"/>
      <c r="AT216" s="70"/>
      <c r="AU216" s="70"/>
      <c r="AV216" s="70"/>
      <c r="AW216" s="70"/>
      <c r="AX216" s="70"/>
      <c r="AY216" s="70"/>
      <c r="AZ216" s="70"/>
      <c r="BA216" s="70"/>
      <c r="BB216" s="70"/>
      <c r="BC216" s="70"/>
      <c r="BD216" s="70"/>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c r="CN216" s="70"/>
      <c r="CO216" s="70"/>
      <c r="CP216" s="70"/>
      <c r="CQ216" s="70"/>
      <c r="CR216" s="70"/>
      <c r="CS216" s="70"/>
      <c r="CT216" s="70"/>
      <c r="CU216" s="70"/>
      <c r="CV216" s="70"/>
      <c r="CW216" s="70"/>
      <c r="CX216" s="70"/>
      <c r="CY216" s="70"/>
      <c r="CZ216" s="70"/>
      <c r="DA216" s="70"/>
      <c r="DB216" s="70"/>
      <c r="DC216" s="70"/>
      <c r="DD216" s="70"/>
      <c r="DE216" s="70"/>
      <c r="DF216" s="70"/>
      <c r="DG216" s="70"/>
      <c r="DH216" s="70"/>
      <c r="DI216" s="70"/>
      <c r="DJ216" s="70"/>
      <c r="DK216" s="70"/>
      <c r="DL216" s="70"/>
      <c r="DM216" s="70"/>
      <c r="DN216" s="70"/>
      <c r="DO216" s="70"/>
      <c r="DP216" s="70"/>
      <c r="DQ216" s="70"/>
      <c r="DR216" s="70"/>
      <c r="DS216" s="70"/>
      <c r="DT216" s="70"/>
      <c r="DU216" s="70"/>
      <c r="DV216" s="70"/>
      <c r="DW216" s="70"/>
      <c r="DX216" s="70"/>
      <c r="DY216" s="70"/>
      <c r="DZ216" s="70"/>
      <c r="EA216" s="70"/>
      <c r="EB216" s="70"/>
      <c r="EC216" s="70"/>
      <c r="ED216" s="70"/>
      <c r="EE216" s="70"/>
      <c r="EF216" s="70"/>
      <c r="EG216" s="70"/>
      <c r="EH216" s="70"/>
      <c r="EI216" s="70"/>
      <c r="EJ216" s="70"/>
      <c r="EK216" s="70"/>
      <c r="EL216" s="70"/>
      <c r="EM216" s="70"/>
      <c r="EN216" s="70"/>
    </row>
    <row r="217" spans="43:144" outlineLevel="1" x14ac:dyDescent="0.2">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c r="CJ217" s="70"/>
      <c r="CK217" s="70"/>
      <c r="CL217" s="70"/>
      <c r="CM217" s="70"/>
      <c r="CN217" s="70"/>
      <c r="CO217" s="70"/>
      <c r="CP217" s="70"/>
      <c r="CQ217" s="70"/>
      <c r="CR217" s="70"/>
      <c r="CS217" s="70"/>
      <c r="CT217" s="70"/>
      <c r="CU217" s="70"/>
      <c r="CV217" s="70"/>
      <c r="CW217" s="70"/>
      <c r="CX217" s="70"/>
      <c r="CY217" s="70"/>
      <c r="CZ217" s="70"/>
      <c r="DA217" s="70"/>
      <c r="DB217" s="70"/>
      <c r="DC217" s="70"/>
      <c r="DD217" s="70"/>
      <c r="DE217" s="70"/>
      <c r="DF217" s="70"/>
      <c r="DG217" s="70"/>
      <c r="DH217" s="70"/>
      <c r="DI217" s="70"/>
      <c r="DJ217" s="70"/>
      <c r="DK217" s="70"/>
      <c r="DL217" s="70"/>
      <c r="DM217" s="70"/>
      <c r="DN217" s="70"/>
      <c r="DO217" s="70"/>
      <c r="DP217" s="70"/>
      <c r="DQ217" s="70"/>
      <c r="DR217" s="70"/>
      <c r="DS217" s="70"/>
      <c r="DT217" s="70"/>
      <c r="DU217" s="70"/>
      <c r="DV217" s="70"/>
      <c r="DW217" s="70"/>
      <c r="DX217" s="70"/>
      <c r="DY217" s="70"/>
      <c r="DZ217" s="70"/>
      <c r="EA217" s="70"/>
      <c r="EB217" s="70"/>
      <c r="EC217" s="70"/>
      <c r="ED217" s="70"/>
      <c r="EE217" s="70"/>
      <c r="EF217" s="70"/>
      <c r="EG217" s="70"/>
      <c r="EH217" s="70"/>
      <c r="EI217" s="70"/>
      <c r="EJ217" s="70"/>
      <c r="EK217" s="70"/>
      <c r="EL217" s="70"/>
      <c r="EM217" s="70"/>
      <c r="EN217" s="70"/>
    </row>
    <row r="218" spans="43:144" outlineLevel="1" x14ac:dyDescent="0.2">
      <c r="AQ218" s="70"/>
      <c r="AR218" s="70"/>
      <c r="AS218" s="70"/>
      <c r="AT218" s="70"/>
      <c r="AU218" s="70"/>
      <c r="AV218" s="70"/>
      <c r="AW218" s="70"/>
      <c r="AX218" s="70"/>
      <c r="AY218" s="70"/>
      <c r="AZ218" s="70"/>
      <c r="BA218" s="70"/>
      <c r="BB218" s="70"/>
      <c r="BC218" s="70"/>
      <c r="BD218" s="70"/>
      <c r="BE218" s="70"/>
      <c r="BF218" s="70"/>
      <c r="BG218" s="70"/>
      <c r="BH218" s="70"/>
      <c r="BI218" s="70"/>
      <c r="BJ218" s="70"/>
      <c r="BK218" s="70"/>
      <c r="BL218" s="70"/>
      <c r="BM218" s="70"/>
      <c r="BN218" s="70"/>
      <c r="BO218" s="70"/>
      <c r="BP218" s="70"/>
      <c r="BQ218" s="70"/>
      <c r="BR218" s="70"/>
      <c r="BS218" s="70"/>
      <c r="BT218" s="70"/>
      <c r="BU218" s="70"/>
      <c r="BV218" s="70"/>
      <c r="BW218" s="70"/>
      <c r="BX218" s="70"/>
      <c r="BY218" s="70"/>
      <c r="BZ218" s="70"/>
      <c r="CA218" s="70"/>
      <c r="CB218" s="70"/>
      <c r="CC218" s="70"/>
      <c r="CD218" s="70"/>
      <c r="CE218" s="70"/>
      <c r="CF218" s="70"/>
      <c r="CG218" s="70"/>
      <c r="CH218" s="70"/>
      <c r="CI218" s="70"/>
      <c r="CJ218" s="70"/>
      <c r="CK218" s="70"/>
      <c r="CL218" s="70"/>
      <c r="CM218" s="70"/>
      <c r="CN218" s="70"/>
      <c r="CO218" s="70"/>
      <c r="CP218" s="70"/>
      <c r="CQ218" s="70"/>
      <c r="CR218" s="70"/>
      <c r="CS218" s="70"/>
      <c r="CT218" s="70"/>
      <c r="CU218" s="70"/>
      <c r="CV218" s="70"/>
      <c r="CW218" s="70"/>
      <c r="CX218" s="70"/>
      <c r="CY218" s="70"/>
      <c r="CZ218" s="70"/>
      <c r="DA218" s="70"/>
      <c r="DB218" s="70"/>
      <c r="DC218" s="70"/>
      <c r="DD218" s="70"/>
      <c r="DE218" s="70"/>
      <c r="DF218" s="70"/>
      <c r="DG218" s="70"/>
      <c r="DH218" s="70"/>
      <c r="DI218" s="70"/>
      <c r="DJ218" s="70"/>
      <c r="DK218" s="70"/>
      <c r="DL218" s="70"/>
      <c r="DM218" s="70"/>
      <c r="DN218" s="70"/>
      <c r="DO218" s="70"/>
      <c r="DP218" s="70"/>
      <c r="DQ218" s="70"/>
      <c r="DR218" s="70"/>
      <c r="DS218" s="70"/>
      <c r="DT218" s="70"/>
      <c r="DU218" s="70"/>
      <c r="DV218" s="70"/>
      <c r="DW218" s="70"/>
      <c r="DX218" s="70"/>
      <c r="DY218" s="70"/>
      <c r="DZ218" s="70"/>
      <c r="EA218" s="70"/>
      <c r="EB218" s="70"/>
      <c r="EC218" s="70"/>
      <c r="ED218" s="70"/>
      <c r="EE218" s="70"/>
      <c r="EF218" s="70"/>
      <c r="EG218" s="70"/>
      <c r="EH218" s="70"/>
      <c r="EI218" s="70"/>
      <c r="EJ218" s="70"/>
      <c r="EK218" s="70"/>
      <c r="EL218" s="70"/>
      <c r="EM218" s="70"/>
      <c r="EN218" s="70"/>
    </row>
    <row r="219" spans="43:144" outlineLevel="1" x14ac:dyDescent="0.2">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c r="CN219" s="70"/>
      <c r="CO219" s="70"/>
      <c r="CP219" s="70"/>
      <c r="CQ219" s="70"/>
      <c r="CR219" s="70"/>
      <c r="CS219" s="70"/>
      <c r="CT219" s="70"/>
      <c r="CU219" s="70"/>
      <c r="CV219" s="70"/>
      <c r="CW219" s="70"/>
      <c r="CX219" s="70"/>
      <c r="CY219" s="70"/>
      <c r="CZ219" s="70"/>
      <c r="DA219" s="70"/>
      <c r="DB219" s="70"/>
      <c r="DC219" s="70"/>
      <c r="DD219" s="70"/>
      <c r="DE219" s="70"/>
      <c r="DF219" s="70"/>
      <c r="DG219" s="70"/>
      <c r="DH219" s="70"/>
      <c r="DI219" s="70"/>
      <c r="DJ219" s="70"/>
      <c r="DK219" s="70"/>
      <c r="DL219" s="70"/>
      <c r="DM219" s="70"/>
      <c r="DN219" s="70"/>
      <c r="DO219" s="70"/>
      <c r="DP219" s="70"/>
      <c r="DQ219" s="70"/>
      <c r="DR219" s="70"/>
      <c r="DS219" s="70"/>
      <c r="DT219" s="70"/>
      <c r="DU219" s="70"/>
      <c r="DV219" s="70"/>
      <c r="DW219" s="70"/>
      <c r="DX219" s="70"/>
      <c r="DY219" s="70"/>
      <c r="DZ219" s="70"/>
      <c r="EA219" s="70"/>
      <c r="EB219" s="70"/>
      <c r="EC219" s="70"/>
      <c r="ED219" s="70"/>
      <c r="EE219" s="70"/>
      <c r="EF219" s="70"/>
      <c r="EG219" s="70"/>
      <c r="EH219" s="70"/>
      <c r="EI219" s="70"/>
      <c r="EJ219" s="70"/>
      <c r="EK219" s="70"/>
      <c r="EL219" s="70"/>
      <c r="EM219" s="70"/>
      <c r="EN219" s="70"/>
    </row>
    <row r="220" spans="43:144" outlineLevel="1" x14ac:dyDescent="0.2">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c r="CN220" s="70"/>
      <c r="CO220" s="70"/>
      <c r="CP220" s="70"/>
      <c r="CQ220" s="70"/>
      <c r="CR220" s="70"/>
      <c r="CS220" s="70"/>
      <c r="CT220" s="70"/>
      <c r="CU220" s="70"/>
      <c r="CV220" s="70"/>
      <c r="CW220" s="70"/>
      <c r="CX220" s="70"/>
      <c r="CY220" s="70"/>
      <c r="CZ220" s="70"/>
      <c r="DA220" s="70"/>
      <c r="DB220" s="70"/>
      <c r="DC220" s="70"/>
      <c r="DD220" s="70"/>
      <c r="DE220" s="70"/>
      <c r="DF220" s="70"/>
      <c r="DG220" s="70"/>
      <c r="DH220" s="70"/>
      <c r="DI220" s="70"/>
      <c r="DJ220" s="70"/>
      <c r="DK220" s="70"/>
      <c r="DL220" s="70"/>
      <c r="DM220" s="70"/>
      <c r="DN220" s="70"/>
      <c r="DO220" s="70"/>
      <c r="DP220" s="70"/>
      <c r="DQ220" s="70"/>
      <c r="DR220" s="70"/>
      <c r="DS220" s="70"/>
      <c r="DT220" s="70"/>
      <c r="DU220" s="70"/>
      <c r="DV220" s="70"/>
      <c r="DW220" s="70"/>
      <c r="DX220" s="70"/>
      <c r="DY220" s="70"/>
      <c r="DZ220" s="70"/>
      <c r="EA220" s="70"/>
      <c r="EB220" s="70"/>
      <c r="EC220" s="70"/>
      <c r="ED220" s="70"/>
      <c r="EE220" s="70"/>
      <c r="EF220" s="70"/>
      <c r="EG220" s="70"/>
      <c r="EH220" s="70"/>
      <c r="EI220" s="70"/>
      <c r="EJ220" s="70"/>
      <c r="EK220" s="70"/>
      <c r="EL220" s="70"/>
      <c r="EM220" s="70"/>
      <c r="EN220" s="70"/>
    </row>
    <row r="221" spans="43:144" outlineLevel="1" x14ac:dyDescent="0.2">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c r="CN221" s="70"/>
      <c r="CO221" s="70"/>
      <c r="CP221" s="70"/>
      <c r="CQ221" s="70"/>
      <c r="CR221" s="70"/>
      <c r="CS221" s="70"/>
      <c r="CT221" s="70"/>
      <c r="CU221" s="70"/>
      <c r="CV221" s="70"/>
      <c r="CW221" s="70"/>
      <c r="CX221" s="70"/>
      <c r="CY221" s="70"/>
      <c r="CZ221" s="70"/>
      <c r="DA221" s="70"/>
      <c r="DB221" s="70"/>
      <c r="DC221" s="70"/>
      <c r="DD221" s="70"/>
      <c r="DE221" s="70"/>
      <c r="DF221" s="70"/>
      <c r="DG221" s="70"/>
      <c r="DH221" s="70"/>
      <c r="DI221" s="70"/>
      <c r="DJ221" s="70"/>
      <c r="DK221" s="70"/>
      <c r="DL221" s="70"/>
      <c r="DM221" s="70"/>
      <c r="DN221" s="70"/>
      <c r="DO221" s="70"/>
      <c r="DP221" s="70"/>
      <c r="DQ221" s="70"/>
      <c r="DR221" s="70"/>
      <c r="DS221" s="70"/>
      <c r="DT221" s="70"/>
      <c r="DU221" s="70"/>
      <c r="DV221" s="70"/>
      <c r="DW221" s="70"/>
      <c r="DX221" s="70"/>
      <c r="DY221" s="70"/>
      <c r="DZ221" s="70"/>
      <c r="EA221" s="70"/>
      <c r="EB221" s="70"/>
      <c r="EC221" s="70"/>
      <c r="ED221" s="70"/>
      <c r="EE221" s="70"/>
      <c r="EF221" s="70"/>
      <c r="EG221" s="70"/>
      <c r="EH221" s="70"/>
      <c r="EI221" s="70"/>
      <c r="EJ221" s="70"/>
      <c r="EK221" s="70"/>
      <c r="EL221" s="70"/>
      <c r="EM221" s="70"/>
      <c r="EN221" s="70"/>
    </row>
    <row r="222" spans="43:144" outlineLevel="1" x14ac:dyDescent="0.2">
      <c r="AQ222" s="70"/>
      <c r="AR222" s="70"/>
      <c r="AS222" s="70"/>
      <c r="AT222" s="70"/>
      <c r="AU222" s="70"/>
      <c r="AV222" s="70"/>
      <c r="AW222" s="70"/>
      <c r="AX222" s="70"/>
      <c r="AY222" s="70"/>
      <c r="AZ222" s="70"/>
      <c r="BA222" s="70"/>
      <c r="BB222" s="70"/>
      <c r="BC222" s="70"/>
      <c r="BD222" s="70"/>
      <c r="BE222" s="70"/>
      <c r="BF222" s="70"/>
      <c r="BG222" s="70"/>
      <c r="BH222" s="70"/>
      <c r="BI222" s="70"/>
      <c r="BJ222" s="70"/>
      <c r="BK222" s="70"/>
      <c r="BL222" s="70"/>
      <c r="BM222" s="70"/>
      <c r="BN222" s="70"/>
      <c r="BO222" s="70"/>
      <c r="BP222" s="70"/>
      <c r="BQ222" s="70"/>
      <c r="BR222" s="70"/>
      <c r="BS222" s="70"/>
      <c r="BT222" s="70"/>
      <c r="BU222" s="70"/>
      <c r="BV222" s="70"/>
      <c r="BW222" s="70"/>
      <c r="BX222" s="70"/>
      <c r="BY222" s="70"/>
      <c r="BZ222" s="70"/>
      <c r="CA222" s="70"/>
      <c r="CB222" s="70"/>
      <c r="CC222" s="70"/>
      <c r="CD222" s="70"/>
      <c r="CE222" s="70"/>
      <c r="CF222" s="70"/>
      <c r="CG222" s="70"/>
      <c r="CH222" s="70"/>
      <c r="CI222" s="70"/>
      <c r="CJ222" s="70"/>
      <c r="CK222" s="70"/>
      <c r="CL222" s="70"/>
      <c r="CM222" s="70"/>
      <c r="CN222" s="70"/>
      <c r="CO222" s="70"/>
      <c r="CP222" s="70"/>
      <c r="CQ222" s="70"/>
      <c r="CR222" s="70"/>
      <c r="CS222" s="70"/>
      <c r="CT222" s="70"/>
      <c r="CU222" s="70"/>
      <c r="CV222" s="70"/>
      <c r="CW222" s="70"/>
      <c r="CX222" s="70"/>
      <c r="CY222" s="70"/>
      <c r="CZ222" s="70"/>
      <c r="DA222" s="70"/>
      <c r="DB222" s="70"/>
      <c r="DC222" s="70"/>
      <c r="DD222" s="70"/>
      <c r="DE222" s="70"/>
      <c r="DF222" s="70"/>
      <c r="DG222" s="70"/>
      <c r="DH222" s="70"/>
      <c r="DI222" s="70"/>
      <c r="DJ222" s="70"/>
      <c r="DK222" s="70"/>
      <c r="DL222" s="70"/>
      <c r="DM222" s="70"/>
      <c r="DN222" s="70"/>
      <c r="DO222" s="70"/>
      <c r="DP222" s="70"/>
      <c r="DQ222" s="70"/>
      <c r="DR222" s="70"/>
      <c r="DS222" s="70"/>
      <c r="DT222" s="70"/>
      <c r="DU222" s="70"/>
      <c r="DV222" s="70"/>
      <c r="DW222" s="70"/>
      <c r="DX222" s="70"/>
      <c r="DY222" s="70"/>
      <c r="DZ222" s="70"/>
      <c r="EA222" s="70"/>
      <c r="EB222" s="70"/>
      <c r="EC222" s="70"/>
      <c r="ED222" s="70"/>
      <c r="EE222" s="70"/>
      <c r="EF222" s="70"/>
      <c r="EG222" s="70"/>
      <c r="EH222" s="70"/>
      <c r="EI222" s="70"/>
      <c r="EJ222" s="70"/>
      <c r="EK222" s="70"/>
      <c r="EL222" s="70"/>
      <c r="EM222" s="70"/>
      <c r="EN222" s="70"/>
    </row>
    <row r="223" spans="43:144" outlineLevel="1" x14ac:dyDescent="0.2">
      <c r="AQ223" s="70"/>
      <c r="AR223" s="70"/>
      <c r="AS223" s="70"/>
      <c r="AT223" s="70"/>
      <c r="AU223" s="70"/>
      <c r="AV223" s="70"/>
      <c r="AW223" s="70"/>
      <c r="AX223" s="70"/>
      <c r="AY223" s="70"/>
      <c r="AZ223" s="70"/>
      <c r="BA223" s="70"/>
      <c r="BB223" s="70"/>
      <c r="BC223" s="70"/>
      <c r="BD223" s="70"/>
      <c r="BE223" s="70"/>
      <c r="BF223" s="70"/>
      <c r="BG223" s="70"/>
      <c r="BH223" s="70"/>
      <c r="BI223" s="70"/>
      <c r="BJ223" s="70"/>
      <c r="BK223" s="70"/>
      <c r="BL223" s="70"/>
      <c r="BM223" s="70"/>
      <c r="BN223" s="70"/>
      <c r="BO223" s="70"/>
      <c r="BP223" s="70"/>
      <c r="BQ223" s="70"/>
      <c r="BR223" s="70"/>
      <c r="BS223" s="70"/>
      <c r="BT223" s="70"/>
      <c r="BU223" s="70"/>
      <c r="BV223" s="70"/>
      <c r="BW223" s="70"/>
      <c r="BX223" s="70"/>
      <c r="BY223" s="70"/>
      <c r="BZ223" s="70"/>
      <c r="CA223" s="70"/>
      <c r="CB223" s="70"/>
      <c r="CC223" s="70"/>
      <c r="CD223" s="70"/>
      <c r="CE223" s="70"/>
      <c r="CF223" s="70"/>
      <c r="CG223" s="70"/>
      <c r="CH223" s="70"/>
      <c r="CI223" s="70"/>
      <c r="CJ223" s="70"/>
      <c r="CK223" s="70"/>
      <c r="CL223" s="70"/>
      <c r="CM223" s="70"/>
      <c r="CN223" s="70"/>
      <c r="CO223" s="70"/>
      <c r="CP223" s="70"/>
      <c r="CQ223" s="70"/>
      <c r="CR223" s="70"/>
      <c r="CS223" s="70"/>
      <c r="CT223" s="70"/>
      <c r="CU223" s="70"/>
      <c r="CV223" s="70"/>
      <c r="CW223" s="70"/>
      <c r="CX223" s="70"/>
      <c r="CY223" s="70"/>
      <c r="CZ223" s="70"/>
      <c r="DA223" s="70"/>
      <c r="DB223" s="70"/>
      <c r="DC223" s="70"/>
      <c r="DD223" s="70"/>
      <c r="DE223" s="70"/>
      <c r="DF223" s="70"/>
      <c r="DG223" s="70"/>
      <c r="DH223" s="70"/>
      <c r="DI223" s="70"/>
      <c r="DJ223" s="70"/>
      <c r="DK223" s="70"/>
      <c r="DL223" s="70"/>
      <c r="DM223" s="70"/>
      <c r="DN223" s="70"/>
      <c r="DO223" s="70"/>
      <c r="DP223" s="70"/>
      <c r="DQ223" s="70"/>
      <c r="DR223" s="70"/>
      <c r="DS223" s="70"/>
      <c r="DT223" s="70"/>
      <c r="DU223" s="70"/>
      <c r="DV223" s="70"/>
      <c r="DW223" s="70"/>
      <c r="DX223" s="70"/>
      <c r="DY223" s="70"/>
      <c r="DZ223" s="70"/>
      <c r="EA223" s="70"/>
      <c r="EB223" s="70"/>
      <c r="EC223" s="70"/>
      <c r="ED223" s="70"/>
      <c r="EE223" s="70"/>
      <c r="EF223" s="70"/>
      <c r="EG223" s="70"/>
      <c r="EH223" s="70"/>
      <c r="EI223" s="70"/>
      <c r="EJ223" s="70"/>
      <c r="EK223" s="70"/>
      <c r="EL223" s="70"/>
      <c r="EM223" s="70"/>
      <c r="EN223" s="70"/>
    </row>
    <row r="224" spans="43:144" outlineLevel="1" x14ac:dyDescent="0.2">
      <c r="AQ224" s="70"/>
      <c r="AR224" s="70"/>
      <c r="AS224" s="70"/>
      <c r="AT224" s="70"/>
      <c r="AU224" s="70"/>
      <c r="AV224" s="70"/>
      <c r="AW224" s="70"/>
      <c r="AX224" s="70"/>
      <c r="AY224" s="70"/>
      <c r="AZ224" s="70"/>
      <c r="BA224" s="70"/>
      <c r="BB224" s="70"/>
      <c r="BC224" s="70"/>
      <c r="BD224" s="70"/>
      <c r="BE224" s="70"/>
      <c r="BF224" s="70"/>
      <c r="BG224" s="70"/>
      <c r="BH224" s="70"/>
      <c r="BI224" s="70"/>
      <c r="BJ224" s="70"/>
      <c r="BK224" s="70"/>
      <c r="BL224" s="70"/>
      <c r="BM224" s="70"/>
      <c r="BN224" s="70"/>
      <c r="BO224" s="70"/>
      <c r="BP224" s="70"/>
      <c r="BQ224" s="70"/>
      <c r="BR224" s="70"/>
      <c r="BS224" s="70"/>
      <c r="BT224" s="70"/>
      <c r="BU224" s="70"/>
      <c r="BV224" s="70"/>
      <c r="BW224" s="70"/>
      <c r="BX224" s="70"/>
      <c r="BY224" s="70"/>
      <c r="BZ224" s="70"/>
      <c r="CA224" s="70"/>
      <c r="CB224" s="70"/>
      <c r="CC224" s="70"/>
      <c r="CD224" s="70"/>
      <c r="CE224" s="70"/>
      <c r="CF224" s="70"/>
      <c r="CG224" s="70"/>
      <c r="CH224" s="70"/>
      <c r="CI224" s="70"/>
      <c r="CJ224" s="70"/>
      <c r="CK224" s="70"/>
      <c r="CL224" s="70"/>
      <c r="CM224" s="70"/>
      <c r="CN224" s="70"/>
      <c r="CO224" s="70"/>
      <c r="CP224" s="70"/>
      <c r="CQ224" s="70"/>
      <c r="CR224" s="70"/>
      <c r="CS224" s="70"/>
      <c r="CT224" s="70"/>
      <c r="CU224" s="70"/>
      <c r="CV224" s="70"/>
      <c r="CW224" s="70"/>
      <c r="CX224" s="70"/>
      <c r="CY224" s="70"/>
      <c r="CZ224" s="70"/>
      <c r="DA224" s="70"/>
      <c r="DB224" s="70"/>
      <c r="DC224" s="70"/>
      <c r="DD224" s="70"/>
      <c r="DE224" s="70"/>
      <c r="DF224" s="70"/>
      <c r="DG224" s="70"/>
      <c r="DH224" s="70"/>
      <c r="DI224" s="70"/>
      <c r="DJ224" s="70"/>
      <c r="DK224" s="70"/>
      <c r="DL224" s="70"/>
      <c r="DM224" s="70"/>
      <c r="DN224" s="70"/>
      <c r="DO224" s="70"/>
      <c r="DP224" s="70"/>
      <c r="DQ224" s="70"/>
      <c r="DR224" s="70"/>
      <c r="DS224" s="70"/>
      <c r="DT224" s="70"/>
      <c r="DU224" s="70"/>
      <c r="DV224" s="70"/>
      <c r="DW224" s="70"/>
      <c r="DX224" s="70"/>
      <c r="DY224" s="70"/>
      <c r="DZ224" s="70"/>
      <c r="EA224" s="70"/>
      <c r="EB224" s="70"/>
      <c r="EC224" s="70"/>
      <c r="ED224" s="70"/>
      <c r="EE224" s="70"/>
      <c r="EF224" s="70"/>
      <c r="EG224" s="70"/>
      <c r="EH224" s="70"/>
      <c r="EI224" s="70"/>
      <c r="EJ224" s="70"/>
      <c r="EK224" s="70"/>
      <c r="EL224" s="70"/>
      <c r="EM224" s="70"/>
      <c r="EN224" s="70"/>
    </row>
    <row r="225" spans="1:144" outlineLevel="1" x14ac:dyDescent="0.2">
      <c r="AQ225" s="70"/>
      <c r="AR225" s="70"/>
      <c r="AS225" s="70"/>
      <c r="AT225" s="70"/>
      <c r="AU225" s="70"/>
      <c r="AV225" s="70"/>
      <c r="AW225" s="70"/>
      <c r="AX225" s="70"/>
      <c r="AY225" s="70"/>
      <c r="AZ225" s="70"/>
      <c r="BA225" s="70"/>
      <c r="BB225" s="70"/>
      <c r="BC225" s="70"/>
      <c r="BD225" s="70"/>
      <c r="BE225" s="70"/>
      <c r="BF225" s="70"/>
      <c r="BG225" s="70"/>
      <c r="BH225" s="70"/>
      <c r="BI225" s="70"/>
      <c r="BJ225" s="70"/>
      <c r="BK225" s="70"/>
      <c r="BL225" s="70"/>
      <c r="BM225" s="70"/>
      <c r="BN225" s="70"/>
      <c r="BO225" s="70"/>
      <c r="BP225" s="70"/>
      <c r="BQ225" s="70"/>
      <c r="BR225" s="70"/>
      <c r="BS225" s="70"/>
      <c r="BT225" s="70"/>
      <c r="BU225" s="70"/>
      <c r="BV225" s="70"/>
      <c r="BW225" s="70"/>
      <c r="BX225" s="70"/>
      <c r="BY225" s="70"/>
      <c r="BZ225" s="70"/>
      <c r="CA225" s="70"/>
      <c r="CB225" s="70"/>
      <c r="CC225" s="70"/>
      <c r="CD225" s="70"/>
      <c r="CE225" s="70"/>
      <c r="CF225" s="70"/>
      <c r="CG225" s="70"/>
      <c r="CH225" s="70"/>
      <c r="CI225" s="70"/>
      <c r="CJ225" s="70"/>
      <c r="CK225" s="70"/>
      <c r="CL225" s="70"/>
      <c r="CM225" s="70"/>
      <c r="CN225" s="70"/>
      <c r="CO225" s="70"/>
      <c r="CP225" s="70"/>
      <c r="CQ225" s="70"/>
      <c r="CR225" s="70"/>
      <c r="CS225" s="70"/>
      <c r="CT225" s="70"/>
      <c r="CU225" s="70"/>
      <c r="CV225" s="70"/>
      <c r="CW225" s="70"/>
      <c r="CX225" s="70"/>
      <c r="CY225" s="70"/>
      <c r="CZ225" s="70"/>
      <c r="DA225" s="70"/>
      <c r="DB225" s="70"/>
      <c r="DC225" s="70"/>
      <c r="DD225" s="70"/>
      <c r="DE225" s="70"/>
      <c r="DF225" s="70"/>
      <c r="DG225" s="70"/>
      <c r="DH225" s="70"/>
      <c r="DI225" s="70"/>
      <c r="DJ225" s="70"/>
      <c r="DK225" s="70"/>
      <c r="DL225" s="70"/>
      <c r="DM225" s="70"/>
      <c r="DN225" s="70"/>
      <c r="DO225" s="70"/>
      <c r="DP225" s="70"/>
      <c r="DQ225" s="70"/>
      <c r="DR225" s="70"/>
      <c r="DS225" s="70"/>
      <c r="DT225" s="70"/>
      <c r="DU225" s="70"/>
      <c r="DV225" s="70"/>
      <c r="DW225" s="70"/>
      <c r="DX225" s="70"/>
      <c r="DY225" s="70"/>
      <c r="DZ225" s="70"/>
      <c r="EA225" s="70"/>
      <c r="EB225" s="70"/>
      <c r="EC225" s="70"/>
      <c r="ED225" s="70"/>
      <c r="EE225" s="70"/>
      <c r="EF225" s="70"/>
      <c r="EG225" s="70"/>
      <c r="EH225" s="70"/>
      <c r="EI225" s="70"/>
      <c r="EJ225" s="70"/>
      <c r="EK225" s="70"/>
      <c r="EL225" s="70"/>
      <c r="EM225" s="70"/>
      <c r="EN225" s="70"/>
    </row>
    <row r="226" spans="1:144" outlineLevel="1" x14ac:dyDescent="0.2">
      <c r="AQ226" s="70"/>
      <c r="AR226" s="70"/>
      <c r="AS226" s="70"/>
      <c r="AT226" s="70"/>
      <c r="AU226" s="70"/>
      <c r="AV226" s="70"/>
      <c r="AW226" s="70"/>
      <c r="AX226" s="70"/>
      <c r="AY226" s="70"/>
      <c r="AZ226" s="70"/>
      <c r="BA226" s="70"/>
      <c r="BB226" s="70"/>
      <c r="BC226" s="70"/>
      <c r="BD226" s="70"/>
      <c r="BE226" s="70"/>
      <c r="BF226" s="70"/>
      <c r="BG226" s="70"/>
      <c r="BH226" s="70"/>
      <c r="BI226" s="70"/>
      <c r="BJ226" s="70"/>
      <c r="BK226" s="70"/>
      <c r="BL226" s="70"/>
      <c r="BM226" s="70"/>
      <c r="BN226" s="70"/>
      <c r="BO226" s="70"/>
      <c r="BP226" s="70"/>
      <c r="BQ226" s="70"/>
      <c r="BR226" s="70"/>
      <c r="BS226" s="70"/>
      <c r="BT226" s="70"/>
      <c r="BU226" s="70"/>
      <c r="BV226" s="70"/>
      <c r="BW226" s="70"/>
      <c r="BX226" s="70"/>
      <c r="BY226" s="70"/>
      <c r="BZ226" s="70"/>
      <c r="CA226" s="70"/>
      <c r="CB226" s="70"/>
      <c r="CC226" s="70"/>
      <c r="CD226" s="70"/>
      <c r="CE226" s="70"/>
      <c r="CF226" s="70"/>
      <c r="CG226" s="70"/>
      <c r="CH226" s="70"/>
      <c r="CI226" s="70"/>
      <c r="CJ226" s="70"/>
      <c r="CK226" s="70"/>
      <c r="CL226" s="70"/>
      <c r="CM226" s="70"/>
      <c r="CN226" s="70"/>
      <c r="CO226" s="70"/>
      <c r="CP226" s="70"/>
      <c r="CQ226" s="70"/>
      <c r="CR226" s="70"/>
      <c r="CS226" s="70"/>
      <c r="CT226" s="70"/>
      <c r="CU226" s="70"/>
      <c r="CV226" s="70"/>
      <c r="CW226" s="70"/>
      <c r="CX226" s="70"/>
      <c r="CY226" s="70"/>
      <c r="CZ226" s="70"/>
      <c r="DA226" s="70"/>
      <c r="DB226" s="70"/>
      <c r="DC226" s="70"/>
      <c r="DD226" s="70"/>
      <c r="DE226" s="70"/>
      <c r="DF226" s="70"/>
      <c r="DG226" s="70"/>
      <c r="DH226" s="70"/>
      <c r="DI226" s="70"/>
      <c r="DJ226" s="70"/>
      <c r="DK226" s="70"/>
      <c r="DL226" s="70"/>
      <c r="DM226" s="70"/>
      <c r="DN226" s="70"/>
      <c r="DO226" s="70"/>
      <c r="DP226" s="70"/>
      <c r="DQ226" s="70"/>
      <c r="DR226" s="70"/>
      <c r="DS226" s="70"/>
      <c r="DT226" s="70"/>
      <c r="DU226" s="70"/>
      <c r="DV226" s="70"/>
      <c r="DW226" s="70"/>
      <c r="DX226" s="70"/>
      <c r="DY226" s="70"/>
      <c r="DZ226" s="70"/>
      <c r="EA226" s="70"/>
      <c r="EB226" s="70"/>
      <c r="EC226" s="70"/>
      <c r="ED226" s="70"/>
      <c r="EE226" s="70"/>
      <c r="EF226" s="70"/>
      <c r="EG226" s="70"/>
      <c r="EH226" s="70"/>
      <c r="EI226" s="70"/>
      <c r="EJ226" s="70"/>
      <c r="EK226" s="70"/>
      <c r="EL226" s="70"/>
      <c r="EM226" s="70"/>
      <c r="EN226" s="70"/>
    </row>
    <row r="227" spans="1:144" outlineLevel="1" x14ac:dyDescent="0.2">
      <c r="AQ227" s="70"/>
      <c r="AR227" s="70"/>
      <c r="AS227" s="70"/>
      <c r="AT227" s="70"/>
      <c r="AU227" s="70"/>
      <c r="AV227" s="70"/>
      <c r="AW227" s="70"/>
      <c r="AX227" s="70"/>
      <c r="AY227" s="70"/>
      <c r="AZ227" s="70"/>
      <c r="BA227" s="70"/>
      <c r="BB227" s="70"/>
      <c r="BC227" s="70"/>
      <c r="BD227" s="70"/>
      <c r="BE227" s="70"/>
      <c r="BF227" s="70"/>
      <c r="BG227" s="70"/>
      <c r="BH227" s="70"/>
      <c r="BI227" s="70"/>
      <c r="BJ227" s="70"/>
      <c r="BK227" s="70"/>
      <c r="BL227" s="70"/>
      <c r="BM227" s="70"/>
      <c r="BN227" s="70"/>
      <c r="BO227" s="70"/>
      <c r="BP227" s="70"/>
      <c r="BQ227" s="70"/>
      <c r="BR227" s="70"/>
      <c r="BS227" s="70"/>
      <c r="BT227" s="70"/>
      <c r="BU227" s="70"/>
      <c r="BV227" s="70"/>
      <c r="BW227" s="70"/>
      <c r="BX227" s="70"/>
      <c r="BY227" s="70"/>
      <c r="BZ227" s="70"/>
      <c r="CA227" s="70"/>
      <c r="CB227" s="70"/>
      <c r="CC227" s="70"/>
      <c r="CD227" s="70"/>
      <c r="CE227" s="70"/>
      <c r="CF227" s="70"/>
      <c r="CG227" s="70"/>
      <c r="CH227" s="70"/>
      <c r="CI227" s="70"/>
      <c r="CJ227" s="70"/>
      <c r="CK227" s="70"/>
      <c r="CL227" s="70"/>
      <c r="CM227" s="70"/>
      <c r="CN227" s="70"/>
      <c r="CO227" s="70"/>
      <c r="CP227" s="70"/>
      <c r="CQ227" s="70"/>
      <c r="CR227" s="70"/>
      <c r="CS227" s="70"/>
      <c r="CT227" s="70"/>
      <c r="CU227" s="70"/>
      <c r="CV227" s="70"/>
      <c r="CW227" s="70"/>
      <c r="CX227" s="70"/>
      <c r="CY227" s="70"/>
      <c r="CZ227" s="70"/>
      <c r="DA227" s="70"/>
      <c r="DB227" s="70"/>
      <c r="DC227" s="70"/>
      <c r="DD227" s="70"/>
      <c r="DE227" s="70"/>
      <c r="DF227" s="70"/>
      <c r="DG227" s="70"/>
      <c r="DH227" s="70"/>
      <c r="DI227" s="70"/>
      <c r="DJ227" s="70"/>
      <c r="DK227" s="70"/>
      <c r="DL227" s="70"/>
      <c r="DM227" s="70"/>
      <c r="DN227" s="70"/>
      <c r="DO227" s="70"/>
      <c r="DP227" s="70"/>
      <c r="DQ227" s="70"/>
      <c r="DR227" s="70"/>
      <c r="DS227" s="70"/>
      <c r="DT227" s="70"/>
      <c r="DU227" s="70"/>
      <c r="DV227" s="70"/>
      <c r="DW227" s="70"/>
      <c r="DX227" s="70"/>
      <c r="DY227" s="70"/>
      <c r="DZ227" s="70"/>
      <c r="EA227" s="70"/>
      <c r="EB227" s="70"/>
      <c r="EC227" s="70"/>
      <c r="ED227" s="70"/>
      <c r="EE227" s="70"/>
      <c r="EF227" s="70"/>
      <c r="EG227" s="70"/>
      <c r="EH227" s="70"/>
      <c r="EI227" s="70"/>
      <c r="EJ227" s="70"/>
      <c r="EK227" s="70"/>
      <c r="EL227" s="70"/>
      <c r="EM227" s="70"/>
      <c r="EN227" s="70"/>
    </row>
    <row r="228" spans="1:144" x14ac:dyDescent="0.2">
      <c r="A228" s="86"/>
      <c r="AQ228" s="70"/>
      <c r="AR228" s="70"/>
      <c r="AS228" s="70"/>
      <c r="AT228" s="70"/>
      <c r="AU228" s="70"/>
      <c r="AV228" s="70"/>
      <c r="AW228" s="70"/>
      <c r="AX228" s="70"/>
      <c r="AY228" s="70"/>
      <c r="AZ228" s="70"/>
      <c r="BA228" s="70"/>
      <c r="BB228" s="70"/>
      <c r="BC228" s="70"/>
      <c r="BD228" s="70"/>
      <c r="BE228" s="70"/>
      <c r="BF228" s="70"/>
      <c r="BG228" s="70"/>
      <c r="BH228" s="70"/>
      <c r="BI228" s="70"/>
      <c r="BJ228" s="70"/>
      <c r="BK228" s="70"/>
      <c r="BL228" s="70"/>
      <c r="BM228" s="70"/>
      <c r="BN228" s="70"/>
      <c r="BO228" s="70"/>
      <c r="BP228" s="70"/>
      <c r="BQ228" s="70"/>
      <c r="BR228" s="70"/>
      <c r="BS228" s="70"/>
      <c r="BT228" s="70"/>
      <c r="BU228" s="70"/>
      <c r="BV228" s="70"/>
      <c r="BW228" s="70"/>
      <c r="BX228" s="70"/>
      <c r="BY228" s="70"/>
      <c r="BZ228" s="70"/>
      <c r="CA228" s="70"/>
      <c r="CB228" s="70"/>
      <c r="CC228" s="70"/>
      <c r="CD228" s="70"/>
      <c r="CE228" s="70"/>
      <c r="CF228" s="70"/>
      <c r="CG228" s="70"/>
      <c r="CH228" s="70"/>
      <c r="CI228" s="70"/>
      <c r="CJ228" s="70"/>
      <c r="CK228" s="70"/>
      <c r="CL228" s="70"/>
      <c r="CM228" s="70"/>
      <c r="CN228" s="70"/>
      <c r="CO228" s="70"/>
      <c r="CP228" s="70"/>
      <c r="CQ228" s="70"/>
      <c r="CR228" s="70"/>
      <c r="CS228" s="70"/>
      <c r="CT228" s="70"/>
      <c r="CU228" s="70"/>
      <c r="CV228" s="70"/>
      <c r="CW228" s="70"/>
      <c r="CX228" s="70"/>
      <c r="CY228" s="70"/>
      <c r="CZ228" s="70"/>
      <c r="DA228" s="70"/>
      <c r="DB228" s="70"/>
      <c r="DC228" s="70"/>
      <c r="DD228" s="70"/>
      <c r="DE228" s="70"/>
      <c r="DF228" s="70"/>
      <c r="DG228" s="70"/>
      <c r="DH228" s="70"/>
      <c r="DI228" s="70"/>
      <c r="DJ228" s="70"/>
      <c r="DK228" s="70"/>
      <c r="DL228" s="70"/>
      <c r="DM228" s="70"/>
      <c r="DN228" s="70"/>
      <c r="DO228" s="70"/>
      <c r="DP228" s="70"/>
      <c r="DQ228" s="70"/>
      <c r="DR228" s="70"/>
      <c r="DS228" s="70"/>
      <c r="DT228" s="70"/>
      <c r="DU228" s="70"/>
      <c r="DV228" s="70"/>
      <c r="DW228" s="70"/>
      <c r="DX228" s="70"/>
      <c r="DY228" s="70"/>
      <c r="DZ228" s="70"/>
      <c r="EA228" s="70"/>
      <c r="EB228" s="70"/>
      <c r="EC228" s="70"/>
      <c r="ED228" s="70"/>
      <c r="EE228" s="70"/>
      <c r="EF228" s="70"/>
      <c r="EG228" s="70"/>
      <c r="EH228" s="70"/>
      <c r="EI228" s="70"/>
      <c r="EJ228" s="70"/>
      <c r="EK228" s="70"/>
      <c r="EL228" s="70"/>
      <c r="EM228" s="70"/>
      <c r="EN228" s="70"/>
    </row>
    <row r="229" spans="1:144" x14ac:dyDescent="0.2">
      <c r="A229" s="11" t="s">
        <v>174</v>
      </c>
      <c r="AQ229" s="70" t="s">
        <v>210</v>
      </c>
      <c r="AR229" s="70"/>
      <c r="AS229" s="70"/>
      <c r="AT229" s="70">
        <v>10</v>
      </c>
      <c r="AU229" s="70"/>
      <c r="AV229" s="70"/>
      <c r="AW229" s="70"/>
      <c r="AX229" s="70"/>
      <c r="AY229" s="70"/>
      <c r="AZ229" s="70"/>
      <c r="BA229" s="70"/>
      <c r="BB229" s="70"/>
      <c r="BC229" s="70"/>
      <c r="BD229" s="70"/>
      <c r="BE229" s="70"/>
      <c r="BF229" s="70"/>
      <c r="BG229" s="70"/>
      <c r="BH229" s="70"/>
      <c r="BI229" s="70"/>
      <c r="BJ229" s="70"/>
      <c r="BK229" s="70"/>
      <c r="BL229" s="70"/>
      <c r="BM229" s="70"/>
      <c r="BN229" s="70"/>
      <c r="BO229" s="70"/>
      <c r="BP229" s="70"/>
      <c r="BQ229" s="70"/>
      <c r="BR229" s="70"/>
      <c r="BS229" s="70"/>
      <c r="BT229" s="70"/>
      <c r="BU229" s="70"/>
      <c r="BV229" s="70"/>
      <c r="BW229" s="70"/>
      <c r="BX229" s="70"/>
      <c r="BY229" s="70"/>
      <c r="BZ229" s="70"/>
      <c r="CA229" s="70"/>
      <c r="CB229" s="70"/>
      <c r="CC229" s="70"/>
      <c r="CD229" s="70"/>
      <c r="CE229" s="70"/>
      <c r="CF229" s="70"/>
      <c r="CG229" s="70"/>
      <c r="CH229" s="70"/>
      <c r="CI229" s="70"/>
      <c r="CJ229" s="70"/>
      <c r="CK229" s="70"/>
      <c r="CL229" s="70"/>
      <c r="CM229" s="70"/>
      <c r="CN229" s="70"/>
      <c r="CO229" s="70"/>
      <c r="CP229" s="70"/>
      <c r="CQ229" s="70"/>
      <c r="CR229" s="70"/>
      <c r="CS229" s="70"/>
      <c r="CT229" s="70"/>
      <c r="CU229" s="70"/>
      <c r="CV229" s="70"/>
      <c r="CW229" s="70"/>
      <c r="CX229" s="70"/>
      <c r="CY229" s="70"/>
      <c r="CZ229" s="70"/>
      <c r="DA229" s="70"/>
      <c r="DB229" s="70"/>
      <c r="DC229" s="70"/>
      <c r="DD229" s="70"/>
      <c r="DE229" s="70"/>
      <c r="DF229" s="70"/>
      <c r="DG229" s="70"/>
      <c r="DH229" s="70"/>
      <c r="DI229" s="70"/>
      <c r="DJ229" s="70"/>
      <c r="DK229" s="70"/>
      <c r="DL229" s="70"/>
      <c r="DM229" s="70"/>
      <c r="DN229" s="70"/>
      <c r="DO229" s="70"/>
      <c r="DP229" s="70"/>
      <c r="DQ229" s="70"/>
      <c r="DR229" s="70"/>
      <c r="DS229" s="70"/>
      <c r="DT229" s="70"/>
      <c r="DU229" s="70"/>
      <c r="DV229" s="70"/>
      <c r="DW229" s="70"/>
      <c r="DX229" s="70"/>
      <c r="DY229" s="70"/>
      <c r="DZ229" s="70"/>
      <c r="EA229" s="70"/>
      <c r="EB229" s="70"/>
      <c r="EC229" s="70"/>
      <c r="ED229" s="70"/>
      <c r="EE229" s="70"/>
      <c r="EF229" s="70"/>
      <c r="EG229" s="70"/>
      <c r="EH229" s="70"/>
      <c r="EI229" s="70"/>
      <c r="EJ229" s="70"/>
      <c r="EK229" s="70"/>
      <c r="EL229" s="70"/>
      <c r="EM229" s="70"/>
      <c r="EN229" s="70"/>
    </row>
    <row r="230" spans="1:144" outlineLevel="1" x14ac:dyDescent="0.2">
      <c r="E230" s="27" t="s">
        <v>210</v>
      </c>
      <c r="F230" s="69">
        <f>$AT$229/20</f>
        <v>0.5</v>
      </c>
      <c r="AQ230" s="70" t="s">
        <v>187</v>
      </c>
      <c r="AR230" s="70">
        <v>0</v>
      </c>
      <c r="AS230" s="70">
        <v>0.01</v>
      </c>
      <c r="AT230" s="70">
        <v>0.02</v>
      </c>
      <c r="AU230" s="70">
        <v>0.03</v>
      </c>
      <c r="AV230" s="70">
        <v>0.04</v>
      </c>
      <c r="AW230" s="70">
        <v>0.05</v>
      </c>
      <c r="AX230" s="70">
        <v>6.0000000000000005E-2</v>
      </c>
      <c r="AY230" s="70">
        <v>7.0000000000000007E-2</v>
      </c>
      <c r="AZ230" s="70">
        <v>0.08</v>
      </c>
      <c r="BA230" s="70">
        <v>0.09</v>
      </c>
      <c r="BB230" s="70">
        <v>9.9999999999999992E-2</v>
      </c>
      <c r="BC230" s="70">
        <v>0.10999999999999999</v>
      </c>
      <c r="BD230" s="70">
        <v>0.11999999999999998</v>
      </c>
      <c r="BE230" s="70">
        <v>0.12999999999999998</v>
      </c>
      <c r="BF230" s="70">
        <v>0.13999999999999999</v>
      </c>
      <c r="BG230" s="70">
        <v>0.15</v>
      </c>
      <c r="BH230" s="70">
        <v>0.16</v>
      </c>
      <c r="BI230" s="70">
        <v>0.17</v>
      </c>
      <c r="BJ230" s="70">
        <v>0.18000000000000002</v>
      </c>
      <c r="BK230" s="70">
        <v>0.19000000000000003</v>
      </c>
      <c r="BL230" s="70">
        <v>0.20000000000000004</v>
      </c>
      <c r="BM230" s="70">
        <v>0.21000000000000005</v>
      </c>
      <c r="BN230" s="70">
        <v>0.22000000000000006</v>
      </c>
      <c r="BO230" s="70">
        <v>0.23000000000000007</v>
      </c>
      <c r="BP230" s="70">
        <v>0.24000000000000007</v>
      </c>
      <c r="BQ230" s="70">
        <v>0.25000000000000006</v>
      </c>
      <c r="BR230" s="70">
        <v>0.26000000000000006</v>
      </c>
      <c r="BS230" s="70">
        <v>0.27000000000000007</v>
      </c>
      <c r="BT230" s="70">
        <v>0.28000000000000008</v>
      </c>
      <c r="BU230" s="70">
        <v>0.29000000000000009</v>
      </c>
      <c r="BV230" s="70">
        <v>0.3000000000000001</v>
      </c>
      <c r="BW230" s="70">
        <v>0.31000000000000011</v>
      </c>
      <c r="BX230" s="70">
        <v>0.32000000000000012</v>
      </c>
      <c r="BY230" s="70">
        <v>0.33000000000000013</v>
      </c>
      <c r="BZ230" s="70">
        <v>0.34000000000000014</v>
      </c>
      <c r="CA230" s="70">
        <v>0.35000000000000014</v>
      </c>
      <c r="CB230" s="70">
        <v>0.36000000000000015</v>
      </c>
      <c r="CC230" s="70">
        <v>0.37000000000000016</v>
      </c>
      <c r="CD230" s="70">
        <v>0.38000000000000017</v>
      </c>
      <c r="CE230" s="70">
        <v>0.39000000000000018</v>
      </c>
      <c r="CF230" s="70">
        <v>0.40000000000000019</v>
      </c>
      <c r="CG230" s="70">
        <v>0.4100000000000002</v>
      </c>
      <c r="CH230" s="70">
        <v>0.42000000000000021</v>
      </c>
      <c r="CI230" s="70">
        <v>0.43000000000000022</v>
      </c>
      <c r="CJ230" s="70">
        <v>0.44000000000000022</v>
      </c>
      <c r="CK230" s="70">
        <v>0.45000000000000023</v>
      </c>
      <c r="CL230" s="70">
        <v>0.46000000000000024</v>
      </c>
      <c r="CM230" s="70">
        <v>0.47000000000000025</v>
      </c>
      <c r="CN230" s="70">
        <v>0.48000000000000026</v>
      </c>
      <c r="CO230" s="70">
        <v>0.49000000000000027</v>
      </c>
      <c r="CP230" s="70">
        <v>0.50000000000000022</v>
      </c>
      <c r="CQ230" s="70">
        <v>0.51000000000000023</v>
      </c>
      <c r="CR230" s="70">
        <v>0.52000000000000024</v>
      </c>
      <c r="CS230" s="70">
        <v>0.53000000000000025</v>
      </c>
      <c r="CT230" s="70">
        <v>0.54000000000000026</v>
      </c>
      <c r="CU230" s="70">
        <v>0.55000000000000027</v>
      </c>
      <c r="CV230" s="70">
        <v>0.56000000000000028</v>
      </c>
      <c r="CW230" s="70">
        <v>0.57000000000000028</v>
      </c>
      <c r="CX230" s="70">
        <v>0.58000000000000029</v>
      </c>
      <c r="CY230" s="70">
        <v>0.5900000000000003</v>
      </c>
      <c r="CZ230" s="70">
        <v>0.60000000000000031</v>
      </c>
      <c r="DA230" s="70">
        <v>0.61000000000000032</v>
      </c>
      <c r="DB230" s="70">
        <v>0.62000000000000033</v>
      </c>
      <c r="DC230" s="70">
        <v>0.63000000000000034</v>
      </c>
      <c r="DD230" s="70">
        <v>0.64000000000000035</v>
      </c>
      <c r="DE230" s="70">
        <v>0.65000000000000036</v>
      </c>
      <c r="DF230" s="70">
        <v>0.66000000000000036</v>
      </c>
      <c r="DG230" s="70">
        <v>0.67000000000000037</v>
      </c>
      <c r="DH230" s="70">
        <v>0.68000000000000038</v>
      </c>
      <c r="DI230" s="70">
        <v>0.69000000000000039</v>
      </c>
      <c r="DJ230" s="70">
        <v>0.7000000000000004</v>
      </c>
      <c r="DK230" s="70">
        <v>0.71000000000000041</v>
      </c>
      <c r="DL230" s="70">
        <v>0.72000000000000042</v>
      </c>
      <c r="DM230" s="70">
        <v>0.73000000000000043</v>
      </c>
      <c r="DN230" s="70">
        <v>0.74000000000000044</v>
      </c>
      <c r="DO230" s="70">
        <v>0.75000000000000044</v>
      </c>
      <c r="DP230" s="70">
        <v>0.76000000000000045</v>
      </c>
      <c r="DQ230" s="70">
        <v>0.77000000000000046</v>
      </c>
      <c r="DR230" s="70">
        <v>0.78000000000000047</v>
      </c>
      <c r="DS230" s="70">
        <v>0.79000000000000048</v>
      </c>
      <c r="DT230" s="70">
        <v>0.80000000000000049</v>
      </c>
      <c r="DU230" s="70">
        <v>0.8100000000000005</v>
      </c>
      <c r="DV230" s="70">
        <v>0.82000000000000051</v>
      </c>
      <c r="DW230" s="70">
        <v>0.83000000000000052</v>
      </c>
      <c r="DX230" s="70">
        <v>0.84000000000000052</v>
      </c>
      <c r="DY230" s="70">
        <v>0.85000000000000053</v>
      </c>
      <c r="DZ230" s="70">
        <v>0.86000000000000054</v>
      </c>
      <c r="EA230" s="70">
        <v>0.87000000000000055</v>
      </c>
      <c r="EB230" s="70">
        <v>0.88000000000000056</v>
      </c>
      <c r="EC230" s="70">
        <v>0.89000000000000057</v>
      </c>
      <c r="ED230" s="70">
        <v>0.90000000000000058</v>
      </c>
      <c r="EE230" s="70">
        <v>0.91000000000000059</v>
      </c>
      <c r="EF230" s="70">
        <v>0.9200000000000006</v>
      </c>
      <c r="EG230" s="70">
        <v>0.9300000000000006</v>
      </c>
      <c r="EH230" s="70">
        <v>0.94000000000000061</v>
      </c>
      <c r="EI230" s="70">
        <v>0.95000000000000062</v>
      </c>
      <c r="EJ230" s="70">
        <v>0.96000000000000063</v>
      </c>
      <c r="EK230" s="70">
        <v>0.97000000000000064</v>
      </c>
      <c r="EL230" s="70">
        <v>0.98000000000000065</v>
      </c>
      <c r="EM230" s="70">
        <v>0.99000000000000066</v>
      </c>
      <c r="EN230" s="70">
        <v>1.0000000000000007</v>
      </c>
    </row>
    <row r="231" spans="1:144" outlineLevel="1" x14ac:dyDescent="0.2">
      <c r="AQ231" s="70" t="s">
        <v>211</v>
      </c>
      <c r="AR231" s="70">
        <v>0.9242424242424242</v>
      </c>
      <c r="AS231" s="70">
        <v>0.1994949494949495</v>
      </c>
      <c r="AT231" s="70">
        <v>0.29848484848484852</v>
      </c>
      <c r="AU231" s="70">
        <v>0.13181818181818183</v>
      </c>
      <c r="AV231" s="70">
        <v>0.10808080808080807</v>
      </c>
      <c r="AW231" s="70">
        <v>9.4444444444444442E-2</v>
      </c>
      <c r="AX231" s="70">
        <v>8.3838383838383851E-2</v>
      </c>
      <c r="AY231" s="70">
        <v>7.6262626262626254E-2</v>
      </c>
      <c r="AZ231" s="70">
        <v>7.020202020202021E-2</v>
      </c>
      <c r="BA231" s="70">
        <v>6.6161616161616157E-2</v>
      </c>
      <c r="BB231" s="70">
        <v>6.363636363636363E-2</v>
      </c>
      <c r="BC231" s="70">
        <v>6.0606060606060608E-2</v>
      </c>
      <c r="BD231" s="70">
        <v>5.7575757575757579E-2</v>
      </c>
      <c r="BE231" s="70">
        <v>5.5555555555555552E-2</v>
      </c>
      <c r="BF231" s="70">
        <v>5.252525252525253E-2</v>
      </c>
      <c r="BG231" s="70">
        <v>4.8989898989898986E-2</v>
      </c>
      <c r="BH231" s="70">
        <v>4.6464646464646459E-2</v>
      </c>
      <c r="BI231" s="70">
        <v>4.3939393939393938E-2</v>
      </c>
      <c r="BJ231" s="70">
        <v>4.0909090909090909E-2</v>
      </c>
      <c r="BK231" s="70">
        <v>3.787878787878788E-2</v>
      </c>
      <c r="BL231" s="70">
        <v>3.4848484848484851E-2</v>
      </c>
      <c r="BM231" s="70">
        <v>3.2323232323232323E-2</v>
      </c>
      <c r="BN231" s="70">
        <v>2.9292929292929291E-2</v>
      </c>
      <c r="BO231" s="70">
        <v>2.7272727272727275E-2</v>
      </c>
      <c r="BP231" s="70">
        <v>2.5757575757575757E-2</v>
      </c>
      <c r="BQ231" s="70">
        <v>2.4747474747474751E-2</v>
      </c>
      <c r="BR231" s="70">
        <v>2.3232323232323229E-2</v>
      </c>
      <c r="BS231" s="70">
        <v>2.1717171717171715E-2</v>
      </c>
      <c r="BT231" s="70">
        <v>2.0202020202020204E-2</v>
      </c>
      <c r="BU231" s="70">
        <v>1.9191919191919191E-2</v>
      </c>
      <c r="BV231" s="70">
        <v>1.7676767676767676E-2</v>
      </c>
      <c r="BW231" s="70">
        <v>1.6666666666666666E-2</v>
      </c>
      <c r="BX231" s="70">
        <v>1.6161616161616162E-2</v>
      </c>
      <c r="BY231" s="70">
        <v>1.5656565656565657E-2</v>
      </c>
      <c r="BZ231" s="70">
        <v>1.4646464646464645E-2</v>
      </c>
      <c r="CA231" s="70">
        <v>1.3636363636363637E-2</v>
      </c>
      <c r="CB231" s="70">
        <v>1.2626262626262626E-2</v>
      </c>
      <c r="CC231" s="70">
        <v>1.1616161616161615E-2</v>
      </c>
      <c r="CD231" s="70">
        <v>1.0606060606060607E-2</v>
      </c>
      <c r="CE231" s="70">
        <v>1.0101010101010102E-2</v>
      </c>
      <c r="CF231" s="70">
        <v>1.0101010101010102E-2</v>
      </c>
      <c r="CG231" s="70">
        <v>1.0101010101010102E-2</v>
      </c>
      <c r="CH231" s="70">
        <v>1.0101010101010102E-2</v>
      </c>
      <c r="CI231" s="70">
        <v>1.0101010101010102E-2</v>
      </c>
      <c r="CJ231" s="70">
        <v>1.0101010101010102E-2</v>
      </c>
      <c r="CK231" s="70">
        <v>1.0101010101010102E-2</v>
      </c>
      <c r="CL231" s="70">
        <v>1.0101010101010102E-2</v>
      </c>
      <c r="CM231" s="70">
        <v>1.0101010101010102E-2</v>
      </c>
      <c r="CN231" s="70">
        <v>1.0101010101010102E-2</v>
      </c>
      <c r="CO231" s="70">
        <v>1.0101010101010102E-2</v>
      </c>
      <c r="CP231" s="70">
        <v>1.0101010101010102E-2</v>
      </c>
      <c r="CQ231" s="70">
        <v>1.0101010101010102E-2</v>
      </c>
      <c r="CR231" s="70">
        <v>9.5959595959595953E-3</v>
      </c>
      <c r="CS231" s="70">
        <v>9.0909090909090905E-3</v>
      </c>
      <c r="CT231" s="70">
        <v>8.5858585858585856E-3</v>
      </c>
      <c r="CU231" s="70">
        <v>8.0808080808080808E-3</v>
      </c>
      <c r="CV231" s="70">
        <v>7.0707070707070703E-3</v>
      </c>
      <c r="CW231" s="70">
        <v>6.5656565656565663E-3</v>
      </c>
      <c r="CX231" s="70">
        <v>6.0606060606060606E-3</v>
      </c>
      <c r="CY231" s="70">
        <v>5.5555555555555558E-3</v>
      </c>
      <c r="CZ231" s="70">
        <v>4.5454545454545452E-3</v>
      </c>
      <c r="DA231" s="70">
        <v>4.0404040404040404E-3</v>
      </c>
      <c r="DB231" s="70">
        <v>3.5353535353535351E-3</v>
      </c>
      <c r="DC231" s="70">
        <v>3.0303030303030303E-3</v>
      </c>
      <c r="DD231" s="70">
        <v>2.5252525252525255E-3</v>
      </c>
      <c r="DE231" s="70">
        <v>2.5252525252525255E-3</v>
      </c>
      <c r="DF231" s="70">
        <v>2.5252525252525255E-3</v>
      </c>
      <c r="DG231" s="70">
        <v>2.5252525252525255E-3</v>
      </c>
      <c r="DH231" s="70">
        <v>2.5252525252525255E-3</v>
      </c>
      <c r="DI231" s="70">
        <v>2.5252525252525255E-3</v>
      </c>
      <c r="DJ231" s="70">
        <v>2.5252525252525255E-3</v>
      </c>
      <c r="DK231" s="70">
        <v>2.5252525252525255E-3</v>
      </c>
      <c r="DL231" s="70">
        <v>2.5252525252525255E-3</v>
      </c>
      <c r="DM231" s="70">
        <v>2.5252525252525255E-3</v>
      </c>
      <c r="DN231" s="70">
        <v>2.5252525252525255E-3</v>
      </c>
      <c r="DO231" s="70">
        <v>2.5252525252525255E-3</v>
      </c>
      <c r="DP231" s="70">
        <v>2.5252525252525255E-3</v>
      </c>
      <c r="DQ231" s="70">
        <v>2.5252525252525255E-3</v>
      </c>
      <c r="DR231" s="70">
        <v>2.5252525252525255E-3</v>
      </c>
      <c r="DS231" s="70">
        <v>2.5252525252525255E-3</v>
      </c>
      <c r="DT231" s="70">
        <v>2.5252525252525255E-3</v>
      </c>
      <c r="DU231" s="70">
        <v>2.0202020202020202E-3</v>
      </c>
      <c r="DV231" s="70">
        <v>1.5151515151515152E-3</v>
      </c>
      <c r="DW231" s="70">
        <v>1.0101010101010101E-3</v>
      </c>
      <c r="DX231" s="70">
        <v>5.0505050505050505E-4</v>
      </c>
      <c r="DY231" s="70">
        <v>0</v>
      </c>
      <c r="DZ231" s="70">
        <v>0</v>
      </c>
      <c r="EA231" s="70">
        <v>0</v>
      </c>
      <c r="EB231" s="70">
        <v>0</v>
      </c>
      <c r="EC231" s="70">
        <v>0</v>
      </c>
      <c r="ED231" s="70">
        <v>0</v>
      </c>
      <c r="EE231" s="70">
        <v>0</v>
      </c>
      <c r="EF231" s="70">
        <v>0</v>
      </c>
      <c r="EG231" s="70">
        <v>0</v>
      </c>
      <c r="EH231" s="70">
        <v>0</v>
      </c>
      <c r="EI231" s="70">
        <v>0</v>
      </c>
      <c r="EJ231" s="70">
        <v>0</v>
      </c>
      <c r="EK231" s="70">
        <v>0</v>
      </c>
      <c r="EL231" s="70">
        <v>0</v>
      </c>
      <c r="EM231" s="70">
        <v>0</v>
      </c>
      <c r="EN231" s="70">
        <v>0</v>
      </c>
    </row>
    <row r="232" spans="1:144" outlineLevel="1" x14ac:dyDescent="0.2">
      <c r="AQ232" s="70" t="s">
        <v>212</v>
      </c>
      <c r="AR232" s="70">
        <v>0</v>
      </c>
      <c r="AS232" s="70">
        <v>0</v>
      </c>
      <c r="AT232" s="70">
        <v>3.5353535353535351E-3</v>
      </c>
      <c r="AU232" s="70">
        <v>5.0505050505050509E-3</v>
      </c>
      <c r="AV232" s="70">
        <v>6.5656565656565663E-3</v>
      </c>
      <c r="AW232" s="70">
        <v>7.0707070707070703E-3</v>
      </c>
      <c r="AX232" s="70">
        <v>7.575757575757576E-3</v>
      </c>
      <c r="AY232" s="70">
        <v>7.575757575757576E-3</v>
      </c>
      <c r="AZ232" s="70">
        <v>7.575757575757576E-3</v>
      </c>
      <c r="BA232" s="70">
        <v>7.575757575757576E-3</v>
      </c>
      <c r="BB232" s="70">
        <v>7.575757575757576E-3</v>
      </c>
      <c r="BC232" s="70">
        <v>7.575757575757576E-3</v>
      </c>
      <c r="BD232" s="70">
        <v>7.575757575757576E-3</v>
      </c>
      <c r="BE232" s="70">
        <v>7.575757575757576E-3</v>
      </c>
      <c r="BF232" s="70">
        <v>7.575757575757576E-3</v>
      </c>
      <c r="BG232" s="70">
        <v>7.575757575757576E-3</v>
      </c>
      <c r="BH232" s="70">
        <v>7.575757575757576E-3</v>
      </c>
      <c r="BI232" s="70">
        <v>7.575757575757576E-3</v>
      </c>
      <c r="BJ232" s="70">
        <v>7.575757575757576E-3</v>
      </c>
      <c r="BK232" s="70">
        <v>7.575757575757576E-3</v>
      </c>
      <c r="BL232" s="70">
        <v>7.575757575757576E-3</v>
      </c>
      <c r="BM232" s="70">
        <v>7.575757575757576E-3</v>
      </c>
      <c r="BN232" s="70">
        <v>7.575757575757576E-3</v>
      </c>
      <c r="BO232" s="70">
        <v>7.575757575757576E-3</v>
      </c>
      <c r="BP232" s="70">
        <v>7.575757575757576E-3</v>
      </c>
      <c r="BQ232" s="70">
        <v>8.5858585858585856E-3</v>
      </c>
      <c r="BR232" s="70">
        <v>9.5959595959595953E-3</v>
      </c>
      <c r="BS232" s="70">
        <v>1.0606060606060607E-2</v>
      </c>
      <c r="BT232" s="70">
        <v>1.1616161616161615E-2</v>
      </c>
      <c r="BU232" s="70">
        <v>1.2626262626262626E-2</v>
      </c>
      <c r="BV232" s="70">
        <v>1.2626262626262626E-2</v>
      </c>
      <c r="BW232" s="70">
        <v>1.3131313131313133E-2</v>
      </c>
      <c r="BX232" s="70">
        <v>1.3636363636363637E-2</v>
      </c>
      <c r="BY232" s="70">
        <v>1.4141414141414141E-2</v>
      </c>
      <c r="BZ232" s="70">
        <v>1.4646464646464645E-2</v>
      </c>
      <c r="CA232" s="70">
        <v>1.5151515151515152E-2</v>
      </c>
      <c r="CB232" s="70">
        <v>1.5151515151515152E-2</v>
      </c>
      <c r="CC232" s="70">
        <v>1.5151515151515152E-2</v>
      </c>
      <c r="CD232" s="70">
        <v>1.5151515151515152E-2</v>
      </c>
      <c r="CE232" s="70">
        <v>1.5151515151515152E-2</v>
      </c>
      <c r="CF232" s="70">
        <v>1.5151515151515152E-2</v>
      </c>
      <c r="CG232" s="70">
        <v>1.5151515151515152E-2</v>
      </c>
      <c r="CH232" s="70">
        <v>1.5151515151515152E-2</v>
      </c>
      <c r="CI232" s="70">
        <v>1.5151515151515152E-2</v>
      </c>
      <c r="CJ232" s="70">
        <v>1.5151515151515152E-2</v>
      </c>
      <c r="CK232" s="70">
        <v>1.5656565656565657E-2</v>
      </c>
      <c r="CL232" s="70">
        <v>1.6161616161616162E-2</v>
      </c>
      <c r="CM232" s="70">
        <v>1.6666666666666666E-2</v>
      </c>
      <c r="CN232" s="70">
        <v>1.7676767676767676E-2</v>
      </c>
      <c r="CO232" s="70">
        <v>1.8686868686868689E-2</v>
      </c>
      <c r="CP232" s="70">
        <v>1.9191919191919191E-2</v>
      </c>
      <c r="CQ232" s="70">
        <v>1.9696969696969695E-2</v>
      </c>
      <c r="CR232" s="70">
        <v>2.0202020202020204E-2</v>
      </c>
      <c r="CS232" s="70">
        <v>2.1212121212121213E-2</v>
      </c>
      <c r="CT232" s="70">
        <v>2.2222222222222223E-2</v>
      </c>
      <c r="CU232" s="70">
        <v>2.3232323232323229E-2</v>
      </c>
      <c r="CV232" s="70">
        <v>2.4242424242424242E-2</v>
      </c>
      <c r="CW232" s="70">
        <v>2.5252525252525252E-2</v>
      </c>
      <c r="CX232" s="70">
        <v>2.5252525252525252E-2</v>
      </c>
      <c r="CY232" s="70">
        <v>2.5757575757575757E-2</v>
      </c>
      <c r="CZ232" s="70">
        <v>2.6262626262626265E-2</v>
      </c>
      <c r="DA232" s="70">
        <v>2.6767676767676767E-2</v>
      </c>
      <c r="DB232" s="70">
        <v>2.7272727272727275E-2</v>
      </c>
      <c r="DC232" s="70">
        <v>2.8282828282828281E-2</v>
      </c>
      <c r="DD232" s="70">
        <v>2.8787878787878789E-2</v>
      </c>
      <c r="DE232" s="70">
        <v>2.9292929292929291E-2</v>
      </c>
      <c r="DF232" s="70">
        <v>2.9797979797979799E-2</v>
      </c>
      <c r="DG232" s="70">
        <v>3.0303030303030304E-2</v>
      </c>
      <c r="DH232" s="70">
        <v>3.0303030303030304E-2</v>
      </c>
      <c r="DI232" s="70">
        <v>3.0303030303030304E-2</v>
      </c>
      <c r="DJ232" s="70">
        <v>3.0303030303030304E-2</v>
      </c>
      <c r="DK232" s="70">
        <v>3.0303030303030304E-2</v>
      </c>
      <c r="DL232" s="70">
        <v>3.0303030303030304E-2</v>
      </c>
      <c r="DM232" s="70">
        <v>3.0303030303030304E-2</v>
      </c>
      <c r="DN232" s="70">
        <v>3.0303030303030304E-2</v>
      </c>
      <c r="DO232" s="70">
        <v>3.0303030303030304E-2</v>
      </c>
      <c r="DP232" s="70">
        <v>3.0808080808080805E-2</v>
      </c>
      <c r="DQ232" s="70">
        <v>3.1313131313131314E-2</v>
      </c>
      <c r="DR232" s="70">
        <v>3.1818181818181815E-2</v>
      </c>
      <c r="DS232" s="70">
        <v>3.2323232323232323E-2</v>
      </c>
      <c r="DT232" s="70">
        <v>3.3838383838383841E-2</v>
      </c>
      <c r="DU232" s="70">
        <v>3.4848484848484851E-2</v>
      </c>
      <c r="DV232" s="70">
        <v>3.5858585858585854E-2</v>
      </c>
      <c r="DW232" s="70">
        <v>3.686868686868687E-2</v>
      </c>
      <c r="DX232" s="70">
        <v>3.787878787878788E-2</v>
      </c>
      <c r="DY232" s="70">
        <v>3.8383838383838381E-2</v>
      </c>
      <c r="DZ232" s="70">
        <v>3.888888888888889E-2</v>
      </c>
      <c r="EA232" s="70">
        <v>3.9393939393939391E-2</v>
      </c>
      <c r="EB232" s="70">
        <v>3.9898989898989899E-2</v>
      </c>
      <c r="EC232" s="70">
        <v>4.0909090909090909E-2</v>
      </c>
      <c r="ED232" s="70">
        <v>4.141414141414141E-2</v>
      </c>
      <c r="EE232" s="70">
        <v>4.2424242424242427E-2</v>
      </c>
      <c r="EF232" s="70">
        <v>4.4444444444444446E-2</v>
      </c>
      <c r="EG232" s="70">
        <v>4.6464646464646459E-2</v>
      </c>
      <c r="EH232" s="70">
        <v>4.8484848484848485E-2</v>
      </c>
      <c r="EI232" s="70">
        <v>5.0505050505050504E-2</v>
      </c>
      <c r="EJ232" s="70">
        <v>5.252525252525253E-2</v>
      </c>
      <c r="EK232" s="70">
        <v>5.454545454545455E-2</v>
      </c>
      <c r="EL232" s="70">
        <v>5.9595959595959598E-2</v>
      </c>
      <c r="EM232" s="70">
        <v>6.0606060606060608E-2</v>
      </c>
      <c r="EN232" s="70">
        <v>7.575757575757576E-2</v>
      </c>
    </row>
    <row r="233" spans="1:144" outlineLevel="1" x14ac:dyDescent="0.2">
      <c r="AQ233" s="70" t="s">
        <v>213</v>
      </c>
      <c r="AR233" s="70">
        <v>0.9242424242424242</v>
      </c>
      <c r="AS233" s="70">
        <v>0.1994949494949495</v>
      </c>
      <c r="AT233" s="70">
        <v>0.30202020202020208</v>
      </c>
      <c r="AU233" s="70">
        <v>0.13686868686868689</v>
      </c>
      <c r="AV233" s="70">
        <v>0.11464646464646464</v>
      </c>
      <c r="AW233" s="70">
        <v>0.10151515151515152</v>
      </c>
      <c r="AX233" s="70">
        <v>9.141414141414142E-2</v>
      </c>
      <c r="AY233" s="70">
        <v>8.3838383838383823E-2</v>
      </c>
      <c r="AZ233" s="70">
        <v>7.7777777777777779E-2</v>
      </c>
      <c r="BA233" s="70">
        <v>7.373737373737374E-2</v>
      </c>
      <c r="BB233" s="70">
        <v>7.1212121212121199E-2</v>
      </c>
      <c r="BC233" s="70">
        <v>6.8181818181818177E-2</v>
      </c>
      <c r="BD233" s="70">
        <v>6.5151515151515155E-2</v>
      </c>
      <c r="BE233" s="70">
        <v>6.3131313131313122E-2</v>
      </c>
      <c r="BF233" s="70">
        <v>6.0101010101010106E-2</v>
      </c>
      <c r="BG233" s="70">
        <v>5.6565656565656562E-2</v>
      </c>
      <c r="BH233" s="70">
        <v>5.4040404040404035E-2</v>
      </c>
      <c r="BI233" s="70">
        <v>5.1515151515151514E-2</v>
      </c>
      <c r="BJ233" s="70">
        <v>4.8484848484848485E-2</v>
      </c>
      <c r="BK233" s="70">
        <v>4.5454545454545456E-2</v>
      </c>
      <c r="BL233" s="70">
        <v>4.2424242424242427E-2</v>
      </c>
      <c r="BM233" s="70">
        <v>3.9898989898989899E-2</v>
      </c>
      <c r="BN233" s="70">
        <v>3.686868686868687E-2</v>
      </c>
      <c r="BO233" s="70">
        <v>3.4848484848484851E-2</v>
      </c>
      <c r="BP233" s="70">
        <v>3.3333333333333333E-2</v>
      </c>
      <c r="BQ233" s="70">
        <v>3.333333333333334E-2</v>
      </c>
      <c r="BR233" s="70">
        <v>3.2828282828282825E-2</v>
      </c>
      <c r="BS233" s="70">
        <v>3.2323232323232323E-2</v>
      </c>
      <c r="BT233" s="70">
        <v>3.1818181818181815E-2</v>
      </c>
      <c r="BU233" s="70">
        <v>3.1818181818181815E-2</v>
      </c>
      <c r="BV233" s="70">
        <v>3.0303030303030304E-2</v>
      </c>
      <c r="BW233" s="70">
        <v>2.9797979797979799E-2</v>
      </c>
      <c r="BX233" s="70">
        <v>2.9797979797979799E-2</v>
      </c>
      <c r="BY233" s="70">
        <v>2.9797979797979796E-2</v>
      </c>
      <c r="BZ233" s="70">
        <v>2.9292929292929291E-2</v>
      </c>
      <c r="CA233" s="70">
        <v>2.8787878787878789E-2</v>
      </c>
      <c r="CB233" s="70">
        <v>2.7777777777777776E-2</v>
      </c>
      <c r="CC233" s="70">
        <v>2.6767676767676767E-2</v>
      </c>
      <c r="CD233" s="70">
        <v>2.5757575757575757E-2</v>
      </c>
      <c r="CE233" s="70">
        <v>2.5252525252525256E-2</v>
      </c>
      <c r="CF233" s="70">
        <v>2.5252525252525256E-2</v>
      </c>
      <c r="CG233" s="70">
        <v>2.5252525252525256E-2</v>
      </c>
      <c r="CH233" s="70">
        <v>2.5252525252525256E-2</v>
      </c>
      <c r="CI233" s="70">
        <v>2.5252525252525256E-2</v>
      </c>
      <c r="CJ233" s="70">
        <v>2.5252525252525256E-2</v>
      </c>
      <c r="CK233" s="70">
        <v>2.5757575757575757E-2</v>
      </c>
      <c r="CL233" s="70">
        <v>2.6262626262626265E-2</v>
      </c>
      <c r="CM233" s="70">
        <v>2.6767676767676767E-2</v>
      </c>
      <c r="CN233" s="70">
        <v>2.7777777777777776E-2</v>
      </c>
      <c r="CO233" s="70">
        <v>2.8787878787878793E-2</v>
      </c>
      <c r="CP233" s="70">
        <v>2.9292929292929294E-2</v>
      </c>
      <c r="CQ233" s="70">
        <v>2.9797979797979796E-2</v>
      </c>
      <c r="CR233" s="70">
        <v>2.9797979797979799E-2</v>
      </c>
      <c r="CS233" s="70">
        <v>3.0303030303030304E-2</v>
      </c>
      <c r="CT233" s="70">
        <v>3.0808080808080809E-2</v>
      </c>
      <c r="CU233" s="70">
        <v>3.1313131313131307E-2</v>
      </c>
      <c r="CV233" s="70">
        <v>3.1313131313131314E-2</v>
      </c>
      <c r="CW233" s="70">
        <v>3.1818181818181815E-2</v>
      </c>
      <c r="CX233" s="70">
        <v>3.1313131313131314E-2</v>
      </c>
      <c r="CY233" s="70">
        <v>3.1313131313131314E-2</v>
      </c>
      <c r="CZ233" s="70">
        <v>3.0808080808080812E-2</v>
      </c>
      <c r="DA233" s="70">
        <v>3.0808080808080805E-2</v>
      </c>
      <c r="DB233" s="70">
        <v>3.0808080808080809E-2</v>
      </c>
      <c r="DC233" s="70">
        <v>3.1313131313131314E-2</v>
      </c>
      <c r="DD233" s="70">
        <v>3.1313131313131314E-2</v>
      </c>
      <c r="DE233" s="70">
        <v>3.1818181818181815E-2</v>
      </c>
      <c r="DF233" s="70">
        <v>3.2323232323232323E-2</v>
      </c>
      <c r="DG233" s="70">
        <v>3.2828282828282832E-2</v>
      </c>
      <c r="DH233" s="70">
        <v>3.2828282828282832E-2</v>
      </c>
      <c r="DI233" s="70">
        <v>3.2828282828282832E-2</v>
      </c>
      <c r="DJ233" s="70">
        <v>3.2828282828282832E-2</v>
      </c>
      <c r="DK233" s="70">
        <v>3.2828282828282832E-2</v>
      </c>
      <c r="DL233" s="70">
        <v>3.2828282828282832E-2</v>
      </c>
      <c r="DM233" s="70">
        <v>3.2828282828282832E-2</v>
      </c>
      <c r="DN233" s="70">
        <v>3.2828282828282832E-2</v>
      </c>
      <c r="DO233" s="70">
        <v>3.2828282828282832E-2</v>
      </c>
      <c r="DP233" s="70">
        <v>3.3333333333333333E-2</v>
      </c>
      <c r="DQ233" s="70">
        <v>3.3838383838383841E-2</v>
      </c>
      <c r="DR233" s="70">
        <v>3.4343434343434343E-2</v>
      </c>
      <c r="DS233" s="70">
        <v>3.4848484848484851E-2</v>
      </c>
      <c r="DT233" s="70">
        <v>3.6363636363636369E-2</v>
      </c>
      <c r="DU233" s="70">
        <v>3.686868686868687E-2</v>
      </c>
      <c r="DV233" s="70">
        <v>3.7373737373737372E-2</v>
      </c>
      <c r="DW233" s="70">
        <v>3.787878787878788E-2</v>
      </c>
      <c r="DX233" s="70">
        <v>3.8383838383838388E-2</v>
      </c>
      <c r="DY233" s="70">
        <v>3.8383838383838381E-2</v>
      </c>
      <c r="DZ233" s="70">
        <v>3.888888888888889E-2</v>
      </c>
      <c r="EA233" s="70">
        <v>3.9393939393939391E-2</v>
      </c>
      <c r="EB233" s="70">
        <v>3.9898989898989899E-2</v>
      </c>
      <c r="EC233" s="70">
        <v>4.0909090909090909E-2</v>
      </c>
      <c r="ED233" s="70">
        <v>4.141414141414141E-2</v>
      </c>
      <c r="EE233" s="70">
        <v>4.2424242424242427E-2</v>
      </c>
      <c r="EF233" s="70">
        <v>4.4444444444444446E-2</v>
      </c>
      <c r="EG233" s="70">
        <v>4.6464646464646459E-2</v>
      </c>
      <c r="EH233" s="70">
        <v>4.8484848484848485E-2</v>
      </c>
      <c r="EI233" s="70">
        <v>5.0505050505050504E-2</v>
      </c>
      <c r="EJ233" s="70">
        <v>5.252525252525253E-2</v>
      </c>
      <c r="EK233" s="70">
        <v>5.454545454545455E-2</v>
      </c>
      <c r="EL233" s="70">
        <v>5.9595959595959598E-2</v>
      </c>
      <c r="EM233" s="70">
        <v>6.0606060606060608E-2</v>
      </c>
      <c r="EN233" s="70">
        <v>7.575757575757576E-2</v>
      </c>
    </row>
    <row r="234" spans="1:144" outlineLevel="1" x14ac:dyDescent="0.2">
      <c r="AQ234" s="70" t="str">
        <f xml:space="preserve"> TEXT($F$230,"0%") &amp; " Wtd.Avg."</f>
        <v>50% Wtd.Avg.</v>
      </c>
      <c r="AR234" s="70">
        <f>$F$230*AR232+(1-$F$230)*AR231</f>
        <v>0.4621212121212121</v>
      </c>
      <c r="AS234" s="70">
        <f>$F$230*AS232+(1-$F$230)*AS231</f>
        <v>9.9747474747474751E-2</v>
      </c>
      <c r="AT234" s="70">
        <f>$F$230*AT232+(1-$F$230)*AT231</f>
        <v>0.15101010101010104</v>
      </c>
      <c r="AU234" s="70">
        <f t="shared" ref="AU234:DF234" si="29">$F$230*AU232+(1-$F$230)*AU231</f>
        <v>6.8434343434343445E-2</v>
      </c>
      <c r="AV234" s="70">
        <f t="shared" si="29"/>
        <v>5.7323232323232318E-2</v>
      </c>
      <c r="AW234" s="70">
        <f t="shared" si="29"/>
        <v>5.0757575757575758E-2</v>
      </c>
      <c r="AX234" s="70">
        <f t="shared" si="29"/>
        <v>4.570707070707071E-2</v>
      </c>
      <c r="AY234" s="70">
        <f t="shared" si="29"/>
        <v>4.1919191919191912E-2</v>
      </c>
      <c r="AZ234" s="70">
        <f t="shared" si="29"/>
        <v>3.888888888888889E-2</v>
      </c>
      <c r="BA234" s="70">
        <f t="shared" si="29"/>
        <v>3.686868686868687E-2</v>
      </c>
      <c r="BB234" s="70">
        <f t="shared" si="29"/>
        <v>3.5606060606060599E-2</v>
      </c>
      <c r="BC234" s="70">
        <f t="shared" si="29"/>
        <v>3.4090909090909088E-2</v>
      </c>
      <c r="BD234" s="70">
        <f t="shared" si="29"/>
        <v>3.2575757575757577E-2</v>
      </c>
      <c r="BE234" s="70">
        <f t="shared" si="29"/>
        <v>3.1565656565656561E-2</v>
      </c>
      <c r="BF234" s="70">
        <f t="shared" si="29"/>
        <v>3.0050505050505053E-2</v>
      </c>
      <c r="BG234" s="70">
        <f t="shared" si="29"/>
        <v>2.8282828282828281E-2</v>
      </c>
      <c r="BH234" s="70">
        <f t="shared" si="29"/>
        <v>2.7020202020202017E-2</v>
      </c>
      <c r="BI234" s="70">
        <f t="shared" si="29"/>
        <v>2.5757575757575757E-2</v>
      </c>
      <c r="BJ234" s="70">
        <f t="shared" si="29"/>
        <v>2.4242424242424242E-2</v>
      </c>
      <c r="BK234" s="70">
        <f t="shared" si="29"/>
        <v>2.2727272727272728E-2</v>
      </c>
      <c r="BL234" s="70">
        <f t="shared" si="29"/>
        <v>2.1212121212121213E-2</v>
      </c>
      <c r="BM234" s="70">
        <f t="shared" si="29"/>
        <v>1.994949494949495E-2</v>
      </c>
      <c r="BN234" s="70">
        <f t="shared" si="29"/>
        <v>1.8434343434343435E-2</v>
      </c>
      <c r="BO234" s="70">
        <f t="shared" si="29"/>
        <v>1.7424242424242425E-2</v>
      </c>
      <c r="BP234" s="70">
        <f t="shared" si="29"/>
        <v>1.6666666666666666E-2</v>
      </c>
      <c r="BQ234" s="70">
        <f t="shared" si="29"/>
        <v>1.666666666666667E-2</v>
      </c>
      <c r="BR234" s="70">
        <f t="shared" si="29"/>
        <v>1.6414141414141412E-2</v>
      </c>
      <c r="BS234" s="70">
        <f t="shared" si="29"/>
        <v>1.6161616161616162E-2</v>
      </c>
      <c r="BT234" s="70">
        <f t="shared" si="29"/>
        <v>1.5909090909090907E-2</v>
      </c>
      <c r="BU234" s="70">
        <f t="shared" si="29"/>
        <v>1.5909090909090907E-2</v>
      </c>
      <c r="BV234" s="70">
        <f t="shared" si="29"/>
        <v>1.5151515151515152E-2</v>
      </c>
      <c r="BW234" s="70">
        <f t="shared" si="29"/>
        <v>1.48989898989899E-2</v>
      </c>
      <c r="BX234" s="70">
        <f t="shared" si="29"/>
        <v>1.48989898989899E-2</v>
      </c>
      <c r="BY234" s="70">
        <f t="shared" si="29"/>
        <v>1.4898989898989898E-2</v>
      </c>
      <c r="BZ234" s="70">
        <f t="shared" si="29"/>
        <v>1.4646464646464645E-2</v>
      </c>
      <c r="CA234" s="70">
        <f t="shared" si="29"/>
        <v>1.4393939393939395E-2</v>
      </c>
      <c r="CB234" s="70">
        <f t="shared" si="29"/>
        <v>1.3888888888888888E-2</v>
      </c>
      <c r="CC234" s="70">
        <f t="shared" si="29"/>
        <v>1.3383838383838383E-2</v>
      </c>
      <c r="CD234" s="70">
        <f t="shared" si="29"/>
        <v>1.2878787878787878E-2</v>
      </c>
      <c r="CE234" s="70">
        <f t="shared" si="29"/>
        <v>1.2626262626262628E-2</v>
      </c>
      <c r="CF234" s="70">
        <f t="shared" si="29"/>
        <v>1.2626262626262628E-2</v>
      </c>
      <c r="CG234" s="70">
        <f t="shared" si="29"/>
        <v>1.2626262626262628E-2</v>
      </c>
      <c r="CH234" s="70">
        <f t="shared" si="29"/>
        <v>1.2626262626262628E-2</v>
      </c>
      <c r="CI234" s="70">
        <f t="shared" si="29"/>
        <v>1.2626262626262628E-2</v>
      </c>
      <c r="CJ234" s="70">
        <f t="shared" si="29"/>
        <v>1.2626262626262628E-2</v>
      </c>
      <c r="CK234" s="70">
        <f t="shared" si="29"/>
        <v>1.2878787878787878E-2</v>
      </c>
      <c r="CL234" s="70">
        <f t="shared" si="29"/>
        <v>1.3131313131313133E-2</v>
      </c>
      <c r="CM234" s="70">
        <f t="shared" si="29"/>
        <v>1.3383838383838383E-2</v>
      </c>
      <c r="CN234" s="70">
        <f t="shared" si="29"/>
        <v>1.3888888888888888E-2</v>
      </c>
      <c r="CO234" s="70">
        <f t="shared" si="29"/>
        <v>1.4393939393939396E-2</v>
      </c>
      <c r="CP234" s="70">
        <f t="shared" si="29"/>
        <v>1.4646464646464647E-2</v>
      </c>
      <c r="CQ234" s="70">
        <f t="shared" si="29"/>
        <v>1.4898989898989898E-2</v>
      </c>
      <c r="CR234" s="70">
        <f t="shared" si="29"/>
        <v>1.48989898989899E-2</v>
      </c>
      <c r="CS234" s="70">
        <f t="shared" si="29"/>
        <v>1.5151515151515152E-2</v>
      </c>
      <c r="CT234" s="70">
        <f t="shared" si="29"/>
        <v>1.5404040404040404E-2</v>
      </c>
      <c r="CU234" s="70">
        <f t="shared" si="29"/>
        <v>1.5656565656565653E-2</v>
      </c>
      <c r="CV234" s="70">
        <f t="shared" si="29"/>
        <v>1.5656565656565657E-2</v>
      </c>
      <c r="CW234" s="70">
        <f t="shared" si="29"/>
        <v>1.5909090909090907E-2</v>
      </c>
      <c r="CX234" s="70">
        <f t="shared" si="29"/>
        <v>1.5656565656565657E-2</v>
      </c>
      <c r="CY234" s="70">
        <f t="shared" si="29"/>
        <v>1.5656565656565657E-2</v>
      </c>
      <c r="CZ234" s="70">
        <f t="shared" si="29"/>
        <v>1.5404040404040406E-2</v>
      </c>
      <c r="DA234" s="70">
        <f t="shared" si="29"/>
        <v>1.5404040404040403E-2</v>
      </c>
      <c r="DB234" s="70">
        <f t="shared" si="29"/>
        <v>1.5404040404040404E-2</v>
      </c>
      <c r="DC234" s="70">
        <f t="shared" si="29"/>
        <v>1.5656565656565657E-2</v>
      </c>
      <c r="DD234" s="70">
        <f t="shared" si="29"/>
        <v>1.5656565656565657E-2</v>
      </c>
      <c r="DE234" s="70">
        <f t="shared" si="29"/>
        <v>1.5909090909090907E-2</v>
      </c>
      <c r="DF234" s="70">
        <f t="shared" si="29"/>
        <v>1.6161616161616162E-2</v>
      </c>
      <c r="DG234" s="70">
        <f t="shared" ref="DG234:EL234" si="30">$F$230*DG232+(1-$F$230)*DG231</f>
        <v>1.6414141414141416E-2</v>
      </c>
      <c r="DH234" s="70">
        <f t="shared" si="30"/>
        <v>1.6414141414141416E-2</v>
      </c>
      <c r="DI234" s="70">
        <f t="shared" si="30"/>
        <v>1.6414141414141416E-2</v>
      </c>
      <c r="DJ234" s="70">
        <f t="shared" si="30"/>
        <v>1.6414141414141416E-2</v>
      </c>
      <c r="DK234" s="70">
        <f t="shared" si="30"/>
        <v>1.6414141414141416E-2</v>
      </c>
      <c r="DL234" s="70">
        <f t="shared" si="30"/>
        <v>1.6414141414141416E-2</v>
      </c>
      <c r="DM234" s="70">
        <f t="shared" si="30"/>
        <v>1.6414141414141416E-2</v>
      </c>
      <c r="DN234" s="70">
        <f t="shared" si="30"/>
        <v>1.6414141414141416E-2</v>
      </c>
      <c r="DO234" s="70">
        <f t="shared" si="30"/>
        <v>1.6414141414141416E-2</v>
      </c>
      <c r="DP234" s="70">
        <f t="shared" si="30"/>
        <v>1.6666666666666666E-2</v>
      </c>
      <c r="DQ234" s="70">
        <f t="shared" si="30"/>
        <v>1.6919191919191921E-2</v>
      </c>
      <c r="DR234" s="70">
        <f t="shared" si="30"/>
        <v>1.7171717171717171E-2</v>
      </c>
      <c r="DS234" s="70">
        <f t="shared" si="30"/>
        <v>1.7424242424242425E-2</v>
      </c>
      <c r="DT234" s="70">
        <f t="shared" si="30"/>
        <v>1.8181818181818184E-2</v>
      </c>
      <c r="DU234" s="70">
        <f t="shared" si="30"/>
        <v>1.8434343434343435E-2</v>
      </c>
      <c r="DV234" s="70">
        <f t="shared" si="30"/>
        <v>1.8686868686868686E-2</v>
      </c>
      <c r="DW234" s="70">
        <f t="shared" si="30"/>
        <v>1.893939393939394E-2</v>
      </c>
      <c r="DX234" s="70">
        <f t="shared" si="30"/>
        <v>1.9191919191919194E-2</v>
      </c>
      <c r="DY234" s="70">
        <f t="shared" si="30"/>
        <v>1.9191919191919191E-2</v>
      </c>
      <c r="DZ234" s="70">
        <f t="shared" si="30"/>
        <v>1.9444444444444445E-2</v>
      </c>
      <c r="EA234" s="70">
        <f t="shared" si="30"/>
        <v>1.9696969696969695E-2</v>
      </c>
      <c r="EB234" s="70">
        <f t="shared" si="30"/>
        <v>1.994949494949495E-2</v>
      </c>
      <c r="EC234" s="70">
        <f t="shared" si="30"/>
        <v>2.0454545454545454E-2</v>
      </c>
      <c r="ED234" s="70">
        <f t="shared" si="30"/>
        <v>2.0707070707070705E-2</v>
      </c>
      <c r="EE234" s="70">
        <f t="shared" si="30"/>
        <v>2.1212121212121213E-2</v>
      </c>
      <c r="EF234" s="70">
        <f t="shared" si="30"/>
        <v>2.2222222222222223E-2</v>
      </c>
      <c r="EG234" s="70">
        <f t="shared" si="30"/>
        <v>2.3232323232323229E-2</v>
      </c>
      <c r="EH234" s="70">
        <f t="shared" si="30"/>
        <v>2.4242424242424242E-2</v>
      </c>
      <c r="EI234" s="70">
        <f t="shared" si="30"/>
        <v>2.5252525252525252E-2</v>
      </c>
      <c r="EJ234" s="70">
        <f t="shared" si="30"/>
        <v>2.6262626262626265E-2</v>
      </c>
      <c r="EK234" s="70">
        <f t="shared" si="30"/>
        <v>2.7272727272727275E-2</v>
      </c>
      <c r="EL234" s="70">
        <f t="shared" si="30"/>
        <v>2.9797979797979799E-2</v>
      </c>
      <c r="EM234" s="70">
        <f>$F$230*EM232+(1-$F$230)*EM231</f>
        <v>3.0303030303030304E-2</v>
      </c>
      <c r="EN234" s="70">
        <f>$F$230*EN232+(1-$F$230)*EN231</f>
        <v>3.787878787878788E-2</v>
      </c>
    </row>
    <row r="235" spans="1:144" outlineLevel="1" x14ac:dyDescent="0.2">
      <c r="AQ235" s="70"/>
      <c r="AR235" s="70"/>
      <c r="AS235" s="70"/>
      <c r="AT235" s="70"/>
      <c r="AU235" s="70"/>
      <c r="AV235" s="70"/>
      <c r="AW235" s="70"/>
      <c r="AX235" s="70"/>
      <c r="AY235" s="70"/>
      <c r="AZ235" s="70"/>
      <c r="BA235" s="70"/>
      <c r="BB235" s="70"/>
      <c r="BC235" s="70"/>
      <c r="BD235" s="70"/>
      <c r="BE235" s="70"/>
      <c r="BF235" s="70"/>
      <c r="BG235" s="70"/>
      <c r="BH235" s="70"/>
      <c r="BI235" s="70"/>
      <c r="BJ235" s="70"/>
      <c r="BK235" s="70"/>
      <c r="BL235" s="70"/>
      <c r="BM235" s="70"/>
      <c r="BN235" s="70"/>
      <c r="BO235" s="70"/>
      <c r="BP235" s="70"/>
      <c r="BQ235" s="70"/>
      <c r="BR235" s="70"/>
      <c r="BS235" s="70"/>
      <c r="BT235" s="70"/>
      <c r="BU235" s="70"/>
      <c r="BV235" s="70"/>
      <c r="BW235" s="70"/>
      <c r="BX235" s="70"/>
      <c r="BY235" s="70"/>
      <c r="BZ235" s="70"/>
      <c r="CA235" s="70"/>
      <c r="CB235" s="70"/>
      <c r="CC235" s="70"/>
      <c r="CD235" s="70"/>
      <c r="CE235" s="70"/>
      <c r="CF235" s="70"/>
      <c r="CG235" s="70"/>
      <c r="CH235" s="70"/>
      <c r="CI235" s="70"/>
      <c r="CJ235" s="70"/>
      <c r="CK235" s="70"/>
      <c r="CL235" s="70"/>
      <c r="CM235" s="70"/>
      <c r="CN235" s="70"/>
      <c r="CO235" s="70"/>
      <c r="CP235" s="70"/>
      <c r="CQ235" s="70"/>
      <c r="CR235" s="70"/>
      <c r="CS235" s="70"/>
      <c r="CT235" s="70"/>
      <c r="CU235" s="70"/>
      <c r="CV235" s="70"/>
      <c r="CW235" s="70"/>
      <c r="CX235" s="70"/>
      <c r="CY235" s="70"/>
      <c r="CZ235" s="70"/>
      <c r="DA235" s="70"/>
      <c r="DB235" s="70"/>
      <c r="DC235" s="70"/>
      <c r="DD235" s="70"/>
      <c r="DE235" s="70"/>
      <c r="DF235" s="70"/>
      <c r="DG235" s="70"/>
      <c r="DH235" s="70"/>
      <c r="DI235" s="70"/>
      <c r="DJ235" s="70"/>
      <c r="DK235" s="70"/>
      <c r="DL235" s="70"/>
      <c r="DM235" s="70"/>
      <c r="DN235" s="70"/>
      <c r="DO235" s="70"/>
      <c r="DP235" s="70"/>
      <c r="DQ235" s="70"/>
      <c r="DR235" s="70"/>
      <c r="DS235" s="70"/>
      <c r="DT235" s="70"/>
      <c r="DU235" s="70"/>
      <c r="DV235" s="70"/>
      <c r="DW235" s="70"/>
      <c r="DX235" s="70"/>
      <c r="DY235" s="70"/>
      <c r="DZ235" s="70"/>
      <c r="EA235" s="70"/>
      <c r="EB235" s="70"/>
      <c r="EC235" s="70"/>
      <c r="ED235" s="70"/>
      <c r="EE235" s="70"/>
      <c r="EF235" s="70"/>
      <c r="EG235" s="70"/>
      <c r="EH235" s="70"/>
      <c r="EI235" s="70"/>
      <c r="EJ235" s="70"/>
      <c r="EK235" s="70"/>
      <c r="EL235" s="70"/>
      <c r="EM235" s="70"/>
      <c r="EN235" s="70"/>
    </row>
    <row r="236" spans="1:144" outlineLevel="1" x14ac:dyDescent="0.2">
      <c r="AQ236" s="70"/>
      <c r="AR236" s="70"/>
      <c r="AS236" s="70"/>
      <c r="AT236" s="70"/>
      <c r="AU236" s="70"/>
      <c r="AV236" s="70"/>
      <c r="AW236" s="70"/>
      <c r="AX236" s="70"/>
      <c r="AY236" s="70"/>
      <c r="AZ236" s="70"/>
      <c r="BA236" s="70"/>
      <c r="BB236" s="70"/>
      <c r="BC236" s="70"/>
      <c r="BD236" s="70"/>
      <c r="BE236" s="70"/>
      <c r="BF236" s="70"/>
      <c r="BG236" s="70"/>
      <c r="BH236" s="70"/>
      <c r="BI236" s="70"/>
      <c r="BJ236" s="70"/>
      <c r="BK236" s="70"/>
      <c r="BL236" s="70"/>
      <c r="BM236" s="70"/>
      <c r="BN236" s="70"/>
      <c r="BO236" s="70"/>
      <c r="BP236" s="70"/>
      <c r="BQ236" s="70"/>
      <c r="BR236" s="70"/>
      <c r="BS236" s="70"/>
      <c r="BT236" s="70"/>
      <c r="BU236" s="70"/>
      <c r="BV236" s="70"/>
      <c r="BW236" s="70"/>
      <c r="BX236" s="70"/>
      <c r="BY236" s="70"/>
      <c r="BZ236" s="70"/>
      <c r="CA236" s="70"/>
      <c r="CB236" s="70"/>
      <c r="CC236" s="70"/>
      <c r="CD236" s="70"/>
      <c r="CE236" s="70"/>
      <c r="CF236" s="70"/>
      <c r="CG236" s="70"/>
      <c r="CH236" s="70"/>
      <c r="CI236" s="70"/>
      <c r="CJ236" s="70"/>
      <c r="CK236" s="70"/>
      <c r="CL236" s="70"/>
      <c r="CM236" s="70"/>
      <c r="CN236" s="70"/>
      <c r="CO236" s="70"/>
      <c r="CP236" s="70"/>
      <c r="CQ236" s="70"/>
      <c r="CR236" s="70"/>
      <c r="CS236" s="70"/>
      <c r="CT236" s="70"/>
      <c r="CU236" s="70"/>
      <c r="CV236" s="70"/>
      <c r="CW236" s="70"/>
      <c r="CX236" s="70"/>
      <c r="CY236" s="70"/>
      <c r="CZ236" s="70"/>
      <c r="DA236" s="70"/>
      <c r="DB236" s="70"/>
      <c r="DC236" s="70"/>
      <c r="DD236" s="70"/>
      <c r="DE236" s="70"/>
      <c r="DF236" s="70"/>
      <c r="DG236" s="70"/>
      <c r="DH236" s="70"/>
      <c r="DI236" s="70"/>
      <c r="DJ236" s="70"/>
      <c r="DK236" s="70"/>
      <c r="DL236" s="70"/>
      <c r="DM236" s="70"/>
      <c r="DN236" s="70"/>
      <c r="DO236" s="70"/>
      <c r="DP236" s="70"/>
      <c r="DQ236" s="70"/>
      <c r="DR236" s="70"/>
      <c r="DS236" s="70"/>
      <c r="DT236" s="70"/>
      <c r="DU236" s="70"/>
      <c r="DV236" s="70"/>
      <c r="DW236" s="70"/>
      <c r="DX236" s="70"/>
      <c r="DY236" s="70"/>
      <c r="DZ236" s="70"/>
      <c r="EA236" s="70"/>
      <c r="EB236" s="70"/>
      <c r="EC236" s="70"/>
      <c r="ED236" s="70"/>
      <c r="EE236" s="70"/>
      <c r="EF236" s="70"/>
      <c r="EG236" s="70"/>
      <c r="EH236" s="70"/>
      <c r="EI236" s="70"/>
      <c r="EJ236" s="70"/>
      <c r="EK236" s="70"/>
      <c r="EL236" s="70"/>
      <c r="EM236" s="70"/>
      <c r="EN236" s="70"/>
    </row>
    <row r="237" spans="1:144" outlineLevel="1" x14ac:dyDescent="0.2">
      <c r="AQ237" s="70"/>
      <c r="AR237" s="70"/>
      <c r="AS237" s="70"/>
      <c r="AT237" s="70"/>
      <c r="AU237" s="70"/>
      <c r="AV237" s="70"/>
      <c r="AW237" s="70"/>
      <c r="AX237" s="70"/>
      <c r="AY237" s="70"/>
      <c r="AZ237" s="70"/>
      <c r="BA237" s="70"/>
      <c r="BB237" s="70"/>
      <c r="BC237" s="70"/>
      <c r="BD237" s="70"/>
      <c r="BE237" s="70"/>
      <c r="BF237" s="70"/>
      <c r="BG237" s="70"/>
      <c r="BH237" s="70"/>
      <c r="BI237" s="70"/>
      <c r="BJ237" s="70"/>
      <c r="BK237" s="70"/>
      <c r="BL237" s="70"/>
      <c r="BM237" s="70"/>
      <c r="BN237" s="70"/>
      <c r="BO237" s="70"/>
      <c r="BP237" s="70"/>
      <c r="BQ237" s="70"/>
      <c r="BR237" s="70"/>
      <c r="BS237" s="70"/>
      <c r="BT237" s="70"/>
      <c r="BU237" s="70"/>
      <c r="BV237" s="70"/>
      <c r="BW237" s="70"/>
      <c r="BX237" s="70"/>
      <c r="BY237" s="70"/>
      <c r="BZ237" s="70"/>
      <c r="CA237" s="70"/>
      <c r="CB237" s="70"/>
      <c r="CC237" s="70"/>
      <c r="CD237" s="70"/>
      <c r="CE237" s="70"/>
      <c r="CF237" s="70"/>
      <c r="CG237" s="70"/>
      <c r="CH237" s="70"/>
      <c r="CI237" s="70"/>
      <c r="CJ237" s="70"/>
      <c r="CK237" s="70"/>
      <c r="CL237" s="70"/>
      <c r="CM237" s="70"/>
      <c r="CN237" s="70"/>
      <c r="CO237" s="70"/>
      <c r="CP237" s="70"/>
      <c r="CQ237" s="70"/>
      <c r="CR237" s="70"/>
      <c r="CS237" s="70"/>
      <c r="CT237" s="70"/>
      <c r="CU237" s="70"/>
      <c r="CV237" s="70"/>
      <c r="CW237" s="70"/>
      <c r="CX237" s="70"/>
      <c r="CY237" s="70"/>
      <c r="CZ237" s="70"/>
      <c r="DA237" s="70"/>
      <c r="DB237" s="70"/>
      <c r="DC237" s="70"/>
      <c r="DD237" s="70"/>
      <c r="DE237" s="70"/>
      <c r="DF237" s="70"/>
      <c r="DG237" s="70"/>
      <c r="DH237" s="70"/>
      <c r="DI237" s="70"/>
      <c r="DJ237" s="70"/>
      <c r="DK237" s="70"/>
      <c r="DL237" s="70"/>
      <c r="DM237" s="70"/>
      <c r="DN237" s="70"/>
      <c r="DO237" s="70"/>
      <c r="DP237" s="70"/>
      <c r="DQ237" s="70"/>
      <c r="DR237" s="70"/>
      <c r="DS237" s="70"/>
      <c r="DT237" s="70"/>
      <c r="DU237" s="70"/>
      <c r="DV237" s="70"/>
      <c r="DW237" s="70"/>
      <c r="DX237" s="70"/>
      <c r="DY237" s="70"/>
      <c r="DZ237" s="70"/>
      <c r="EA237" s="70"/>
      <c r="EB237" s="70"/>
      <c r="EC237" s="70"/>
      <c r="ED237" s="70"/>
      <c r="EE237" s="70"/>
      <c r="EF237" s="70"/>
      <c r="EG237" s="70"/>
      <c r="EH237" s="70"/>
      <c r="EI237" s="70"/>
      <c r="EJ237" s="70"/>
      <c r="EK237" s="70"/>
      <c r="EL237" s="70"/>
      <c r="EM237" s="70"/>
      <c r="EN237" s="70"/>
    </row>
    <row r="238" spans="1:144" outlineLevel="1" x14ac:dyDescent="0.2">
      <c r="AQ238" s="70"/>
      <c r="AR238" s="70"/>
      <c r="AS238" s="70"/>
      <c r="AT238" s="70"/>
      <c r="AU238" s="70"/>
      <c r="AV238" s="70"/>
      <c r="AW238" s="70"/>
      <c r="AX238" s="70"/>
      <c r="AY238" s="70"/>
      <c r="AZ238" s="70"/>
      <c r="BA238" s="70"/>
      <c r="BB238" s="70"/>
      <c r="BC238" s="70"/>
      <c r="BD238" s="70"/>
      <c r="BE238" s="70"/>
      <c r="BF238" s="70"/>
      <c r="BG238" s="70"/>
      <c r="BH238" s="70"/>
      <c r="BI238" s="70"/>
      <c r="BJ238" s="70"/>
      <c r="BK238" s="70"/>
      <c r="BL238" s="70"/>
      <c r="BM238" s="70"/>
      <c r="BN238" s="70"/>
      <c r="BO238" s="70"/>
      <c r="BP238" s="70"/>
      <c r="BQ238" s="70"/>
      <c r="BR238" s="70"/>
      <c r="BS238" s="70"/>
      <c r="BT238" s="70"/>
      <c r="BU238" s="70"/>
      <c r="BV238" s="70"/>
      <c r="BW238" s="70"/>
      <c r="BX238" s="70"/>
      <c r="BY238" s="70"/>
      <c r="BZ238" s="70"/>
      <c r="CA238" s="70"/>
      <c r="CB238" s="70"/>
      <c r="CC238" s="70"/>
      <c r="CD238" s="70"/>
      <c r="CE238" s="70"/>
      <c r="CF238" s="70"/>
      <c r="CG238" s="70"/>
      <c r="CH238" s="70"/>
      <c r="CI238" s="70"/>
      <c r="CJ238" s="70"/>
      <c r="CK238" s="70"/>
      <c r="CL238" s="70"/>
      <c r="CM238" s="70"/>
      <c r="CN238" s="70"/>
      <c r="CO238" s="70"/>
      <c r="CP238" s="70"/>
      <c r="CQ238" s="70"/>
      <c r="CR238" s="70"/>
      <c r="CS238" s="70"/>
      <c r="CT238" s="70"/>
      <c r="CU238" s="70"/>
      <c r="CV238" s="70"/>
      <c r="CW238" s="70"/>
      <c r="CX238" s="70"/>
      <c r="CY238" s="70"/>
      <c r="CZ238" s="70"/>
      <c r="DA238" s="70"/>
      <c r="DB238" s="70"/>
      <c r="DC238" s="70"/>
      <c r="DD238" s="70"/>
      <c r="DE238" s="70"/>
      <c r="DF238" s="70"/>
      <c r="DG238" s="70"/>
      <c r="DH238" s="70"/>
      <c r="DI238" s="70"/>
      <c r="DJ238" s="70"/>
      <c r="DK238" s="70"/>
      <c r="DL238" s="70"/>
      <c r="DM238" s="70"/>
      <c r="DN238" s="70"/>
      <c r="DO238" s="70"/>
      <c r="DP238" s="70"/>
      <c r="DQ238" s="70"/>
      <c r="DR238" s="70"/>
      <c r="DS238" s="70"/>
      <c r="DT238" s="70"/>
      <c r="DU238" s="70"/>
      <c r="DV238" s="70"/>
      <c r="DW238" s="70"/>
      <c r="DX238" s="70"/>
      <c r="DY238" s="70"/>
      <c r="DZ238" s="70"/>
      <c r="EA238" s="70"/>
      <c r="EB238" s="70"/>
      <c r="EC238" s="70"/>
      <c r="ED238" s="70"/>
      <c r="EE238" s="70"/>
      <c r="EF238" s="70"/>
      <c r="EG238" s="70"/>
      <c r="EH238" s="70"/>
      <c r="EI238" s="70"/>
      <c r="EJ238" s="70"/>
      <c r="EK238" s="70"/>
      <c r="EL238" s="70"/>
      <c r="EM238" s="70"/>
      <c r="EN238" s="70"/>
    </row>
    <row r="239" spans="1:144" outlineLevel="1" x14ac:dyDescent="0.2">
      <c r="AQ239" s="70"/>
      <c r="AR239" s="70"/>
      <c r="AS239" s="70"/>
      <c r="AT239" s="70"/>
      <c r="AU239" s="70"/>
      <c r="AV239" s="70"/>
      <c r="AW239" s="70"/>
      <c r="AX239" s="70"/>
      <c r="AY239" s="70"/>
      <c r="AZ239" s="70"/>
      <c r="BA239" s="70"/>
      <c r="BB239" s="70"/>
      <c r="BC239" s="70"/>
      <c r="BD239" s="70"/>
      <c r="BE239" s="70"/>
      <c r="BF239" s="70"/>
      <c r="BG239" s="70"/>
      <c r="BH239" s="70"/>
      <c r="BI239" s="70"/>
      <c r="BJ239" s="70"/>
      <c r="BK239" s="70"/>
      <c r="BL239" s="70"/>
      <c r="BM239" s="70"/>
      <c r="BN239" s="70"/>
      <c r="BO239" s="70"/>
      <c r="BP239" s="70"/>
      <c r="BQ239" s="70"/>
      <c r="BR239" s="70"/>
      <c r="BS239" s="70"/>
      <c r="BT239" s="70"/>
      <c r="BU239" s="70"/>
      <c r="BV239" s="70"/>
      <c r="BW239" s="70"/>
      <c r="BX239" s="70"/>
      <c r="BY239" s="70"/>
      <c r="BZ239" s="70"/>
      <c r="CA239" s="70"/>
      <c r="CB239" s="70"/>
      <c r="CC239" s="70"/>
      <c r="CD239" s="70"/>
      <c r="CE239" s="70"/>
      <c r="CF239" s="70"/>
      <c r="CG239" s="70"/>
      <c r="CH239" s="70"/>
      <c r="CI239" s="70"/>
      <c r="CJ239" s="70"/>
      <c r="CK239" s="70"/>
      <c r="CL239" s="70"/>
      <c r="CM239" s="70"/>
      <c r="CN239" s="70"/>
      <c r="CO239" s="70"/>
      <c r="CP239" s="70"/>
      <c r="CQ239" s="70"/>
      <c r="CR239" s="70"/>
      <c r="CS239" s="70"/>
      <c r="CT239" s="70"/>
      <c r="CU239" s="70"/>
      <c r="CV239" s="70"/>
      <c r="CW239" s="70"/>
      <c r="CX239" s="70"/>
      <c r="CY239" s="70"/>
      <c r="CZ239" s="70"/>
      <c r="DA239" s="70"/>
      <c r="DB239" s="70"/>
      <c r="DC239" s="70"/>
      <c r="DD239" s="70"/>
      <c r="DE239" s="70"/>
      <c r="DF239" s="70"/>
      <c r="DG239" s="70"/>
      <c r="DH239" s="70"/>
      <c r="DI239" s="70"/>
      <c r="DJ239" s="70"/>
      <c r="DK239" s="70"/>
      <c r="DL239" s="70"/>
      <c r="DM239" s="70"/>
      <c r="DN239" s="70"/>
      <c r="DO239" s="70"/>
      <c r="DP239" s="70"/>
      <c r="DQ239" s="70"/>
      <c r="DR239" s="70"/>
      <c r="DS239" s="70"/>
      <c r="DT239" s="70"/>
      <c r="DU239" s="70"/>
      <c r="DV239" s="70"/>
      <c r="DW239" s="70"/>
      <c r="DX239" s="70"/>
      <c r="DY239" s="70"/>
      <c r="DZ239" s="70"/>
      <c r="EA239" s="70"/>
      <c r="EB239" s="70"/>
      <c r="EC239" s="70"/>
      <c r="ED239" s="70"/>
      <c r="EE239" s="70"/>
      <c r="EF239" s="70"/>
      <c r="EG239" s="70"/>
      <c r="EH239" s="70"/>
      <c r="EI239" s="70"/>
      <c r="EJ239" s="70"/>
      <c r="EK239" s="70"/>
      <c r="EL239" s="70"/>
      <c r="EM239" s="70"/>
      <c r="EN239" s="70"/>
    </row>
    <row r="240" spans="1:144" outlineLevel="1" x14ac:dyDescent="0.2">
      <c r="AQ240" s="70"/>
      <c r="AR240" s="70"/>
      <c r="AS240" s="70"/>
      <c r="AT240" s="70"/>
      <c r="AU240" s="70"/>
      <c r="AV240" s="70"/>
      <c r="AW240" s="70"/>
      <c r="AX240" s="70"/>
      <c r="AY240" s="70"/>
      <c r="AZ240" s="70"/>
      <c r="BA240" s="70"/>
      <c r="BB240" s="70"/>
      <c r="BC240" s="70"/>
      <c r="BD240" s="70"/>
      <c r="BE240" s="70"/>
      <c r="BF240" s="70"/>
      <c r="BG240" s="70"/>
      <c r="BH240" s="70"/>
      <c r="BI240" s="70"/>
      <c r="BJ240" s="70"/>
      <c r="BK240" s="70"/>
      <c r="BL240" s="70"/>
      <c r="BM240" s="70"/>
      <c r="BN240" s="70"/>
      <c r="BO240" s="70"/>
      <c r="BP240" s="70"/>
      <c r="BQ240" s="70"/>
      <c r="BR240" s="70"/>
      <c r="BS240" s="70"/>
      <c r="BT240" s="70"/>
      <c r="BU240" s="70"/>
      <c r="BV240" s="70"/>
      <c r="BW240" s="70"/>
      <c r="BX240" s="70"/>
      <c r="BY240" s="70"/>
      <c r="BZ240" s="70"/>
      <c r="CA240" s="70"/>
      <c r="CB240" s="70"/>
      <c r="CC240" s="70"/>
      <c r="CD240" s="70"/>
      <c r="CE240" s="70"/>
      <c r="CF240" s="70"/>
      <c r="CG240" s="70"/>
      <c r="CH240" s="70"/>
      <c r="CI240" s="70"/>
      <c r="CJ240" s="70"/>
      <c r="CK240" s="70"/>
      <c r="CL240" s="70"/>
      <c r="CM240" s="70"/>
      <c r="CN240" s="70"/>
      <c r="CO240" s="70"/>
      <c r="CP240" s="70"/>
      <c r="CQ240" s="70"/>
      <c r="CR240" s="70"/>
      <c r="CS240" s="70"/>
      <c r="CT240" s="70"/>
      <c r="CU240" s="70"/>
      <c r="CV240" s="70"/>
      <c r="CW240" s="70"/>
      <c r="CX240" s="70"/>
      <c r="CY240" s="70"/>
      <c r="CZ240" s="70"/>
      <c r="DA240" s="70"/>
      <c r="DB240" s="70"/>
      <c r="DC240" s="70"/>
      <c r="DD240" s="70"/>
      <c r="DE240" s="70"/>
      <c r="DF240" s="70"/>
      <c r="DG240" s="70"/>
      <c r="DH240" s="70"/>
      <c r="DI240" s="70"/>
      <c r="DJ240" s="70"/>
      <c r="DK240" s="70"/>
      <c r="DL240" s="70"/>
      <c r="DM240" s="70"/>
      <c r="DN240" s="70"/>
      <c r="DO240" s="70"/>
      <c r="DP240" s="70"/>
      <c r="DQ240" s="70"/>
      <c r="DR240" s="70"/>
      <c r="DS240" s="70"/>
      <c r="DT240" s="70"/>
      <c r="DU240" s="70"/>
      <c r="DV240" s="70"/>
      <c r="DW240" s="70"/>
      <c r="DX240" s="70"/>
      <c r="DY240" s="70"/>
      <c r="DZ240" s="70"/>
      <c r="EA240" s="70"/>
      <c r="EB240" s="70"/>
      <c r="EC240" s="70"/>
      <c r="ED240" s="70"/>
      <c r="EE240" s="70"/>
      <c r="EF240" s="70"/>
      <c r="EG240" s="70"/>
      <c r="EH240" s="70"/>
      <c r="EI240" s="70"/>
      <c r="EJ240" s="70"/>
      <c r="EK240" s="70"/>
      <c r="EL240" s="70"/>
      <c r="EM240" s="70"/>
      <c r="EN240" s="70"/>
    </row>
    <row r="241" spans="1:144" outlineLevel="1" x14ac:dyDescent="0.2">
      <c r="AQ241" s="70"/>
      <c r="AR241" s="70"/>
      <c r="AS241" s="70"/>
      <c r="AT241" s="70"/>
      <c r="AU241" s="70"/>
      <c r="AV241" s="70"/>
      <c r="AW241" s="70"/>
      <c r="AX241" s="70"/>
      <c r="AY241" s="70"/>
      <c r="AZ241" s="70"/>
      <c r="BA241" s="70"/>
      <c r="BB241" s="70"/>
      <c r="BC241" s="70"/>
      <c r="BD241" s="70"/>
      <c r="BE241" s="70"/>
      <c r="BF241" s="70"/>
      <c r="BG241" s="70"/>
      <c r="BH241" s="70"/>
      <c r="BI241" s="70"/>
      <c r="BJ241" s="70"/>
      <c r="BK241" s="70"/>
      <c r="BL241" s="70"/>
      <c r="BM241" s="70"/>
      <c r="BN241" s="70"/>
      <c r="BO241" s="70"/>
      <c r="BP241" s="70"/>
      <c r="BQ241" s="70"/>
      <c r="BR241" s="70"/>
      <c r="BS241" s="70"/>
      <c r="BT241" s="70"/>
      <c r="BU241" s="70"/>
      <c r="BV241" s="70"/>
      <c r="BW241" s="70"/>
      <c r="BX241" s="70"/>
      <c r="BY241" s="70"/>
      <c r="BZ241" s="70"/>
      <c r="CA241" s="70"/>
      <c r="CB241" s="70"/>
      <c r="CC241" s="70"/>
      <c r="CD241" s="70"/>
      <c r="CE241" s="70"/>
      <c r="CF241" s="70"/>
      <c r="CG241" s="70"/>
      <c r="CH241" s="70"/>
      <c r="CI241" s="70"/>
      <c r="CJ241" s="70"/>
      <c r="CK241" s="70"/>
      <c r="CL241" s="70"/>
      <c r="CM241" s="70"/>
      <c r="CN241" s="70"/>
      <c r="CO241" s="70"/>
      <c r="CP241" s="70"/>
      <c r="CQ241" s="70"/>
      <c r="CR241" s="70"/>
      <c r="CS241" s="70"/>
      <c r="CT241" s="70"/>
      <c r="CU241" s="70"/>
      <c r="CV241" s="70"/>
      <c r="CW241" s="70"/>
      <c r="CX241" s="70"/>
      <c r="CY241" s="70"/>
      <c r="CZ241" s="70"/>
      <c r="DA241" s="70"/>
      <c r="DB241" s="70"/>
      <c r="DC241" s="70"/>
      <c r="DD241" s="70"/>
      <c r="DE241" s="70"/>
      <c r="DF241" s="70"/>
      <c r="DG241" s="70"/>
      <c r="DH241" s="70"/>
      <c r="DI241" s="70"/>
      <c r="DJ241" s="70"/>
      <c r="DK241" s="70"/>
      <c r="DL241" s="70"/>
      <c r="DM241" s="70"/>
      <c r="DN241" s="70"/>
      <c r="DO241" s="70"/>
      <c r="DP241" s="70"/>
      <c r="DQ241" s="70"/>
      <c r="DR241" s="70"/>
      <c r="DS241" s="70"/>
      <c r="DT241" s="70"/>
      <c r="DU241" s="70"/>
      <c r="DV241" s="70"/>
      <c r="DW241" s="70"/>
      <c r="DX241" s="70"/>
      <c r="DY241" s="70"/>
      <c r="DZ241" s="70"/>
      <c r="EA241" s="70"/>
      <c r="EB241" s="70"/>
      <c r="EC241" s="70"/>
      <c r="ED241" s="70"/>
      <c r="EE241" s="70"/>
      <c r="EF241" s="70"/>
      <c r="EG241" s="70"/>
      <c r="EH241" s="70"/>
      <c r="EI241" s="70"/>
      <c r="EJ241" s="70"/>
      <c r="EK241" s="70"/>
      <c r="EL241" s="70"/>
      <c r="EM241" s="70"/>
      <c r="EN241" s="70"/>
    </row>
    <row r="242" spans="1:144" outlineLevel="1" x14ac:dyDescent="0.2">
      <c r="AQ242" s="70"/>
      <c r="AR242" s="70"/>
      <c r="AS242" s="70"/>
      <c r="AT242" s="70"/>
      <c r="AU242" s="70"/>
      <c r="AV242" s="70"/>
      <c r="AW242" s="70"/>
      <c r="AX242" s="70"/>
      <c r="AY242" s="70"/>
      <c r="AZ242" s="70"/>
      <c r="BA242" s="70"/>
      <c r="BB242" s="70"/>
      <c r="BC242" s="70"/>
      <c r="BD242" s="70"/>
      <c r="BE242" s="70"/>
      <c r="BF242" s="70"/>
      <c r="BG242" s="70"/>
      <c r="BH242" s="70"/>
      <c r="BI242" s="70"/>
      <c r="BJ242" s="70"/>
      <c r="BK242" s="70"/>
      <c r="BL242" s="70"/>
      <c r="BM242" s="70"/>
      <c r="BN242" s="70"/>
      <c r="BO242" s="70"/>
      <c r="BP242" s="70"/>
      <c r="BQ242" s="70"/>
      <c r="BR242" s="70"/>
      <c r="BS242" s="70"/>
      <c r="BT242" s="70"/>
      <c r="BU242" s="70"/>
      <c r="BV242" s="70"/>
      <c r="BW242" s="70"/>
      <c r="BX242" s="70"/>
      <c r="BY242" s="70"/>
      <c r="BZ242" s="70"/>
      <c r="CA242" s="70"/>
      <c r="CB242" s="70"/>
      <c r="CC242" s="70"/>
      <c r="CD242" s="70"/>
      <c r="CE242" s="70"/>
      <c r="CF242" s="70"/>
      <c r="CG242" s="70"/>
      <c r="CH242" s="70"/>
      <c r="CI242" s="70"/>
      <c r="CJ242" s="70"/>
      <c r="CK242" s="70"/>
      <c r="CL242" s="70"/>
      <c r="CM242" s="70"/>
      <c r="CN242" s="70"/>
      <c r="CO242" s="70"/>
      <c r="CP242" s="70"/>
      <c r="CQ242" s="70"/>
      <c r="CR242" s="70"/>
      <c r="CS242" s="70"/>
      <c r="CT242" s="70"/>
      <c r="CU242" s="70"/>
      <c r="CV242" s="70"/>
      <c r="CW242" s="70"/>
      <c r="CX242" s="70"/>
      <c r="CY242" s="70"/>
      <c r="CZ242" s="70"/>
      <c r="DA242" s="70"/>
      <c r="DB242" s="70"/>
      <c r="DC242" s="70"/>
      <c r="DD242" s="70"/>
      <c r="DE242" s="70"/>
      <c r="DF242" s="70"/>
      <c r="DG242" s="70"/>
      <c r="DH242" s="70"/>
      <c r="DI242" s="70"/>
      <c r="DJ242" s="70"/>
      <c r="DK242" s="70"/>
      <c r="DL242" s="70"/>
      <c r="DM242" s="70"/>
      <c r="DN242" s="70"/>
      <c r="DO242" s="70"/>
      <c r="DP242" s="70"/>
      <c r="DQ242" s="70"/>
      <c r="DR242" s="70"/>
      <c r="DS242" s="70"/>
      <c r="DT242" s="70"/>
      <c r="DU242" s="70"/>
      <c r="DV242" s="70"/>
      <c r="DW242" s="70"/>
      <c r="DX242" s="70"/>
      <c r="DY242" s="70"/>
      <c r="DZ242" s="70"/>
      <c r="EA242" s="70"/>
      <c r="EB242" s="70"/>
      <c r="EC242" s="70"/>
      <c r="ED242" s="70"/>
      <c r="EE242" s="70"/>
      <c r="EF242" s="70"/>
      <c r="EG242" s="70"/>
      <c r="EH242" s="70"/>
      <c r="EI242" s="70"/>
      <c r="EJ242" s="70"/>
      <c r="EK242" s="70"/>
      <c r="EL242" s="70"/>
      <c r="EM242" s="70"/>
      <c r="EN242" s="70"/>
    </row>
    <row r="243" spans="1:144" outlineLevel="1" x14ac:dyDescent="0.2">
      <c r="AQ243" s="70"/>
      <c r="AR243" s="70"/>
      <c r="AS243" s="70"/>
      <c r="AT243" s="70"/>
      <c r="AU243" s="70"/>
      <c r="AV243" s="70"/>
      <c r="AW243" s="70"/>
      <c r="AX243" s="70"/>
      <c r="AY243" s="70"/>
      <c r="AZ243" s="70"/>
      <c r="BA243" s="70"/>
      <c r="BB243" s="70"/>
      <c r="BC243" s="70"/>
      <c r="BD243" s="70"/>
      <c r="BE243" s="70"/>
      <c r="BF243" s="70"/>
      <c r="BG243" s="70"/>
      <c r="BH243" s="70"/>
      <c r="BI243" s="70"/>
      <c r="BJ243" s="70"/>
      <c r="BK243" s="70"/>
      <c r="BL243" s="70"/>
      <c r="BM243" s="70"/>
      <c r="BN243" s="70"/>
      <c r="BO243" s="70"/>
      <c r="BP243" s="70"/>
      <c r="BQ243" s="70"/>
      <c r="BR243" s="70"/>
      <c r="BS243" s="70"/>
      <c r="BT243" s="70"/>
      <c r="BU243" s="70"/>
      <c r="BV243" s="70"/>
      <c r="BW243" s="70"/>
      <c r="BX243" s="70"/>
      <c r="BY243" s="70"/>
      <c r="BZ243" s="70"/>
      <c r="CA243" s="70"/>
      <c r="CB243" s="70"/>
      <c r="CC243" s="70"/>
      <c r="CD243" s="70"/>
      <c r="CE243" s="70"/>
      <c r="CF243" s="70"/>
      <c r="CG243" s="70"/>
      <c r="CH243" s="70"/>
      <c r="CI243" s="70"/>
      <c r="CJ243" s="70"/>
      <c r="CK243" s="70"/>
      <c r="CL243" s="70"/>
      <c r="CM243" s="70"/>
      <c r="CN243" s="70"/>
      <c r="CO243" s="70"/>
      <c r="CP243" s="70"/>
      <c r="CQ243" s="70"/>
      <c r="CR243" s="70"/>
      <c r="CS243" s="70"/>
      <c r="CT243" s="70"/>
      <c r="CU243" s="70"/>
      <c r="CV243" s="70"/>
      <c r="CW243" s="70"/>
      <c r="CX243" s="70"/>
      <c r="CY243" s="70"/>
      <c r="CZ243" s="70"/>
      <c r="DA243" s="70"/>
      <c r="DB243" s="70"/>
      <c r="DC243" s="70"/>
      <c r="DD243" s="70"/>
      <c r="DE243" s="70"/>
      <c r="DF243" s="70"/>
      <c r="DG243" s="70"/>
      <c r="DH243" s="70"/>
      <c r="DI243" s="70"/>
      <c r="DJ243" s="70"/>
      <c r="DK243" s="70"/>
      <c r="DL243" s="70"/>
      <c r="DM243" s="70"/>
      <c r="DN243" s="70"/>
      <c r="DO243" s="70"/>
      <c r="DP243" s="70"/>
      <c r="DQ243" s="70"/>
      <c r="DR243" s="70"/>
      <c r="DS243" s="70"/>
      <c r="DT243" s="70"/>
      <c r="DU243" s="70"/>
      <c r="DV243" s="70"/>
      <c r="DW243" s="70"/>
      <c r="DX243" s="70"/>
      <c r="DY243" s="70"/>
      <c r="DZ243" s="70"/>
      <c r="EA243" s="70"/>
      <c r="EB243" s="70"/>
      <c r="EC243" s="70"/>
      <c r="ED243" s="70"/>
      <c r="EE243" s="70"/>
      <c r="EF243" s="70"/>
      <c r="EG243" s="70"/>
      <c r="EH243" s="70"/>
      <c r="EI243" s="70"/>
      <c r="EJ243" s="70"/>
      <c r="EK243" s="70"/>
      <c r="EL243" s="70"/>
      <c r="EM243" s="70"/>
      <c r="EN243" s="70"/>
    </row>
    <row r="244" spans="1:144" outlineLevel="1" x14ac:dyDescent="0.2">
      <c r="AQ244" s="70"/>
      <c r="AR244" s="70"/>
      <c r="AS244" s="70"/>
      <c r="AT244" s="70"/>
      <c r="AU244" s="70"/>
      <c r="AV244" s="70"/>
      <c r="AW244" s="70"/>
      <c r="AX244" s="70"/>
      <c r="AY244" s="70"/>
      <c r="AZ244" s="70"/>
      <c r="BA244" s="70"/>
      <c r="BB244" s="70"/>
      <c r="BC244" s="70"/>
      <c r="BD244" s="70"/>
      <c r="BE244" s="70"/>
      <c r="BF244" s="70"/>
      <c r="BG244" s="70"/>
      <c r="BH244" s="70"/>
      <c r="BI244" s="70"/>
      <c r="BJ244" s="70"/>
      <c r="BK244" s="70"/>
      <c r="BL244" s="70"/>
      <c r="BM244" s="70"/>
      <c r="BN244" s="70"/>
      <c r="BO244" s="70"/>
      <c r="BP244" s="70"/>
      <c r="BQ244" s="70"/>
      <c r="BR244" s="70"/>
      <c r="BS244" s="70"/>
      <c r="BT244" s="70"/>
      <c r="BU244" s="70"/>
      <c r="BV244" s="70"/>
      <c r="BW244" s="70"/>
      <c r="BX244" s="70"/>
      <c r="BY244" s="70"/>
      <c r="BZ244" s="70"/>
      <c r="CA244" s="70"/>
      <c r="CB244" s="70"/>
      <c r="CC244" s="70"/>
      <c r="CD244" s="70"/>
      <c r="CE244" s="70"/>
      <c r="CF244" s="70"/>
      <c r="CG244" s="70"/>
      <c r="CH244" s="70"/>
      <c r="CI244" s="70"/>
      <c r="CJ244" s="70"/>
      <c r="CK244" s="70"/>
      <c r="CL244" s="70"/>
      <c r="CM244" s="70"/>
      <c r="CN244" s="70"/>
      <c r="CO244" s="70"/>
      <c r="CP244" s="70"/>
      <c r="CQ244" s="70"/>
      <c r="CR244" s="70"/>
      <c r="CS244" s="70"/>
      <c r="CT244" s="70"/>
      <c r="CU244" s="70"/>
      <c r="CV244" s="70"/>
      <c r="CW244" s="70"/>
      <c r="CX244" s="70"/>
      <c r="CY244" s="70"/>
      <c r="CZ244" s="70"/>
      <c r="DA244" s="70"/>
      <c r="DB244" s="70"/>
      <c r="DC244" s="70"/>
      <c r="DD244" s="70"/>
      <c r="DE244" s="70"/>
      <c r="DF244" s="70"/>
      <c r="DG244" s="70"/>
      <c r="DH244" s="70"/>
      <c r="DI244" s="70"/>
      <c r="DJ244" s="70"/>
      <c r="DK244" s="70"/>
      <c r="DL244" s="70"/>
      <c r="DM244" s="70"/>
      <c r="DN244" s="70"/>
      <c r="DO244" s="70"/>
      <c r="DP244" s="70"/>
      <c r="DQ244" s="70"/>
      <c r="DR244" s="70"/>
      <c r="DS244" s="70"/>
      <c r="DT244" s="70"/>
      <c r="DU244" s="70"/>
      <c r="DV244" s="70"/>
      <c r="DW244" s="70"/>
      <c r="DX244" s="70"/>
      <c r="DY244" s="70"/>
      <c r="DZ244" s="70"/>
      <c r="EA244" s="70"/>
      <c r="EB244" s="70"/>
      <c r="EC244" s="70"/>
      <c r="ED244" s="70"/>
      <c r="EE244" s="70"/>
      <c r="EF244" s="70"/>
      <c r="EG244" s="70"/>
      <c r="EH244" s="70"/>
      <c r="EI244" s="70"/>
      <c r="EJ244" s="70"/>
      <c r="EK244" s="70"/>
      <c r="EL244" s="70"/>
      <c r="EM244" s="70"/>
      <c r="EN244" s="70"/>
    </row>
    <row r="245" spans="1:144" outlineLevel="1" x14ac:dyDescent="0.2">
      <c r="AQ245" s="70"/>
      <c r="AR245" s="70"/>
      <c r="AS245" s="70"/>
      <c r="AT245" s="70"/>
      <c r="AU245" s="70"/>
      <c r="AV245" s="70"/>
      <c r="AW245" s="70"/>
      <c r="AX245" s="70"/>
      <c r="AY245" s="70"/>
      <c r="AZ245" s="70"/>
      <c r="BA245" s="70"/>
      <c r="BB245" s="70"/>
      <c r="BC245" s="70"/>
      <c r="BD245" s="70"/>
      <c r="BE245" s="70"/>
      <c r="BF245" s="70"/>
      <c r="BG245" s="70"/>
      <c r="BH245" s="70"/>
      <c r="BI245" s="70"/>
      <c r="BJ245" s="70"/>
      <c r="BK245" s="70"/>
      <c r="BL245" s="70"/>
      <c r="BM245" s="70"/>
      <c r="BN245" s="70"/>
      <c r="BO245" s="70"/>
      <c r="BP245" s="70"/>
      <c r="BQ245" s="70"/>
      <c r="BR245" s="70"/>
      <c r="BS245" s="70"/>
      <c r="BT245" s="70"/>
      <c r="BU245" s="70"/>
      <c r="BV245" s="70"/>
      <c r="BW245" s="70"/>
      <c r="BX245" s="70"/>
      <c r="BY245" s="70"/>
      <c r="BZ245" s="70"/>
      <c r="CA245" s="70"/>
      <c r="CB245" s="70"/>
      <c r="CC245" s="70"/>
      <c r="CD245" s="70"/>
      <c r="CE245" s="70"/>
      <c r="CF245" s="70"/>
      <c r="CG245" s="70"/>
      <c r="CH245" s="70"/>
      <c r="CI245" s="70"/>
      <c r="CJ245" s="70"/>
      <c r="CK245" s="70"/>
      <c r="CL245" s="70"/>
      <c r="CM245" s="70"/>
      <c r="CN245" s="70"/>
      <c r="CO245" s="70"/>
      <c r="CP245" s="70"/>
      <c r="CQ245" s="70"/>
      <c r="CR245" s="70"/>
      <c r="CS245" s="70"/>
      <c r="CT245" s="70"/>
      <c r="CU245" s="70"/>
      <c r="CV245" s="70"/>
      <c r="CW245" s="70"/>
      <c r="CX245" s="70"/>
      <c r="CY245" s="70"/>
      <c r="CZ245" s="70"/>
      <c r="DA245" s="70"/>
      <c r="DB245" s="70"/>
      <c r="DC245" s="70"/>
      <c r="DD245" s="70"/>
      <c r="DE245" s="70"/>
      <c r="DF245" s="70"/>
      <c r="DG245" s="70"/>
      <c r="DH245" s="70"/>
      <c r="DI245" s="70"/>
      <c r="DJ245" s="70"/>
      <c r="DK245" s="70"/>
      <c r="DL245" s="70"/>
      <c r="DM245" s="70"/>
      <c r="DN245" s="70"/>
      <c r="DO245" s="70"/>
      <c r="DP245" s="70"/>
      <c r="DQ245" s="70"/>
      <c r="DR245" s="70"/>
      <c r="DS245" s="70"/>
      <c r="DT245" s="70"/>
      <c r="DU245" s="70"/>
      <c r="DV245" s="70"/>
      <c r="DW245" s="70"/>
      <c r="DX245" s="70"/>
      <c r="DY245" s="70"/>
      <c r="DZ245" s="70"/>
      <c r="EA245" s="70"/>
      <c r="EB245" s="70"/>
      <c r="EC245" s="70"/>
      <c r="ED245" s="70"/>
      <c r="EE245" s="70"/>
      <c r="EF245" s="70"/>
      <c r="EG245" s="70"/>
      <c r="EH245" s="70"/>
      <c r="EI245" s="70"/>
      <c r="EJ245" s="70"/>
      <c r="EK245" s="70"/>
      <c r="EL245" s="70"/>
      <c r="EM245" s="70"/>
      <c r="EN245" s="70"/>
    </row>
    <row r="246" spans="1:144" outlineLevel="1" x14ac:dyDescent="0.2">
      <c r="AQ246" s="70"/>
      <c r="AR246" s="70"/>
      <c r="AS246" s="70"/>
      <c r="AT246" s="70"/>
      <c r="AU246" s="70"/>
      <c r="AV246" s="70"/>
      <c r="AW246" s="70"/>
      <c r="AX246" s="70"/>
      <c r="AY246" s="70"/>
      <c r="AZ246" s="70"/>
      <c r="BA246" s="70"/>
      <c r="BB246" s="70"/>
      <c r="BC246" s="70"/>
      <c r="BD246" s="70"/>
      <c r="BE246" s="70"/>
      <c r="BF246" s="70"/>
      <c r="BG246" s="70"/>
      <c r="BH246" s="70"/>
      <c r="BI246" s="70"/>
      <c r="BJ246" s="70"/>
      <c r="BK246" s="70"/>
      <c r="BL246" s="70"/>
      <c r="BM246" s="70"/>
      <c r="BN246" s="70"/>
      <c r="BO246" s="70"/>
      <c r="BP246" s="70"/>
      <c r="BQ246" s="70"/>
      <c r="BR246" s="70"/>
      <c r="BS246" s="70"/>
      <c r="BT246" s="70"/>
      <c r="BU246" s="70"/>
      <c r="BV246" s="70"/>
      <c r="BW246" s="70"/>
      <c r="BX246" s="70"/>
      <c r="BY246" s="70"/>
      <c r="BZ246" s="70"/>
      <c r="CA246" s="70"/>
      <c r="CB246" s="70"/>
      <c r="CC246" s="70"/>
      <c r="CD246" s="70"/>
      <c r="CE246" s="70"/>
      <c r="CF246" s="70"/>
      <c r="CG246" s="70"/>
      <c r="CH246" s="70"/>
      <c r="CI246" s="70"/>
      <c r="CJ246" s="70"/>
      <c r="CK246" s="70"/>
      <c r="CL246" s="70"/>
      <c r="CM246" s="70"/>
      <c r="CN246" s="70"/>
      <c r="CO246" s="70"/>
      <c r="CP246" s="70"/>
      <c r="CQ246" s="70"/>
      <c r="CR246" s="70"/>
      <c r="CS246" s="70"/>
      <c r="CT246" s="70"/>
      <c r="CU246" s="70"/>
      <c r="CV246" s="70"/>
      <c r="CW246" s="70"/>
      <c r="CX246" s="70"/>
      <c r="CY246" s="70"/>
      <c r="CZ246" s="70"/>
      <c r="DA246" s="70"/>
      <c r="DB246" s="70"/>
      <c r="DC246" s="70"/>
      <c r="DD246" s="70"/>
      <c r="DE246" s="70"/>
      <c r="DF246" s="70"/>
      <c r="DG246" s="70"/>
      <c r="DH246" s="70"/>
      <c r="DI246" s="70"/>
      <c r="DJ246" s="70"/>
      <c r="DK246" s="70"/>
      <c r="DL246" s="70"/>
      <c r="DM246" s="70"/>
      <c r="DN246" s="70"/>
      <c r="DO246" s="70"/>
      <c r="DP246" s="70"/>
      <c r="DQ246" s="70"/>
      <c r="DR246" s="70"/>
      <c r="DS246" s="70"/>
      <c r="DT246" s="70"/>
      <c r="DU246" s="70"/>
      <c r="DV246" s="70"/>
      <c r="DW246" s="70"/>
      <c r="DX246" s="70"/>
      <c r="DY246" s="70"/>
      <c r="DZ246" s="70"/>
      <c r="EA246" s="70"/>
      <c r="EB246" s="70"/>
      <c r="EC246" s="70"/>
      <c r="ED246" s="70"/>
      <c r="EE246" s="70"/>
      <c r="EF246" s="70"/>
      <c r="EG246" s="70"/>
      <c r="EH246" s="70"/>
      <c r="EI246" s="70"/>
      <c r="EJ246" s="70"/>
      <c r="EK246" s="70"/>
      <c r="EL246" s="70"/>
      <c r="EM246" s="70"/>
      <c r="EN246" s="70"/>
    </row>
    <row r="247" spans="1:144" outlineLevel="1" x14ac:dyDescent="0.2">
      <c r="AQ247" s="70"/>
      <c r="AR247" s="70"/>
      <c r="AS247" s="70"/>
      <c r="AT247" s="70"/>
      <c r="AU247" s="70"/>
      <c r="AV247" s="70"/>
      <c r="AW247" s="70"/>
      <c r="AX247" s="70"/>
      <c r="AY247" s="70"/>
      <c r="AZ247" s="70"/>
      <c r="BA247" s="70"/>
      <c r="BB247" s="70"/>
      <c r="BC247" s="70"/>
      <c r="BD247" s="70"/>
      <c r="BE247" s="70"/>
      <c r="BF247" s="70"/>
      <c r="BG247" s="70"/>
      <c r="BH247" s="70"/>
      <c r="BI247" s="70"/>
      <c r="BJ247" s="70"/>
      <c r="BK247" s="70"/>
      <c r="BL247" s="70"/>
      <c r="BM247" s="70"/>
      <c r="BN247" s="70"/>
      <c r="BO247" s="70"/>
      <c r="BP247" s="70"/>
      <c r="BQ247" s="70"/>
      <c r="BR247" s="70"/>
      <c r="BS247" s="70"/>
      <c r="BT247" s="70"/>
      <c r="BU247" s="70"/>
      <c r="BV247" s="70"/>
      <c r="BW247" s="70"/>
      <c r="BX247" s="70"/>
      <c r="BY247" s="70"/>
      <c r="BZ247" s="70"/>
      <c r="CA247" s="70"/>
      <c r="CB247" s="70"/>
      <c r="CC247" s="70"/>
      <c r="CD247" s="70"/>
      <c r="CE247" s="70"/>
      <c r="CF247" s="70"/>
      <c r="CG247" s="70"/>
      <c r="CH247" s="70"/>
      <c r="CI247" s="70"/>
      <c r="CJ247" s="70"/>
      <c r="CK247" s="70"/>
      <c r="CL247" s="70"/>
      <c r="CM247" s="70"/>
      <c r="CN247" s="70"/>
      <c r="CO247" s="70"/>
      <c r="CP247" s="70"/>
      <c r="CQ247" s="70"/>
      <c r="CR247" s="70"/>
      <c r="CS247" s="70"/>
      <c r="CT247" s="70"/>
      <c r="CU247" s="70"/>
      <c r="CV247" s="70"/>
      <c r="CW247" s="70"/>
      <c r="CX247" s="70"/>
      <c r="CY247" s="70"/>
      <c r="CZ247" s="70"/>
      <c r="DA247" s="70"/>
      <c r="DB247" s="70"/>
      <c r="DC247" s="70"/>
      <c r="DD247" s="70"/>
      <c r="DE247" s="70"/>
      <c r="DF247" s="70"/>
      <c r="DG247" s="70"/>
      <c r="DH247" s="70"/>
      <c r="DI247" s="70"/>
      <c r="DJ247" s="70"/>
      <c r="DK247" s="70"/>
      <c r="DL247" s="70"/>
      <c r="DM247" s="70"/>
      <c r="DN247" s="70"/>
      <c r="DO247" s="70"/>
      <c r="DP247" s="70"/>
      <c r="DQ247" s="70"/>
      <c r="DR247" s="70"/>
      <c r="DS247" s="70"/>
      <c r="DT247" s="70"/>
      <c r="DU247" s="70"/>
      <c r="DV247" s="70"/>
      <c r="DW247" s="70"/>
      <c r="DX247" s="70"/>
      <c r="DY247" s="70"/>
      <c r="DZ247" s="70"/>
      <c r="EA247" s="70"/>
      <c r="EB247" s="70"/>
      <c r="EC247" s="70"/>
      <c r="ED247" s="70"/>
      <c r="EE247" s="70"/>
      <c r="EF247" s="70"/>
      <c r="EG247" s="70"/>
      <c r="EH247" s="70"/>
      <c r="EI247" s="70"/>
      <c r="EJ247" s="70"/>
      <c r="EK247" s="70"/>
      <c r="EL247" s="70"/>
      <c r="EM247" s="70"/>
      <c r="EN247" s="70"/>
    </row>
    <row r="248" spans="1:144" outlineLevel="1" x14ac:dyDescent="0.2">
      <c r="AQ248" s="70"/>
      <c r="AR248" s="70"/>
      <c r="AS248" s="70"/>
      <c r="AT248" s="70"/>
      <c r="AU248" s="70"/>
      <c r="AV248" s="70"/>
      <c r="AW248" s="70"/>
      <c r="AX248" s="70"/>
      <c r="AY248" s="70"/>
      <c r="AZ248" s="70"/>
      <c r="BA248" s="70"/>
      <c r="BB248" s="70"/>
      <c r="BC248" s="70"/>
      <c r="BD248" s="70"/>
      <c r="BE248" s="70"/>
      <c r="BF248" s="70"/>
      <c r="BG248" s="70"/>
      <c r="BH248" s="70"/>
      <c r="BI248" s="70"/>
      <c r="BJ248" s="70"/>
      <c r="BK248" s="70"/>
      <c r="BL248" s="70"/>
      <c r="BM248" s="70"/>
      <c r="BN248" s="70"/>
      <c r="BO248" s="70"/>
      <c r="BP248" s="70"/>
      <c r="BQ248" s="70"/>
      <c r="BR248" s="70"/>
      <c r="BS248" s="70"/>
      <c r="BT248" s="70"/>
      <c r="BU248" s="70"/>
      <c r="BV248" s="70"/>
      <c r="BW248" s="70"/>
      <c r="BX248" s="70"/>
      <c r="BY248" s="70"/>
      <c r="BZ248" s="70"/>
      <c r="CA248" s="70"/>
      <c r="CB248" s="70"/>
      <c r="CC248" s="70"/>
      <c r="CD248" s="70"/>
      <c r="CE248" s="70"/>
      <c r="CF248" s="70"/>
      <c r="CG248" s="70"/>
      <c r="CH248" s="70"/>
      <c r="CI248" s="70"/>
      <c r="CJ248" s="70"/>
      <c r="CK248" s="70"/>
      <c r="CL248" s="70"/>
      <c r="CM248" s="70"/>
      <c r="CN248" s="70"/>
      <c r="CO248" s="70"/>
      <c r="CP248" s="70"/>
      <c r="CQ248" s="70"/>
      <c r="CR248" s="70"/>
      <c r="CS248" s="70"/>
      <c r="CT248" s="70"/>
      <c r="CU248" s="70"/>
      <c r="CV248" s="70"/>
      <c r="CW248" s="70"/>
      <c r="CX248" s="70"/>
      <c r="CY248" s="70"/>
      <c r="CZ248" s="70"/>
      <c r="DA248" s="70"/>
      <c r="DB248" s="70"/>
      <c r="DC248" s="70"/>
      <c r="DD248" s="70"/>
      <c r="DE248" s="70"/>
      <c r="DF248" s="70"/>
      <c r="DG248" s="70"/>
      <c r="DH248" s="70"/>
      <c r="DI248" s="70"/>
      <c r="DJ248" s="70"/>
      <c r="DK248" s="70"/>
      <c r="DL248" s="70"/>
      <c r="DM248" s="70"/>
      <c r="DN248" s="70"/>
      <c r="DO248" s="70"/>
      <c r="DP248" s="70"/>
      <c r="DQ248" s="70"/>
      <c r="DR248" s="70"/>
      <c r="DS248" s="70"/>
      <c r="DT248" s="70"/>
      <c r="DU248" s="70"/>
      <c r="DV248" s="70"/>
      <c r="DW248" s="70"/>
      <c r="DX248" s="70"/>
      <c r="DY248" s="70"/>
      <c r="DZ248" s="70"/>
      <c r="EA248" s="70"/>
      <c r="EB248" s="70"/>
      <c r="EC248" s="70"/>
      <c r="ED248" s="70"/>
      <c r="EE248" s="70"/>
      <c r="EF248" s="70"/>
      <c r="EG248" s="70"/>
      <c r="EH248" s="70"/>
      <c r="EI248" s="70"/>
      <c r="EJ248" s="70"/>
      <c r="EK248" s="70"/>
      <c r="EL248" s="70"/>
      <c r="EM248" s="70"/>
      <c r="EN248" s="70"/>
    </row>
    <row r="249" spans="1:144" outlineLevel="1" x14ac:dyDescent="0.2">
      <c r="AQ249" s="70"/>
      <c r="AR249" s="70"/>
      <c r="AS249" s="70"/>
      <c r="AT249" s="70"/>
      <c r="AU249" s="70"/>
      <c r="AV249" s="70"/>
      <c r="AW249" s="70"/>
      <c r="AX249" s="70"/>
      <c r="AY249" s="70"/>
      <c r="AZ249" s="70"/>
      <c r="BA249" s="70"/>
      <c r="BB249" s="70"/>
      <c r="BC249" s="70"/>
      <c r="BD249" s="70"/>
      <c r="BE249" s="70"/>
      <c r="BF249" s="70"/>
      <c r="BG249" s="70"/>
      <c r="BH249" s="70"/>
      <c r="BI249" s="70"/>
      <c r="BJ249" s="70"/>
      <c r="BK249" s="70"/>
      <c r="BL249" s="70"/>
      <c r="BM249" s="70"/>
      <c r="BN249" s="70"/>
      <c r="BO249" s="70"/>
      <c r="BP249" s="70"/>
      <c r="BQ249" s="70"/>
      <c r="BR249" s="70"/>
      <c r="BS249" s="70"/>
      <c r="BT249" s="70"/>
      <c r="BU249" s="70"/>
      <c r="BV249" s="70"/>
      <c r="BW249" s="70"/>
      <c r="BX249" s="70"/>
      <c r="BY249" s="70"/>
      <c r="BZ249" s="70"/>
      <c r="CA249" s="70"/>
      <c r="CB249" s="70"/>
      <c r="CC249" s="70"/>
      <c r="CD249" s="70"/>
      <c r="CE249" s="70"/>
      <c r="CF249" s="70"/>
      <c r="CG249" s="70"/>
      <c r="CH249" s="70"/>
      <c r="CI249" s="70"/>
      <c r="CJ249" s="70"/>
      <c r="CK249" s="70"/>
      <c r="CL249" s="70"/>
      <c r="CM249" s="70"/>
      <c r="CN249" s="70"/>
      <c r="CO249" s="70"/>
      <c r="CP249" s="70"/>
      <c r="CQ249" s="70"/>
      <c r="CR249" s="70"/>
      <c r="CS249" s="70"/>
      <c r="CT249" s="70"/>
      <c r="CU249" s="70"/>
      <c r="CV249" s="70"/>
      <c r="CW249" s="70"/>
      <c r="CX249" s="70"/>
      <c r="CY249" s="70"/>
      <c r="CZ249" s="70"/>
      <c r="DA249" s="70"/>
      <c r="DB249" s="70"/>
      <c r="DC249" s="70"/>
      <c r="DD249" s="70"/>
      <c r="DE249" s="70"/>
      <c r="DF249" s="70"/>
      <c r="DG249" s="70"/>
      <c r="DH249" s="70"/>
      <c r="DI249" s="70"/>
      <c r="DJ249" s="70"/>
      <c r="DK249" s="70"/>
      <c r="DL249" s="70"/>
      <c r="DM249" s="70"/>
      <c r="DN249" s="70"/>
      <c r="DO249" s="70"/>
      <c r="DP249" s="70"/>
      <c r="DQ249" s="70"/>
      <c r="DR249" s="70"/>
      <c r="DS249" s="70"/>
      <c r="DT249" s="70"/>
      <c r="DU249" s="70"/>
      <c r="DV249" s="70"/>
      <c r="DW249" s="70"/>
      <c r="DX249" s="70"/>
      <c r="DY249" s="70"/>
      <c r="DZ249" s="70"/>
      <c r="EA249" s="70"/>
      <c r="EB249" s="70"/>
      <c r="EC249" s="70"/>
      <c r="ED249" s="70"/>
      <c r="EE249" s="70"/>
      <c r="EF249" s="70"/>
      <c r="EG249" s="70"/>
      <c r="EH249" s="70"/>
      <c r="EI249" s="70"/>
      <c r="EJ249" s="70"/>
      <c r="EK249" s="70"/>
      <c r="EL249" s="70"/>
      <c r="EM249" s="70"/>
      <c r="EN249" s="70"/>
    </row>
    <row r="250" spans="1:144" outlineLevel="1" x14ac:dyDescent="0.2">
      <c r="AQ250" s="70"/>
      <c r="AR250" s="70"/>
      <c r="AS250" s="70"/>
      <c r="AT250" s="70"/>
      <c r="AU250" s="70"/>
      <c r="AV250" s="70"/>
      <c r="AW250" s="70"/>
      <c r="AX250" s="70"/>
      <c r="AY250" s="70"/>
      <c r="AZ250" s="70"/>
      <c r="BA250" s="70"/>
      <c r="BB250" s="70"/>
      <c r="BC250" s="70"/>
      <c r="BD250" s="70"/>
      <c r="BE250" s="70"/>
      <c r="BF250" s="70"/>
      <c r="BG250" s="70"/>
      <c r="BH250" s="70"/>
      <c r="BI250" s="70"/>
      <c r="BJ250" s="70"/>
      <c r="BK250" s="70"/>
      <c r="BL250" s="70"/>
      <c r="BM250" s="70"/>
      <c r="BN250" s="70"/>
      <c r="BO250" s="70"/>
      <c r="BP250" s="70"/>
      <c r="BQ250" s="70"/>
      <c r="BR250" s="70"/>
      <c r="BS250" s="70"/>
      <c r="BT250" s="70"/>
      <c r="BU250" s="70"/>
      <c r="BV250" s="70"/>
      <c r="BW250" s="70"/>
      <c r="BX250" s="70"/>
      <c r="BY250" s="70"/>
      <c r="BZ250" s="70"/>
      <c r="CA250" s="70"/>
      <c r="CB250" s="70"/>
      <c r="CC250" s="70"/>
      <c r="CD250" s="70"/>
      <c r="CE250" s="70"/>
      <c r="CF250" s="70"/>
      <c r="CG250" s="70"/>
      <c r="CH250" s="70"/>
      <c r="CI250" s="70"/>
      <c r="CJ250" s="70"/>
      <c r="CK250" s="70"/>
      <c r="CL250" s="70"/>
      <c r="CM250" s="70"/>
      <c r="CN250" s="70"/>
      <c r="CO250" s="70"/>
      <c r="CP250" s="70"/>
      <c r="CQ250" s="70"/>
      <c r="CR250" s="70"/>
      <c r="CS250" s="70"/>
      <c r="CT250" s="70"/>
      <c r="CU250" s="70"/>
      <c r="CV250" s="70"/>
      <c r="CW250" s="70"/>
      <c r="CX250" s="70"/>
      <c r="CY250" s="70"/>
      <c r="CZ250" s="70"/>
      <c r="DA250" s="70"/>
      <c r="DB250" s="70"/>
      <c r="DC250" s="70"/>
      <c r="DD250" s="70"/>
      <c r="DE250" s="70"/>
      <c r="DF250" s="70"/>
      <c r="DG250" s="70"/>
      <c r="DH250" s="70"/>
      <c r="DI250" s="70"/>
      <c r="DJ250" s="70"/>
      <c r="DK250" s="70"/>
      <c r="DL250" s="70"/>
      <c r="DM250" s="70"/>
      <c r="DN250" s="70"/>
      <c r="DO250" s="70"/>
      <c r="DP250" s="70"/>
      <c r="DQ250" s="70"/>
      <c r="DR250" s="70"/>
      <c r="DS250" s="70"/>
      <c r="DT250" s="70"/>
      <c r="DU250" s="70"/>
      <c r="DV250" s="70"/>
      <c r="DW250" s="70"/>
      <c r="DX250" s="70"/>
      <c r="DY250" s="70"/>
      <c r="DZ250" s="70"/>
      <c r="EA250" s="70"/>
      <c r="EB250" s="70"/>
      <c r="EC250" s="70"/>
      <c r="ED250" s="70"/>
      <c r="EE250" s="70"/>
      <c r="EF250" s="70"/>
      <c r="EG250" s="70"/>
      <c r="EH250" s="70"/>
      <c r="EI250" s="70"/>
      <c r="EJ250" s="70"/>
      <c r="EK250" s="70"/>
      <c r="EL250" s="70"/>
      <c r="EM250" s="70"/>
      <c r="EN250" s="70"/>
    </row>
    <row r="251" spans="1:144" x14ac:dyDescent="0.2">
      <c r="A251" s="86"/>
      <c r="AQ251" s="70"/>
      <c r="AR251" s="70"/>
      <c r="AS251" s="70"/>
      <c r="AT251" s="70"/>
      <c r="AU251" s="70"/>
      <c r="AV251" s="70"/>
      <c r="AW251" s="70"/>
      <c r="AX251" s="70"/>
      <c r="AY251" s="70"/>
      <c r="AZ251" s="70"/>
      <c r="BA251" s="70"/>
      <c r="BB251" s="70"/>
      <c r="BC251" s="70"/>
      <c r="BD251" s="70"/>
      <c r="BE251" s="70"/>
      <c r="BF251" s="70"/>
      <c r="BG251" s="70"/>
      <c r="BH251" s="70"/>
      <c r="BI251" s="70"/>
      <c r="BJ251" s="70"/>
      <c r="BK251" s="70"/>
      <c r="BL251" s="70"/>
      <c r="BM251" s="70"/>
      <c r="BN251" s="70"/>
      <c r="BO251" s="70"/>
      <c r="BP251" s="70"/>
      <c r="BQ251" s="70"/>
      <c r="BR251" s="70"/>
      <c r="BS251" s="70"/>
      <c r="BT251" s="70"/>
      <c r="BU251" s="70"/>
      <c r="BV251" s="70"/>
      <c r="BW251" s="70"/>
      <c r="BX251" s="70"/>
      <c r="BY251" s="70"/>
      <c r="BZ251" s="70"/>
      <c r="CA251" s="70"/>
      <c r="CB251" s="70"/>
      <c r="CC251" s="70"/>
      <c r="CD251" s="70"/>
      <c r="CE251" s="70"/>
      <c r="CF251" s="70"/>
      <c r="CG251" s="70"/>
      <c r="CH251" s="70"/>
      <c r="CI251" s="70"/>
      <c r="CJ251" s="70"/>
      <c r="CK251" s="70"/>
      <c r="CL251" s="70"/>
      <c r="CM251" s="70"/>
      <c r="CN251" s="70"/>
      <c r="CO251" s="70"/>
      <c r="CP251" s="70"/>
      <c r="CQ251" s="70"/>
      <c r="CR251" s="70"/>
      <c r="CS251" s="70"/>
      <c r="CT251" s="70"/>
      <c r="CU251" s="70"/>
      <c r="CV251" s="70"/>
      <c r="CW251" s="70"/>
      <c r="CX251" s="70"/>
      <c r="CY251" s="70"/>
      <c r="CZ251" s="70"/>
      <c r="DA251" s="70"/>
      <c r="DB251" s="70"/>
      <c r="DC251" s="70"/>
      <c r="DD251" s="70"/>
      <c r="DE251" s="70"/>
      <c r="DF251" s="70"/>
      <c r="DG251" s="70"/>
      <c r="DH251" s="70"/>
      <c r="DI251" s="70"/>
      <c r="DJ251" s="70"/>
      <c r="DK251" s="70"/>
      <c r="DL251" s="70"/>
      <c r="DM251" s="70"/>
      <c r="DN251" s="70"/>
      <c r="DO251" s="70"/>
      <c r="DP251" s="70"/>
      <c r="DQ251" s="70"/>
      <c r="DR251" s="70"/>
      <c r="DS251" s="70"/>
      <c r="DT251" s="70"/>
      <c r="DU251" s="70"/>
      <c r="DV251" s="70"/>
      <c r="DW251" s="70"/>
      <c r="DX251" s="70"/>
      <c r="DY251" s="70"/>
      <c r="DZ251" s="70"/>
      <c r="EA251" s="70"/>
      <c r="EB251" s="70"/>
      <c r="EC251" s="70"/>
      <c r="ED251" s="70"/>
      <c r="EE251" s="70"/>
      <c r="EF251" s="70"/>
      <c r="EG251" s="70"/>
      <c r="EH251" s="70"/>
      <c r="EI251" s="70"/>
      <c r="EJ251" s="70"/>
      <c r="EK251" s="70"/>
      <c r="EL251" s="70"/>
      <c r="EM251" s="70"/>
      <c r="EN251" s="70"/>
    </row>
    <row r="252" spans="1:144" x14ac:dyDescent="0.2">
      <c r="A252" s="11" t="s">
        <v>175</v>
      </c>
      <c r="AQ252" s="70"/>
      <c r="AR252" s="70"/>
      <c r="AS252" s="70"/>
      <c r="AT252" s="70"/>
      <c r="AU252" s="70"/>
      <c r="AV252" s="70"/>
      <c r="AW252" s="70"/>
      <c r="AX252" s="70"/>
      <c r="AY252" s="70"/>
      <c r="AZ252" s="70"/>
      <c r="BA252" s="70"/>
      <c r="BB252" s="70"/>
      <c r="BC252" s="70"/>
      <c r="BD252" s="70"/>
      <c r="BE252" s="70"/>
      <c r="BF252" s="70"/>
      <c r="BG252" s="70"/>
      <c r="BH252" s="70"/>
      <c r="BI252" s="70"/>
      <c r="BJ252" s="70"/>
      <c r="BK252" s="70"/>
      <c r="BL252" s="70"/>
      <c r="BM252" s="70"/>
      <c r="BN252" s="70"/>
      <c r="BO252" s="70"/>
      <c r="BP252" s="70"/>
      <c r="BQ252" s="70"/>
      <c r="BR252" s="70"/>
      <c r="BS252" s="70"/>
      <c r="BT252" s="70"/>
      <c r="BU252" s="70"/>
      <c r="BV252" s="70"/>
      <c r="BW252" s="70"/>
      <c r="BX252" s="70"/>
      <c r="BY252" s="70"/>
      <c r="BZ252" s="70"/>
      <c r="CA252" s="70"/>
      <c r="CB252" s="70"/>
      <c r="CC252" s="70"/>
      <c r="CD252" s="70"/>
      <c r="CE252" s="70"/>
      <c r="CF252" s="70"/>
      <c r="CG252" s="70"/>
      <c r="CH252" s="70"/>
      <c r="CI252" s="70"/>
      <c r="CJ252" s="70"/>
      <c r="CK252" s="70"/>
      <c r="CL252" s="70"/>
      <c r="CM252" s="70"/>
      <c r="CN252" s="70"/>
      <c r="CO252" s="70"/>
      <c r="CP252" s="70"/>
      <c r="CQ252" s="70"/>
      <c r="CR252" s="70"/>
      <c r="CS252" s="70"/>
      <c r="CT252" s="70"/>
      <c r="CU252" s="70"/>
      <c r="CV252" s="70"/>
      <c r="CW252" s="70"/>
      <c r="CX252" s="70"/>
      <c r="CY252" s="70"/>
      <c r="CZ252" s="70"/>
      <c r="DA252" s="70"/>
      <c r="DB252" s="70"/>
      <c r="DC252" s="70"/>
      <c r="DD252" s="70"/>
      <c r="DE252" s="70"/>
      <c r="DF252" s="70"/>
      <c r="DG252" s="70"/>
      <c r="DH252" s="70"/>
      <c r="DI252" s="70"/>
      <c r="DJ252" s="70"/>
      <c r="DK252" s="70"/>
      <c r="DL252" s="70"/>
      <c r="DM252" s="70"/>
      <c r="DN252" s="70"/>
      <c r="DO252" s="70"/>
      <c r="DP252" s="70"/>
      <c r="DQ252" s="70"/>
      <c r="DR252" s="70"/>
      <c r="DS252" s="70"/>
      <c r="DT252" s="70"/>
      <c r="DU252" s="70"/>
      <c r="DV252" s="70"/>
      <c r="DW252" s="70"/>
      <c r="DX252" s="70"/>
      <c r="DY252" s="70"/>
      <c r="DZ252" s="70"/>
      <c r="EA252" s="70"/>
      <c r="EB252" s="70"/>
      <c r="EC252" s="70"/>
      <c r="ED252" s="70"/>
      <c r="EE252" s="70"/>
      <c r="EF252" s="70"/>
      <c r="EG252" s="70"/>
      <c r="EH252" s="70"/>
      <c r="EI252" s="70"/>
      <c r="EJ252" s="70"/>
      <c r="EK252" s="70"/>
      <c r="EL252" s="70"/>
      <c r="EM252" s="70"/>
      <c r="EN252" s="70"/>
    </row>
    <row r="253" spans="1:144" ht="10.8" outlineLevel="1" thickBot="1" x14ac:dyDescent="0.25">
      <c r="A253" s="13" t="s">
        <v>176</v>
      </c>
      <c r="B253" s="68" t="s">
        <v>146</v>
      </c>
      <c r="C253" s="15" t="s">
        <v>177</v>
      </c>
      <c r="D253" s="15" t="s">
        <v>112</v>
      </c>
      <c r="E253" s="15" t="s">
        <v>105</v>
      </c>
      <c r="F253" s="15" t="s">
        <v>178</v>
      </c>
      <c r="G253" s="15" t="s">
        <v>179</v>
      </c>
      <c r="H253" s="15" t="s">
        <v>180</v>
      </c>
      <c r="I253" s="15" t="s">
        <v>181</v>
      </c>
      <c r="J253" s="15" t="s">
        <v>182</v>
      </c>
      <c r="AQ253" s="70"/>
      <c r="AR253" s="70"/>
      <c r="AS253" s="70"/>
      <c r="AT253" s="70"/>
      <c r="AU253" s="70"/>
      <c r="AV253" s="70"/>
      <c r="AW253" s="70"/>
      <c r="AX253" s="83"/>
      <c r="AY253" s="70"/>
      <c r="AZ253" s="70"/>
      <c r="BA253" s="70"/>
      <c r="BB253" s="84" t="s">
        <v>183</v>
      </c>
      <c r="BC253" s="82" t="s">
        <v>184</v>
      </c>
      <c r="BD253" s="82" t="s">
        <v>185</v>
      </c>
      <c r="BE253" s="70"/>
      <c r="BF253" s="70"/>
      <c r="BG253" s="70"/>
      <c r="BH253" s="70"/>
      <c r="BI253" s="70"/>
      <c r="BJ253" s="70"/>
      <c r="BK253" s="70"/>
      <c r="BL253" s="70"/>
      <c r="BM253" s="70"/>
      <c r="BN253" s="70"/>
      <c r="BO253" s="70"/>
      <c r="BP253" s="70"/>
      <c r="BQ253" s="70"/>
      <c r="BR253" s="70"/>
      <c r="BS253" s="70"/>
      <c r="BT253" s="70"/>
      <c r="BU253" s="70"/>
      <c r="BV253" s="70"/>
      <c r="BW253" s="70"/>
      <c r="BX253" s="70"/>
      <c r="BY253" s="70"/>
      <c r="BZ253" s="70"/>
      <c r="CA253" s="70"/>
      <c r="CB253" s="70"/>
      <c r="CC253" s="70"/>
      <c r="CD253" s="70"/>
      <c r="CE253" s="70"/>
      <c r="CF253" s="70"/>
      <c r="CG253" s="70"/>
      <c r="CH253" s="70"/>
      <c r="CI253" s="70"/>
      <c r="CJ253" s="70"/>
      <c r="CK253" s="70"/>
      <c r="CL253" s="70"/>
      <c r="CM253" s="70"/>
      <c r="CN253" s="70"/>
      <c r="CO253" s="70"/>
      <c r="CP253" s="70"/>
      <c r="CQ253" s="70"/>
      <c r="CR253" s="70"/>
      <c r="CS253" s="70"/>
      <c r="CT253" s="70"/>
      <c r="CU253" s="70"/>
      <c r="CV253" s="70"/>
      <c r="CW253" s="70"/>
      <c r="CX253" s="70"/>
      <c r="CY253" s="70"/>
      <c r="CZ253" s="70"/>
      <c r="DA253" s="70"/>
      <c r="DB253" s="70"/>
      <c r="DC253" s="70"/>
      <c r="DD253" s="70"/>
      <c r="DE253" s="70"/>
      <c r="DF253" s="70"/>
      <c r="DG253" s="70"/>
      <c r="DH253" s="70"/>
      <c r="DI253" s="70"/>
      <c r="DJ253" s="70"/>
      <c r="DK253" s="70"/>
      <c r="DL253" s="70"/>
      <c r="DM253" s="70"/>
      <c r="DN253" s="70"/>
      <c r="DO253" s="70"/>
      <c r="DP253" s="70"/>
      <c r="DQ253" s="70"/>
      <c r="DR253" s="70"/>
      <c r="DS253" s="70"/>
      <c r="DT253" s="70"/>
      <c r="DU253" s="70"/>
      <c r="DV253" s="70"/>
      <c r="DW253" s="70"/>
      <c r="DX253" s="70"/>
      <c r="DY253" s="70"/>
      <c r="DZ253" s="70"/>
      <c r="EA253" s="70"/>
      <c r="EB253" s="70"/>
      <c r="EC253" s="70"/>
      <c r="ED253" s="70"/>
      <c r="EE253" s="70"/>
      <c r="EF253" s="70"/>
      <c r="EG253" s="70"/>
      <c r="EH253" s="70"/>
      <c r="EI253" s="70"/>
      <c r="EJ253" s="70"/>
      <c r="EK253" s="70"/>
      <c r="EL253" s="70"/>
      <c r="EM253" s="70"/>
      <c r="EN253" s="70"/>
    </row>
    <row r="254" spans="1:144" outlineLevel="1" x14ac:dyDescent="0.2">
      <c r="A254" s="16">
        <v>1</v>
      </c>
      <c r="B254" s="16">
        <v>1</v>
      </c>
      <c r="C254" s="1">
        <v>0.77973550514301893</v>
      </c>
      <c r="D254" s="1">
        <f>B254 - C254</f>
        <v>0.22026449485698107</v>
      </c>
      <c r="E254" s="1">
        <f>2*IF(B254=1,LN(1/C254),LN(1/(1-C254)))</f>
        <v>0.49760102555005437</v>
      </c>
      <c r="F254" s="1">
        <f>SQRT(E254)*SIGN(D254)</f>
        <v>0.70540841046166602</v>
      </c>
      <c r="G254" s="1">
        <f>D254/(SQRT(C254*(1-C254)))</f>
        <v>0.53149427837281449</v>
      </c>
      <c r="H254" s="1">
        <v>0.10666853569449476</v>
      </c>
      <c r="I254" s="1">
        <f>G254^2*H254/(1-H254)</f>
        <v>3.3730353281420163E-2</v>
      </c>
      <c r="J254" s="1">
        <f>G254/SQRT(1-H254)</f>
        <v>0.56233132691008691</v>
      </c>
      <c r="AQ254" s="70"/>
      <c r="AR254" s="70"/>
      <c r="AS254" s="70"/>
      <c r="AT254" s="70"/>
      <c r="AU254" s="70"/>
      <c r="AV254" s="70"/>
      <c r="AW254" s="70"/>
      <c r="AX254" s="83"/>
      <c r="AY254" s="70"/>
      <c r="AZ254" s="70"/>
      <c r="BA254" s="70"/>
      <c r="BB254" s="70">
        <f>1-B254</f>
        <v>0</v>
      </c>
      <c r="BC254" s="70" t="e">
        <f>IF(B254=0,C254,NA())</f>
        <v>#N/A</v>
      </c>
      <c r="BD254" s="70">
        <f>IF(B254=1,C254,NA())</f>
        <v>0.77973550514301893</v>
      </c>
      <c r="BE254" s="70"/>
      <c r="BF254" s="70"/>
      <c r="BG254" s="70"/>
      <c r="BH254" s="70"/>
      <c r="BI254" s="70"/>
      <c r="BJ254" s="70"/>
      <c r="BK254" s="70"/>
      <c r="BL254" s="70"/>
      <c r="BM254" s="70"/>
      <c r="BN254" s="70"/>
      <c r="BO254" s="70"/>
      <c r="BP254" s="70"/>
      <c r="BQ254" s="70"/>
      <c r="BR254" s="70"/>
      <c r="BS254" s="70"/>
      <c r="BT254" s="70"/>
      <c r="BU254" s="70"/>
      <c r="BV254" s="70"/>
      <c r="BW254" s="70"/>
      <c r="BX254" s="70"/>
      <c r="BY254" s="70"/>
      <c r="BZ254" s="70"/>
      <c r="CA254" s="70"/>
      <c r="CB254" s="70"/>
      <c r="CC254" s="70"/>
      <c r="CD254" s="70"/>
      <c r="CE254" s="70"/>
      <c r="CF254" s="70"/>
      <c r="CG254" s="70"/>
      <c r="CH254" s="70"/>
      <c r="CI254" s="70"/>
      <c r="CJ254" s="70"/>
      <c r="CK254" s="70"/>
      <c r="CL254" s="70"/>
      <c r="CM254" s="70"/>
      <c r="CN254" s="70"/>
      <c r="CO254" s="70"/>
      <c r="CP254" s="70"/>
      <c r="CQ254" s="70"/>
      <c r="CR254" s="70"/>
      <c r="CS254" s="70"/>
      <c r="CT254" s="70"/>
      <c r="CU254" s="70"/>
      <c r="CV254" s="70"/>
      <c r="CW254" s="70"/>
      <c r="CX254" s="70"/>
      <c r="CY254" s="70"/>
      <c r="CZ254" s="70"/>
      <c r="DA254" s="70"/>
      <c r="DB254" s="70"/>
      <c r="DC254" s="70"/>
      <c r="DD254" s="70"/>
      <c r="DE254" s="70"/>
      <c r="DF254" s="70"/>
      <c r="DG254" s="70"/>
      <c r="DH254" s="70"/>
      <c r="DI254" s="70"/>
      <c r="DJ254" s="70"/>
      <c r="DK254" s="70"/>
      <c r="DL254" s="70"/>
      <c r="DM254" s="70"/>
      <c r="DN254" s="70"/>
      <c r="DO254" s="70"/>
      <c r="DP254" s="70"/>
      <c r="DQ254" s="70"/>
      <c r="DR254" s="70"/>
      <c r="DS254" s="70"/>
      <c r="DT254" s="70"/>
      <c r="DU254" s="70"/>
      <c r="DV254" s="70"/>
      <c r="DW254" s="70"/>
      <c r="DX254" s="70"/>
      <c r="DY254" s="70"/>
      <c r="DZ254" s="70"/>
      <c r="EA254" s="70"/>
      <c r="EB254" s="70"/>
      <c r="EC254" s="70"/>
      <c r="ED254" s="70"/>
      <c r="EE254" s="70"/>
      <c r="EF254" s="70"/>
      <c r="EG254" s="70"/>
      <c r="EH254" s="70"/>
      <c r="EI254" s="70"/>
      <c r="EJ254" s="70"/>
      <c r="EK254" s="70"/>
      <c r="EL254" s="70"/>
      <c r="EM254" s="70"/>
      <c r="EN254" s="70"/>
    </row>
    <row r="255" spans="1:144" outlineLevel="1" x14ac:dyDescent="0.2">
      <c r="A255" s="16">
        <v>2</v>
      </c>
      <c r="B255" s="16">
        <v>0</v>
      </c>
      <c r="C255" s="1">
        <v>5.9843159246287289E-4</v>
      </c>
      <c r="D255" s="1">
        <f t="shared" ref="D255:D318" si="31">B255 - C255</f>
        <v>-5.9843159246287289E-4</v>
      </c>
      <c r="E255" s="1">
        <f t="shared" ref="E255:E318" si="32">2*IF(B255=1,LN(1/C255),LN(1/(1-C255)))</f>
        <v>1.1972214482344134E-3</v>
      </c>
      <c r="F255" s="1">
        <f t="shared" ref="F255:F318" si="33">SQRT(E255)*SIGN(D255)</f>
        <v>-3.4600887968871744E-2</v>
      </c>
      <c r="G255" s="1">
        <f t="shared" ref="G255:G318" si="34">D255/(SQRT(C255*(1-C255)))</f>
        <v>-2.4470184455222262E-2</v>
      </c>
      <c r="H255" s="1">
        <v>1.4374085255762321E-3</v>
      </c>
      <c r="I255" s="1">
        <f t="shared" ref="I255:I318" si="35">G255^2*H255/(1-H255)</f>
        <v>8.6194471317009507E-7</v>
      </c>
      <c r="J255" s="1">
        <f t="shared" ref="J255:J318" si="36">G255/SQRT(1-H255)</f>
        <v>-2.44877902634307E-2</v>
      </c>
      <c r="AQ255" s="70"/>
      <c r="AR255" s="70"/>
      <c r="AS255" s="70"/>
      <c r="AT255" s="70"/>
      <c r="AU255" s="70"/>
      <c r="AV255" s="70"/>
      <c r="AW255" s="70"/>
      <c r="AX255" s="83"/>
      <c r="AY255" s="70"/>
      <c r="AZ255" s="70"/>
      <c r="BA255" s="70"/>
      <c r="BB255" s="70">
        <f t="shared" ref="BB255:BB318" si="37">1-B255</f>
        <v>1</v>
      </c>
      <c r="BC255" s="70">
        <f t="shared" ref="BC255:BC318" si="38">IF(B255=0,C255,NA())</f>
        <v>5.9843159246287289E-4</v>
      </c>
      <c r="BD255" s="70" t="e">
        <f t="shared" ref="BD255:BD318" si="39">IF(B255=1,C255,NA())</f>
        <v>#N/A</v>
      </c>
      <c r="BE255" s="70"/>
      <c r="BF255" s="70"/>
      <c r="BG255" s="70"/>
      <c r="BH255" s="70"/>
      <c r="BI255" s="70"/>
      <c r="BJ255" s="70"/>
      <c r="BK255" s="70"/>
      <c r="BL255" s="70"/>
      <c r="BM255" s="70"/>
      <c r="BN255" s="70"/>
      <c r="BO255" s="70"/>
      <c r="BP255" s="70"/>
      <c r="BQ255" s="70"/>
      <c r="BR255" s="70"/>
      <c r="BS255" s="70"/>
      <c r="BT255" s="70"/>
      <c r="BU255" s="70"/>
      <c r="BV255" s="70"/>
      <c r="BW255" s="70"/>
      <c r="BX255" s="70"/>
      <c r="BY255" s="70"/>
      <c r="BZ255" s="70"/>
      <c r="CA255" s="70"/>
      <c r="CB255" s="70"/>
      <c r="CC255" s="70"/>
      <c r="CD255" s="70"/>
      <c r="CE255" s="70"/>
      <c r="CF255" s="70"/>
      <c r="CG255" s="70"/>
      <c r="CH255" s="70"/>
      <c r="CI255" s="70"/>
      <c r="CJ255" s="70"/>
      <c r="CK255" s="70"/>
      <c r="CL255" s="70"/>
      <c r="CM255" s="70"/>
      <c r="CN255" s="70"/>
      <c r="CO255" s="70"/>
      <c r="CP255" s="70"/>
      <c r="CQ255" s="70"/>
      <c r="CR255" s="70"/>
      <c r="CS255" s="70"/>
      <c r="CT255" s="70"/>
      <c r="CU255" s="70"/>
      <c r="CV255" s="70"/>
      <c r="CW255" s="70"/>
      <c r="CX255" s="70"/>
      <c r="CY255" s="70"/>
      <c r="CZ255" s="70"/>
      <c r="DA255" s="70"/>
      <c r="DB255" s="70"/>
      <c r="DC255" s="70"/>
      <c r="DD255" s="70"/>
      <c r="DE255" s="70"/>
      <c r="DF255" s="70"/>
      <c r="DG255" s="70"/>
      <c r="DH255" s="70"/>
      <c r="DI255" s="70"/>
      <c r="DJ255" s="70"/>
      <c r="DK255" s="70"/>
      <c r="DL255" s="70"/>
      <c r="DM255" s="70"/>
      <c r="DN255" s="70"/>
      <c r="DO255" s="70"/>
      <c r="DP255" s="70"/>
      <c r="DQ255" s="70"/>
      <c r="DR255" s="70"/>
      <c r="DS255" s="70"/>
      <c r="DT255" s="70"/>
      <c r="DU255" s="70"/>
      <c r="DV255" s="70"/>
      <c r="DW255" s="70"/>
      <c r="DX255" s="70"/>
      <c r="DY255" s="70"/>
      <c r="DZ255" s="70"/>
      <c r="EA255" s="70"/>
      <c r="EB255" s="70"/>
      <c r="EC255" s="70"/>
      <c r="ED255" s="70"/>
      <c r="EE255" s="70"/>
      <c r="EF255" s="70"/>
      <c r="EG255" s="70"/>
      <c r="EH255" s="70"/>
      <c r="EI255" s="70"/>
      <c r="EJ255" s="70"/>
      <c r="EK255" s="70"/>
      <c r="EL255" s="70"/>
      <c r="EM255" s="70"/>
      <c r="EN255" s="70"/>
    </row>
    <row r="256" spans="1:144" outlineLevel="1" x14ac:dyDescent="0.2">
      <c r="A256" s="16">
        <v>3</v>
      </c>
      <c r="B256" s="16">
        <v>0</v>
      </c>
      <c r="C256" s="1">
        <v>4.5513952100450795E-6</v>
      </c>
      <c r="D256" s="1">
        <f t="shared" si="31"/>
        <v>-4.5513952100450795E-6</v>
      </c>
      <c r="E256" s="1">
        <f t="shared" si="32"/>
        <v>9.1028111351919001E-6</v>
      </c>
      <c r="F256" s="1">
        <f t="shared" si="33"/>
        <v>-3.0170865309420447E-3</v>
      </c>
      <c r="G256" s="1">
        <f t="shared" si="34"/>
        <v>-2.1334047729715333E-3</v>
      </c>
      <c r="H256" s="1">
        <v>2.1964536543857119E-5</v>
      </c>
      <c r="I256" s="1">
        <f t="shared" si="35"/>
        <v>9.9971937255642823E-11</v>
      </c>
      <c r="J256" s="1">
        <f t="shared" si="36"/>
        <v>-2.1334282029810557E-3</v>
      </c>
      <c r="AQ256" s="70"/>
      <c r="AR256" s="70"/>
      <c r="AS256" s="70"/>
      <c r="AT256" s="70"/>
      <c r="AU256" s="70"/>
      <c r="AV256" s="70"/>
      <c r="AW256" s="70"/>
      <c r="AX256" s="83"/>
      <c r="AY256" s="70"/>
      <c r="AZ256" s="70"/>
      <c r="BA256" s="70"/>
      <c r="BB256" s="70">
        <f t="shared" si="37"/>
        <v>1</v>
      </c>
      <c r="BC256" s="70">
        <f t="shared" si="38"/>
        <v>4.5513952100450795E-6</v>
      </c>
      <c r="BD256" s="70" t="e">
        <f t="shared" si="39"/>
        <v>#N/A</v>
      </c>
      <c r="BE256" s="70"/>
      <c r="BF256" s="70"/>
      <c r="BG256" s="70"/>
      <c r="BH256" s="70"/>
      <c r="BI256" s="70"/>
      <c r="BJ256" s="70"/>
      <c r="BK256" s="70"/>
      <c r="BL256" s="70"/>
      <c r="BM256" s="70"/>
      <c r="BN256" s="70"/>
      <c r="BO256" s="70"/>
      <c r="BP256" s="70"/>
      <c r="BQ256" s="70"/>
      <c r="BR256" s="70"/>
      <c r="BS256" s="70"/>
      <c r="BT256" s="70"/>
      <c r="BU256" s="70"/>
      <c r="BV256" s="70"/>
      <c r="BW256" s="70"/>
      <c r="BX256" s="70"/>
      <c r="BY256" s="70"/>
      <c r="BZ256" s="70"/>
      <c r="CA256" s="70"/>
      <c r="CB256" s="70"/>
      <c r="CC256" s="70"/>
      <c r="CD256" s="70"/>
      <c r="CE256" s="70"/>
      <c r="CF256" s="70"/>
      <c r="CG256" s="70"/>
      <c r="CH256" s="70"/>
      <c r="CI256" s="70"/>
      <c r="CJ256" s="70"/>
      <c r="CK256" s="70"/>
      <c r="CL256" s="70"/>
      <c r="CM256" s="70"/>
      <c r="CN256" s="70"/>
      <c r="CO256" s="70"/>
      <c r="CP256" s="70"/>
      <c r="CQ256" s="70"/>
      <c r="CR256" s="70"/>
      <c r="CS256" s="70"/>
      <c r="CT256" s="70"/>
      <c r="CU256" s="70"/>
      <c r="CV256" s="70"/>
      <c r="CW256" s="70"/>
      <c r="CX256" s="70"/>
      <c r="CY256" s="70"/>
      <c r="CZ256" s="70"/>
      <c r="DA256" s="70"/>
      <c r="DB256" s="70"/>
      <c r="DC256" s="70"/>
      <c r="DD256" s="70"/>
      <c r="DE256" s="70"/>
      <c r="DF256" s="70"/>
      <c r="DG256" s="70"/>
      <c r="DH256" s="70"/>
      <c r="DI256" s="70"/>
      <c r="DJ256" s="70"/>
      <c r="DK256" s="70"/>
      <c r="DL256" s="70"/>
      <c r="DM256" s="70"/>
      <c r="DN256" s="70"/>
      <c r="DO256" s="70"/>
      <c r="DP256" s="70"/>
      <c r="DQ256" s="70"/>
      <c r="DR256" s="70"/>
      <c r="DS256" s="70"/>
      <c r="DT256" s="70"/>
      <c r="DU256" s="70"/>
      <c r="DV256" s="70"/>
      <c r="DW256" s="70"/>
      <c r="DX256" s="70"/>
      <c r="DY256" s="70"/>
      <c r="DZ256" s="70"/>
      <c r="EA256" s="70"/>
      <c r="EB256" s="70"/>
      <c r="EC256" s="70"/>
      <c r="ED256" s="70"/>
      <c r="EE256" s="70"/>
      <c r="EF256" s="70"/>
      <c r="EG256" s="70"/>
      <c r="EH256" s="70"/>
      <c r="EI256" s="70"/>
      <c r="EJ256" s="70"/>
      <c r="EK256" s="70"/>
      <c r="EL256" s="70"/>
      <c r="EM256" s="70"/>
      <c r="EN256" s="70"/>
    </row>
    <row r="257" spans="1:144" outlineLevel="1" x14ac:dyDescent="0.2">
      <c r="A257" s="16">
        <v>4</v>
      </c>
      <c r="B257" s="16">
        <v>0</v>
      </c>
      <c r="C257" s="1">
        <v>1.0395572638836912E-4</v>
      </c>
      <c r="D257" s="1">
        <f t="shared" si="31"/>
        <v>-1.0395572638836912E-4</v>
      </c>
      <c r="E257" s="1">
        <f t="shared" si="32"/>
        <v>2.0792226031887188E-4</v>
      </c>
      <c r="F257" s="1">
        <f t="shared" si="33"/>
        <v>-1.4419509711459397E-2</v>
      </c>
      <c r="G257" s="1">
        <f t="shared" si="34"/>
        <v>-1.0196398104476055E-2</v>
      </c>
      <c r="H257" s="1">
        <v>3.4826422866904321E-4</v>
      </c>
      <c r="I257" s="1">
        <f t="shared" si="35"/>
        <v>3.6220439160417784E-8</v>
      </c>
      <c r="J257" s="1">
        <f t="shared" si="36"/>
        <v>-1.0198174088733889E-2</v>
      </c>
      <c r="AQ257" s="70"/>
      <c r="AR257" s="70"/>
      <c r="AS257" s="70"/>
      <c r="AT257" s="70"/>
      <c r="AU257" s="70"/>
      <c r="AV257" s="70"/>
      <c r="AW257" s="70"/>
      <c r="AX257" s="83"/>
      <c r="AY257" s="70"/>
      <c r="AZ257" s="70"/>
      <c r="BA257" s="70"/>
      <c r="BB257" s="70">
        <f t="shared" si="37"/>
        <v>1</v>
      </c>
      <c r="BC257" s="70">
        <f t="shared" si="38"/>
        <v>1.0395572638836912E-4</v>
      </c>
      <c r="BD257" s="70" t="e">
        <f t="shared" si="39"/>
        <v>#N/A</v>
      </c>
      <c r="BE257" s="70"/>
      <c r="BF257" s="70"/>
      <c r="BG257" s="70"/>
      <c r="BH257" s="70"/>
      <c r="BI257" s="70"/>
      <c r="BJ257" s="70"/>
      <c r="BK257" s="70"/>
      <c r="BL257" s="70"/>
      <c r="BM257" s="70"/>
      <c r="BN257" s="70"/>
      <c r="BO257" s="70"/>
      <c r="BP257" s="70"/>
      <c r="BQ257" s="70"/>
      <c r="BR257" s="70"/>
      <c r="BS257" s="70"/>
      <c r="BT257" s="70"/>
      <c r="BU257" s="70"/>
      <c r="BV257" s="70"/>
      <c r="BW257" s="70"/>
      <c r="BX257" s="70"/>
      <c r="BY257" s="70"/>
      <c r="BZ257" s="70"/>
      <c r="CA257" s="70"/>
      <c r="CB257" s="70"/>
      <c r="CC257" s="70"/>
      <c r="CD257" s="70"/>
      <c r="CE257" s="70"/>
      <c r="CF257" s="70"/>
      <c r="CG257" s="70"/>
      <c r="CH257" s="70"/>
      <c r="CI257" s="70"/>
      <c r="CJ257" s="70"/>
      <c r="CK257" s="70"/>
      <c r="CL257" s="70"/>
      <c r="CM257" s="70"/>
      <c r="CN257" s="70"/>
      <c r="CO257" s="70"/>
      <c r="CP257" s="70"/>
      <c r="CQ257" s="70"/>
      <c r="CR257" s="70"/>
      <c r="CS257" s="70"/>
      <c r="CT257" s="70"/>
      <c r="CU257" s="70"/>
      <c r="CV257" s="70"/>
      <c r="CW257" s="70"/>
      <c r="CX257" s="70"/>
      <c r="CY257" s="70"/>
      <c r="CZ257" s="70"/>
      <c r="DA257" s="70"/>
      <c r="DB257" s="70"/>
      <c r="DC257" s="70"/>
      <c r="DD257" s="70"/>
      <c r="DE257" s="70"/>
      <c r="DF257" s="70"/>
      <c r="DG257" s="70"/>
      <c r="DH257" s="70"/>
      <c r="DI257" s="70"/>
      <c r="DJ257" s="70"/>
      <c r="DK257" s="70"/>
      <c r="DL257" s="70"/>
      <c r="DM257" s="70"/>
      <c r="DN257" s="70"/>
      <c r="DO257" s="70"/>
      <c r="DP257" s="70"/>
      <c r="DQ257" s="70"/>
      <c r="DR257" s="70"/>
      <c r="DS257" s="70"/>
      <c r="DT257" s="70"/>
      <c r="DU257" s="70"/>
      <c r="DV257" s="70"/>
      <c r="DW257" s="70"/>
      <c r="DX257" s="70"/>
      <c r="DY257" s="70"/>
      <c r="DZ257" s="70"/>
      <c r="EA257" s="70"/>
      <c r="EB257" s="70"/>
      <c r="EC257" s="70"/>
      <c r="ED257" s="70"/>
      <c r="EE257" s="70"/>
      <c r="EF257" s="70"/>
      <c r="EG257" s="70"/>
      <c r="EH257" s="70"/>
      <c r="EI257" s="70"/>
      <c r="EJ257" s="70"/>
      <c r="EK257" s="70"/>
      <c r="EL257" s="70"/>
      <c r="EM257" s="70"/>
      <c r="EN257" s="70"/>
    </row>
    <row r="258" spans="1:144" outlineLevel="1" x14ac:dyDescent="0.2">
      <c r="A258" s="16">
        <v>5</v>
      </c>
      <c r="B258" s="16">
        <v>0</v>
      </c>
      <c r="C258" s="1">
        <v>0.21045492682119454</v>
      </c>
      <c r="D258" s="1">
        <f t="shared" si="31"/>
        <v>-0.21045492682119454</v>
      </c>
      <c r="E258" s="1">
        <f t="shared" si="32"/>
        <v>0.47259671225186045</v>
      </c>
      <c r="F258" s="1">
        <f t="shared" si="33"/>
        <v>-0.68745669845588131</v>
      </c>
      <c r="G258" s="1">
        <f t="shared" si="34"/>
        <v>-0.51628687508936744</v>
      </c>
      <c r="H258" s="1">
        <v>0.27838270046976327</v>
      </c>
      <c r="I258" s="1">
        <f t="shared" si="35"/>
        <v>0.1028294414100024</v>
      </c>
      <c r="J258" s="1">
        <f t="shared" si="36"/>
        <v>-0.6077677013461199</v>
      </c>
      <c r="AQ258" s="70"/>
      <c r="AR258" s="70"/>
      <c r="AS258" s="70"/>
      <c r="AT258" s="70"/>
      <c r="AU258" s="70"/>
      <c r="AV258" s="70"/>
      <c r="AW258" s="70"/>
      <c r="AX258" s="83"/>
      <c r="AY258" s="70"/>
      <c r="AZ258" s="70"/>
      <c r="BA258" s="70"/>
      <c r="BB258" s="70">
        <f t="shared" si="37"/>
        <v>1</v>
      </c>
      <c r="BC258" s="70">
        <f t="shared" si="38"/>
        <v>0.21045492682119454</v>
      </c>
      <c r="BD258" s="70" t="e">
        <f t="shared" si="39"/>
        <v>#N/A</v>
      </c>
      <c r="BE258" s="70"/>
      <c r="BF258" s="70"/>
      <c r="BG258" s="70"/>
      <c r="BH258" s="70"/>
      <c r="BI258" s="70"/>
      <c r="BJ258" s="70"/>
      <c r="BK258" s="70"/>
      <c r="BL258" s="70"/>
      <c r="BM258" s="70"/>
      <c r="BN258" s="70"/>
      <c r="BO258" s="70"/>
      <c r="BP258" s="70"/>
      <c r="BQ258" s="70"/>
      <c r="BR258" s="70"/>
      <c r="BS258" s="70"/>
      <c r="BT258" s="70"/>
      <c r="BU258" s="70"/>
      <c r="BV258" s="70"/>
      <c r="BW258" s="70"/>
      <c r="BX258" s="70"/>
      <c r="BY258" s="70"/>
      <c r="BZ258" s="70"/>
      <c r="CA258" s="70"/>
      <c r="CB258" s="70"/>
      <c r="CC258" s="70"/>
      <c r="CD258" s="70"/>
      <c r="CE258" s="70"/>
      <c r="CF258" s="70"/>
      <c r="CG258" s="70"/>
      <c r="CH258" s="70"/>
      <c r="CI258" s="70"/>
      <c r="CJ258" s="70"/>
      <c r="CK258" s="70"/>
      <c r="CL258" s="70"/>
      <c r="CM258" s="70"/>
      <c r="CN258" s="70"/>
      <c r="CO258" s="70"/>
      <c r="CP258" s="70"/>
      <c r="CQ258" s="70"/>
      <c r="CR258" s="70"/>
      <c r="CS258" s="70"/>
      <c r="CT258" s="70"/>
      <c r="CU258" s="70"/>
      <c r="CV258" s="70"/>
      <c r="CW258" s="70"/>
      <c r="CX258" s="70"/>
      <c r="CY258" s="70"/>
      <c r="CZ258" s="70"/>
      <c r="DA258" s="70"/>
      <c r="DB258" s="70"/>
      <c r="DC258" s="70"/>
      <c r="DD258" s="70"/>
      <c r="DE258" s="70"/>
      <c r="DF258" s="70"/>
      <c r="DG258" s="70"/>
      <c r="DH258" s="70"/>
      <c r="DI258" s="70"/>
      <c r="DJ258" s="70"/>
      <c r="DK258" s="70"/>
      <c r="DL258" s="70"/>
      <c r="DM258" s="70"/>
      <c r="DN258" s="70"/>
      <c r="DO258" s="70"/>
      <c r="DP258" s="70"/>
      <c r="DQ258" s="70"/>
      <c r="DR258" s="70"/>
      <c r="DS258" s="70"/>
      <c r="DT258" s="70"/>
      <c r="DU258" s="70"/>
      <c r="DV258" s="70"/>
      <c r="DW258" s="70"/>
      <c r="DX258" s="70"/>
      <c r="DY258" s="70"/>
      <c r="DZ258" s="70"/>
      <c r="EA258" s="70"/>
      <c r="EB258" s="70"/>
      <c r="EC258" s="70"/>
      <c r="ED258" s="70"/>
      <c r="EE258" s="70"/>
      <c r="EF258" s="70"/>
      <c r="EG258" s="70"/>
      <c r="EH258" s="70"/>
      <c r="EI258" s="70"/>
      <c r="EJ258" s="70"/>
      <c r="EK258" s="70"/>
      <c r="EL258" s="70"/>
      <c r="EM258" s="70"/>
      <c r="EN258" s="70"/>
    </row>
    <row r="259" spans="1:144" outlineLevel="1" x14ac:dyDescent="0.2">
      <c r="A259" s="16">
        <v>6</v>
      </c>
      <c r="B259" s="16">
        <v>0</v>
      </c>
      <c r="C259" s="1">
        <v>4.330708563653352E-5</v>
      </c>
      <c r="D259" s="1">
        <f t="shared" si="31"/>
        <v>-4.330708563653352E-5</v>
      </c>
      <c r="E259" s="1">
        <f t="shared" si="32"/>
        <v>8.661604683060943E-5</v>
      </c>
      <c r="F259" s="1">
        <f t="shared" si="33"/>
        <v>-9.3067742440981899E-3</v>
      </c>
      <c r="G259" s="1">
        <f t="shared" si="34"/>
        <v>-6.5809544308881186E-3</v>
      </c>
      <c r="H259" s="1">
        <v>1.4003259964047516E-4</v>
      </c>
      <c r="I259" s="1">
        <f t="shared" si="35"/>
        <v>6.0655157975100911E-9</v>
      </c>
      <c r="J259" s="1">
        <f t="shared" si="36"/>
        <v>-6.5814152533648466E-3</v>
      </c>
      <c r="AQ259" s="70"/>
      <c r="AR259" s="70"/>
      <c r="AS259" s="70"/>
      <c r="AT259" s="70"/>
      <c r="AU259" s="70"/>
      <c r="AV259" s="70"/>
      <c r="AW259" s="70"/>
      <c r="AX259" s="83"/>
      <c r="AY259" s="70"/>
      <c r="AZ259" s="70"/>
      <c r="BA259" s="70"/>
      <c r="BB259" s="70">
        <f t="shared" si="37"/>
        <v>1</v>
      </c>
      <c r="BC259" s="70">
        <f t="shared" si="38"/>
        <v>4.330708563653352E-5</v>
      </c>
      <c r="BD259" s="70" t="e">
        <f t="shared" si="39"/>
        <v>#N/A</v>
      </c>
      <c r="BE259" s="70"/>
      <c r="BF259" s="70"/>
      <c r="BG259" s="70"/>
      <c r="BH259" s="70"/>
      <c r="BI259" s="70"/>
      <c r="BJ259" s="70"/>
      <c r="BK259" s="70"/>
      <c r="BL259" s="70"/>
      <c r="BM259" s="70"/>
      <c r="BN259" s="70"/>
      <c r="BO259" s="70"/>
      <c r="BP259" s="70"/>
      <c r="BQ259" s="70"/>
      <c r="BR259" s="70"/>
      <c r="BS259" s="70"/>
      <c r="BT259" s="70"/>
      <c r="BU259" s="70"/>
      <c r="BV259" s="70"/>
      <c r="BW259" s="70"/>
      <c r="BX259" s="70"/>
      <c r="BY259" s="70"/>
      <c r="BZ259" s="70"/>
      <c r="CA259" s="70"/>
      <c r="CB259" s="70"/>
      <c r="CC259" s="70"/>
      <c r="CD259" s="70"/>
      <c r="CE259" s="70"/>
      <c r="CF259" s="70"/>
      <c r="CG259" s="70"/>
      <c r="CH259" s="70"/>
      <c r="CI259" s="70"/>
      <c r="CJ259" s="70"/>
      <c r="CK259" s="70"/>
      <c r="CL259" s="70"/>
      <c r="CM259" s="70"/>
      <c r="CN259" s="70"/>
      <c r="CO259" s="70"/>
      <c r="CP259" s="70"/>
      <c r="CQ259" s="70"/>
      <c r="CR259" s="70"/>
      <c r="CS259" s="70"/>
      <c r="CT259" s="70"/>
      <c r="CU259" s="70"/>
      <c r="CV259" s="70"/>
      <c r="CW259" s="70"/>
      <c r="CX259" s="70"/>
      <c r="CY259" s="70"/>
      <c r="CZ259" s="70"/>
      <c r="DA259" s="70"/>
      <c r="DB259" s="70"/>
      <c r="DC259" s="70"/>
      <c r="DD259" s="70"/>
      <c r="DE259" s="70"/>
      <c r="DF259" s="70"/>
      <c r="DG259" s="70"/>
      <c r="DH259" s="70"/>
      <c r="DI259" s="70"/>
      <c r="DJ259" s="70"/>
      <c r="DK259" s="70"/>
      <c r="DL259" s="70"/>
      <c r="DM259" s="70"/>
      <c r="DN259" s="70"/>
      <c r="DO259" s="70"/>
      <c r="DP259" s="70"/>
      <c r="DQ259" s="70"/>
      <c r="DR259" s="70"/>
      <c r="DS259" s="70"/>
      <c r="DT259" s="70"/>
      <c r="DU259" s="70"/>
      <c r="DV259" s="70"/>
      <c r="DW259" s="70"/>
      <c r="DX259" s="70"/>
      <c r="DY259" s="70"/>
      <c r="DZ259" s="70"/>
      <c r="EA259" s="70"/>
      <c r="EB259" s="70"/>
      <c r="EC259" s="70"/>
      <c r="ED259" s="70"/>
      <c r="EE259" s="70"/>
      <c r="EF259" s="70"/>
      <c r="EG259" s="70"/>
      <c r="EH259" s="70"/>
      <c r="EI259" s="70"/>
      <c r="EJ259" s="70"/>
      <c r="EK259" s="70"/>
      <c r="EL259" s="70"/>
      <c r="EM259" s="70"/>
      <c r="EN259" s="70"/>
    </row>
    <row r="260" spans="1:144" outlineLevel="1" x14ac:dyDescent="0.2">
      <c r="A260" s="16">
        <v>7</v>
      </c>
      <c r="B260" s="16">
        <v>0</v>
      </c>
      <c r="C260" s="1">
        <v>3.6539367556055256E-3</v>
      </c>
      <c r="D260" s="1">
        <f t="shared" si="31"/>
        <v>-3.6539367556055256E-3</v>
      </c>
      <c r="E260" s="1">
        <f t="shared" si="32"/>
        <v>7.3212573775057899E-3</v>
      </c>
      <c r="F260" s="1">
        <f t="shared" si="33"/>
        <v>-8.5564346415465536E-2</v>
      </c>
      <c r="G260" s="1">
        <f t="shared" si="34"/>
        <v>-6.0558541701119566E-2</v>
      </c>
      <c r="H260" s="1">
        <v>6.3170432614395554E-3</v>
      </c>
      <c r="I260" s="1">
        <f t="shared" si="35"/>
        <v>2.3314001870920391E-5</v>
      </c>
      <c r="J260" s="1">
        <f t="shared" si="36"/>
        <v>-6.0750728183595934E-2</v>
      </c>
      <c r="AQ260" s="70"/>
      <c r="AR260" s="70"/>
      <c r="AS260" s="70"/>
      <c r="AT260" s="70"/>
      <c r="AU260" s="70"/>
      <c r="AV260" s="70"/>
      <c r="AW260" s="70"/>
      <c r="AX260" s="83"/>
      <c r="AY260" s="70"/>
      <c r="AZ260" s="70"/>
      <c r="BA260" s="70"/>
      <c r="BB260" s="70">
        <f t="shared" si="37"/>
        <v>1</v>
      </c>
      <c r="BC260" s="70">
        <f t="shared" si="38"/>
        <v>3.6539367556055256E-3</v>
      </c>
      <c r="BD260" s="70" t="e">
        <f t="shared" si="39"/>
        <v>#N/A</v>
      </c>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c r="CH260" s="70"/>
      <c r="CI260" s="70"/>
      <c r="CJ260" s="70"/>
      <c r="CK260" s="70"/>
      <c r="CL260" s="70"/>
      <c r="CM260" s="70"/>
      <c r="CN260" s="70"/>
      <c r="CO260" s="70"/>
      <c r="CP260" s="70"/>
      <c r="CQ260" s="70"/>
      <c r="CR260" s="70"/>
      <c r="CS260" s="70"/>
      <c r="CT260" s="70"/>
      <c r="CU260" s="70"/>
      <c r="CV260" s="70"/>
      <c r="CW260" s="70"/>
      <c r="CX260" s="70"/>
      <c r="CY260" s="70"/>
      <c r="CZ260" s="70"/>
      <c r="DA260" s="70"/>
      <c r="DB260" s="70"/>
      <c r="DC260" s="70"/>
      <c r="DD260" s="70"/>
      <c r="DE260" s="70"/>
      <c r="DF260" s="70"/>
      <c r="DG260" s="70"/>
      <c r="DH260" s="70"/>
      <c r="DI260" s="70"/>
      <c r="DJ260" s="70"/>
      <c r="DK260" s="70"/>
      <c r="DL260" s="70"/>
      <c r="DM260" s="70"/>
      <c r="DN260" s="70"/>
      <c r="DO260" s="70"/>
      <c r="DP260" s="70"/>
      <c r="DQ260" s="70"/>
      <c r="DR260" s="70"/>
      <c r="DS260" s="70"/>
      <c r="DT260" s="70"/>
      <c r="DU260" s="70"/>
      <c r="DV260" s="70"/>
      <c r="DW260" s="70"/>
      <c r="DX260" s="70"/>
      <c r="DY260" s="70"/>
      <c r="DZ260" s="70"/>
      <c r="EA260" s="70"/>
      <c r="EB260" s="70"/>
      <c r="EC260" s="70"/>
      <c r="ED260" s="70"/>
      <c r="EE260" s="70"/>
      <c r="EF260" s="70"/>
      <c r="EG260" s="70"/>
      <c r="EH260" s="70"/>
      <c r="EI260" s="70"/>
      <c r="EJ260" s="70"/>
      <c r="EK260" s="70"/>
      <c r="EL260" s="70"/>
      <c r="EM260" s="70"/>
      <c r="EN260" s="70"/>
    </row>
    <row r="261" spans="1:144" outlineLevel="1" x14ac:dyDescent="0.2">
      <c r="A261" s="16">
        <v>8</v>
      </c>
      <c r="B261" s="16">
        <v>0</v>
      </c>
      <c r="C261" s="1">
        <v>1.7952512935589706E-6</v>
      </c>
      <c r="D261" s="1">
        <f t="shared" si="31"/>
        <v>-1.7952512935589706E-6</v>
      </c>
      <c r="E261" s="1">
        <f t="shared" si="32"/>
        <v>3.5905058098232279E-6</v>
      </c>
      <c r="F261" s="1">
        <f t="shared" si="33"/>
        <v>-1.8948630055556069E-3</v>
      </c>
      <c r="G261" s="1">
        <f t="shared" si="34"/>
        <v>-1.3398710820418372E-3</v>
      </c>
      <c r="H261" s="1">
        <v>1.0181524113918174E-5</v>
      </c>
      <c r="I261" s="1">
        <f t="shared" si="35"/>
        <v>1.8278613254425057E-11</v>
      </c>
      <c r="J261" s="1">
        <f t="shared" si="36"/>
        <v>-1.3398779030587892E-3</v>
      </c>
      <c r="AQ261" s="70"/>
      <c r="AR261" s="70"/>
      <c r="AS261" s="70"/>
      <c r="AT261" s="70"/>
      <c r="AU261" s="70"/>
      <c r="AV261" s="70"/>
      <c r="AW261" s="70"/>
      <c r="AX261" s="83"/>
      <c r="AY261" s="70"/>
      <c r="AZ261" s="70"/>
      <c r="BA261" s="70"/>
      <c r="BB261" s="70">
        <f t="shared" si="37"/>
        <v>1</v>
      </c>
      <c r="BC261" s="70">
        <f t="shared" si="38"/>
        <v>1.7952512935589706E-6</v>
      </c>
      <c r="BD261" s="70" t="e">
        <f t="shared" si="39"/>
        <v>#N/A</v>
      </c>
      <c r="BE261" s="70"/>
      <c r="BF261" s="70"/>
      <c r="BG261" s="70"/>
      <c r="BH261" s="70"/>
      <c r="BI261" s="70"/>
      <c r="BJ261" s="70"/>
      <c r="BK261" s="70"/>
      <c r="BL261" s="70"/>
      <c r="BM261" s="70"/>
      <c r="BN261" s="70"/>
      <c r="BO261" s="70"/>
      <c r="BP261" s="70"/>
      <c r="BQ261" s="70"/>
      <c r="BR261" s="70"/>
      <c r="BS261" s="70"/>
      <c r="BT261" s="70"/>
      <c r="BU261" s="70"/>
      <c r="BV261" s="70"/>
      <c r="BW261" s="70"/>
      <c r="BX261" s="70"/>
      <c r="BY261" s="70"/>
      <c r="BZ261" s="70"/>
      <c r="CA261" s="70"/>
      <c r="CB261" s="70"/>
      <c r="CC261" s="70"/>
      <c r="CD261" s="70"/>
      <c r="CE261" s="70"/>
      <c r="CF261" s="70"/>
      <c r="CG261" s="70"/>
      <c r="CH261" s="70"/>
      <c r="CI261" s="70"/>
      <c r="CJ261" s="70"/>
      <c r="CK261" s="70"/>
      <c r="CL261" s="70"/>
      <c r="CM261" s="70"/>
      <c r="CN261" s="70"/>
      <c r="CO261" s="70"/>
      <c r="CP261" s="70"/>
      <c r="CQ261" s="70"/>
      <c r="CR261" s="70"/>
      <c r="CS261" s="70"/>
      <c r="CT261" s="70"/>
      <c r="CU261" s="70"/>
      <c r="CV261" s="70"/>
      <c r="CW261" s="70"/>
      <c r="CX261" s="70"/>
      <c r="CY261" s="70"/>
      <c r="CZ261" s="70"/>
      <c r="DA261" s="70"/>
      <c r="DB261" s="70"/>
      <c r="DC261" s="70"/>
      <c r="DD261" s="70"/>
      <c r="DE261" s="70"/>
      <c r="DF261" s="70"/>
      <c r="DG261" s="70"/>
      <c r="DH261" s="70"/>
      <c r="DI261" s="70"/>
      <c r="DJ261" s="70"/>
      <c r="DK261" s="70"/>
      <c r="DL261" s="70"/>
      <c r="DM261" s="70"/>
      <c r="DN261" s="70"/>
      <c r="DO261" s="70"/>
      <c r="DP261" s="70"/>
      <c r="DQ261" s="70"/>
      <c r="DR261" s="70"/>
      <c r="DS261" s="70"/>
      <c r="DT261" s="70"/>
      <c r="DU261" s="70"/>
      <c r="DV261" s="70"/>
      <c r="DW261" s="70"/>
      <c r="DX261" s="70"/>
      <c r="DY261" s="70"/>
      <c r="DZ261" s="70"/>
      <c r="EA261" s="70"/>
      <c r="EB261" s="70"/>
      <c r="EC261" s="70"/>
      <c r="ED261" s="70"/>
      <c r="EE261" s="70"/>
      <c r="EF261" s="70"/>
      <c r="EG261" s="70"/>
      <c r="EH261" s="70"/>
      <c r="EI261" s="70"/>
      <c r="EJ261" s="70"/>
      <c r="EK261" s="70"/>
      <c r="EL261" s="70"/>
      <c r="EM261" s="70"/>
      <c r="EN261" s="70"/>
    </row>
    <row r="262" spans="1:144" outlineLevel="1" x14ac:dyDescent="0.2">
      <c r="A262" s="16">
        <v>9</v>
      </c>
      <c r="B262" s="16">
        <v>0</v>
      </c>
      <c r="C262" s="1">
        <v>2.4095326726475227E-6</v>
      </c>
      <c r="D262" s="1">
        <f t="shared" si="31"/>
        <v>-2.4095326726475227E-6</v>
      </c>
      <c r="E262" s="1">
        <f t="shared" si="32"/>
        <v>4.8190711511747372E-6</v>
      </c>
      <c r="F262" s="1">
        <f t="shared" si="33"/>
        <v>-2.195238290294413E-3</v>
      </c>
      <c r="G262" s="1">
        <f t="shared" si="34"/>
        <v>-1.5522688164455322E-3</v>
      </c>
      <c r="H262" s="1">
        <v>1.3028854764453666E-5</v>
      </c>
      <c r="I262" s="1">
        <f t="shared" si="35"/>
        <v>3.13939359128907E-11</v>
      </c>
      <c r="J262" s="1">
        <f t="shared" si="36"/>
        <v>-1.5522789286868278E-3</v>
      </c>
      <c r="AQ262" s="70"/>
      <c r="AR262" s="70"/>
      <c r="AS262" s="70"/>
      <c r="AT262" s="70"/>
      <c r="AU262" s="70"/>
      <c r="AV262" s="70"/>
      <c r="AW262" s="70"/>
      <c r="AX262" s="83"/>
      <c r="AY262" s="70"/>
      <c r="AZ262" s="70"/>
      <c r="BA262" s="70"/>
      <c r="BB262" s="70">
        <f t="shared" si="37"/>
        <v>1</v>
      </c>
      <c r="BC262" s="70">
        <f t="shared" si="38"/>
        <v>2.4095326726475227E-6</v>
      </c>
      <c r="BD262" s="70" t="e">
        <f t="shared" si="39"/>
        <v>#N/A</v>
      </c>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c r="CH262" s="70"/>
      <c r="CI262" s="70"/>
      <c r="CJ262" s="70"/>
      <c r="CK262" s="70"/>
      <c r="CL262" s="70"/>
      <c r="CM262" s="70"/>
      <c r="CN262" s="70"/>
      <c r="CO262" s="70"/>
      <c r="CP262" s="70"/>
      <c r="CQ262" s="70"/>
      <c r="CR262" s="70"/>
      <c r="CS262" s="70"/>
      <c r="CT262" s="70"/>
      <c r="CU262" s="70"/>
      <c r="CV262" s="70"/>
      <c r="CW262" s="70"/>
      <c r="CX262" s="70"/>
      <c r="CY262" s="70"/>
      <c r="CZ262" s="70"/>
      <c r="DA262" s="70"/>
      <c r="DB262" s="70"/>
      <c r="DC262" s="70"/>
      <c r="DD262" s="70"/>
      <c r="DE262" s="70"/>
      <c r="DF262" s="70"/>
      <c r="DG262" s="70"/>
      <c r="DH262" s="70"/>
      <c r="DI262" s="70"/>
      <c r="DJ262" s="70"/>
      <c r="DK262" s="70"/>
      <c r="DL262" s="70"/>
      <c r="DM262" s="70"/>
      <c r="DN262" s="70"/>
      <c r="DO262" s="70"/>
      <c r="DP262" s="70"/>
      <c r="DQ262" s="70"/>
      <c r="DR262" s="70"/>
      <c r="DS262" s="70"/>
      <c r="DT262" s="70"/>
      <c r="DU262" s="70"/>
      <c r="DV262" s="70"/>
      <c r="DW262" s="70"/>
      <c r="DX262" s="70"/>
      <c r="DY262" s="70"/>
      <c r="DZ262" s="70"/>
      <c r="EA262" s="70"/>
      <c r="EB262" s="70"/>
      <c r="EC262" s="70"/>
      <c r="ED262" s="70"/>
      <c r="EE262" s="70"/>
      <c r="EF262" s="70"/>
      <c r="EG262" s="70"/>
      <c r="EH262" s="70"/>
      <c r="EI262" s="70"/>
      <c r="EJ262" s="70"/>
      <c r="EK262" s="70"/>
      <c r="EL262" s="70"/>
      <c r="EM262" s="70"/>
      <c r="EN262" s="70"/>
    </row>
    <row r="263" spans="1:144" outlineLevel="1" x14ac:dyDescent="0.2">
      <c r="A263" s="16">
        <v>10</v>
      </c>
      <c r="B263" s="16">
        <v>0</v>
      </c>
      <c r="C263" s="1">
        <v>3.2811069193045439E-2</v>
      </c>
      <c r="D263" s="1">
        <f t="shared" si="31"/>
        <v>-3.2811069193045439E-2</v>
      </c>
      <c r="E263" s="1">
        <f t="shared" si="32"/>
        <v>6.6722848644305791E-2</v>
      </c>
      <c r="F263" s="1">
        <f t="shared" si="33"/>
        <v>-0.25830766276730116</v>
      </c>
      <c r="G263" s="1">
        <f t="shared" si="34"/>
        <v>-0.18418511627592862</v>
      </c>
      <c r="H263" s="1">
        <v>4.9621093386242099E-2</v>
      </c>
      <c r="I263" s="1">
        <f t="shared" si="35"/>
        <v>1.7712448726386967E-3</v>
      </c>
      <c r="J263" s="1">
        <f t="shared" si="36"/>
        <v>-0.1889322681021324</v>
      </c>
      <c r="AQ263" s="70"/>
      <c r="AR263" s="70"/>
      <c r="AS263" s="70"/>
      <c r="AT263" s="70"/>
      <c r="AU263" s="70"/>
      <c r="AV263" s="70"/>
      <c r="AW263" s="70"/>
      <c r="AX263" s="83"/>
      <c r="AY263" s="70"/>
      <c r="AZ263" s="70"/>
      <c r="BA263" s="70"/>
      <c r="BB263" s="70">
        <f t="shared" si="37"/>
        <v>1</v>
      </c>
      <c r="BC263" s="70">
        <f t="shared" si="38"/>
        <v>3.2811069193045439E-2</v>
      </c>
      <c r="BD263" s="70" t="e">
        <f t="shared" si="39"/>
        <v>#N/A</v>
      </c>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c r="CH263" s="70"/>
      <c r="CI263" s="70"/>
      <c r="CJ263" s="70"/>
      <c r="CK263" s="70"/>
      <c r="CL263" s="70"/>
      <c r="CM263" s="70"/>
      <c r="CN263" s="70"/>
      <c r="CO263" s="70"/>
      <c r="CP263" s="70"/>
      <c r="CQ263" s="70"/>
      <c r="CR263" s="70"/>
      <c r="CS263" s="70"/>
      <c r="CT263" s="70"/>
      <c r="CU263" s="70"/>
      <c r="CV263" s="70"/>
      <c r="CW263" s="70"/>
      <c r="CX263" s="70"/>
      <c r="CY263" s="70"/>
      <c r="CZ263" s="70"/>
      <c r="DA263" s="70"/>
      <c r="DB263" s="70"/>
      <c r="DC263" s="70"/>
      <c r="DD263" s="70"/>
      <c r="DE263" s="70"/>
      <c r="DF263" s="70"/>
      <c r="DG263" s="70"/>
      <c r="DH263" s="70"/>
      <c r="DI263" s="70"/>
      <c r="DJ263" s="70"/>
      <c r="DK263" s="70"/>
      <c r="DL263" s="70"/>
      <c r="DM263" s="70"/>
      <c r="DN263" s="70"/>
      <c r="DO263" s="70"/>
      <c r="DP263" s="70"/>
      <c r="DQ263" s="70"/>
      <c r="DR263" s="70"/>
      <c r="DS263" s="70"/>
      <c r="DT263" s="70"/>
      <c r="DU263" s="70"/>
      <c r="DV263" s="70"/>
      <c r="DW263" s="70"/>
      <c r="DX263" s="70"/>
      <c r="DY263" s="70"/>
      <c r="DZ263" s="70"/>
      <c r="EA263" s="70"/>
      <c r="EB263" s="70"/>
      <c r="EC263" s="70"/>
      <c r="ED263" s="70"/>
      <c r="EE263" s="70"/>
      <c r="EF263" s="70"/>
      <c r="EG263" s="70"/>
      <c r="EH263" s="70"/>
      <c r="EI263" s="70"/>
      <c r="EJ263" s="70"/>
      <c r="EK263" s="70"/>
      <c r="EL263" s="70"/>
      <c r="EM263" s="70"/>
      <c r="EN263" s="70"/>
    </row>
    <row r="264" spans="1:144" outlineLevel="1" x14ac:dyDescent="0.2">
      <c r="A264" s="16">
        <v>11</v>
      </c>
      <c r="B264" s="16">
        <v>0</v>
      </c>
      <c r="C264" s="1">
        <v>7.7306028005831756E-6</v>
      </c>
      <c r="D264" s="1">
        <f t="shared" si="31"/>
        <v>-7.7306028005831756E-6</v>
      </c>
      <c r="E264" s="1">
        <f t="shared" si="32"/>
        <v>1.5461265363584517E-5</v>
      </c>
      <c r="F264" s="1">
        <f t="shared" si="33"/>
        <v>-3.9320815560698278E-3</v>
      </c>
      <c r="G264" s="1">
        <f t="shared" si="34"/>
        <v>-2.780406906059765E-3</v>
      </c>
      <c r="H264" s="1">
        <v>3.4103498539545775E-5</v>
      </c>
      <c r="I264" s="1">
        <f t="shared" si="35"/>
        <v>2.6365163087903205E-10</v>
      </c>
      <c r="J264" s="1">
        <f t="shared" si="36"/>
        <v>-2.7804543180738853E-3</v>
      </c>
      <c r="AQ264" s="70"/>
      <c r="AR264" s="70"/>
      <c r="AS264" s="70"/>
      <c r="AT264" s="70"/>
      <c r="AU264" s="70"/>
      <c r="AV264" s="70"/>
      <c r="AW264" s="70"/>
      <c r="AX264" s="83"/>
      <c r="AY264" s="70"/>
      <c r="AZ264" s="70"/>
      <c r="BA264" s="70"/>
      <c r="BB264" s="70">
        <f t="shared" si="37"/>
        <v>1</v>
      </c>
      <c r="BC264" s="70">
        <f t="shared" si="38"/>
        <v>7.7306028005831756E-6</v>
      </c>
      <c r="BD264" s="70" t="e">
        <f t="shared" si="39"/>
        <v>#N/A</v>
      </c>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c r="CH264" s="70"/>
      <c r="CI264" s="70"/>
      <c r="CJ264" s="70"/>
      <c r="CK264" s="70"/>
      <c r="CL264" s="70"/>
      <c r="CM264" s="70"/>
      <c r="CN264" s="70"/>
      <c r="CO264" s="70"/>
      <c r="CP264" s="70"/>
      <c r="CQ264" s="70"/>
      <c r="CR264" s="70"/>
      <c r="CS264" s="70"/>
      <c r="CT264" s="70"/>
      <c r="CU264" s="70"/>
      <c r="CV264" s="70"/>
      <c r="CW264" s="70"/>
      <c r="CX264" s="70"/>
      <c r="CY264" s="70"/>
      <c r="CZ264" s="70"/>
      <c r="DA264" s="70"/>
      <c r="DB264" s="70"/>
      <c r="DC264" s="70"/>
      <c r="DD264" s="70"/>
      <c r="DE264" s="70"/>
      <c r="DF264" s="70"/>
      <c r="DG264" s="70"/>
      <c r="DH264" s="70"/>
      <c r="DI264" s="70"/>
      <c r="DJ264" s="70"/>
      <c r="DK264" s="70"/>
      <c r="DL264" s="70"/>
      <c r="DM264" s="70"/>
      <c r="DN264" s="70"/>
      <c r="DO264" s="70"/>
      <c r="DP264" s="70"/>
      <c r="DQ264" s="70"/>
      <c r="DR264" s="70"/>
      <c r="DS264" s="70"/>
      <c r="DT264" s="70"/>
      <c r="DU264" s="70"/>
      <c r="DV264" s="70"/>
      <c r="DW264" s="70"/>
      <c r="DX264" s="70"/>
      <c r="DY264" s="70"/>
      <c r="DZ264" s="70"/>
      <c r="EA264" s="70"/>
      <c r="EB264" s="70"/>
      <c r="EC264" s="70"/>
      <c r="ED264" s="70"/>
      <c r="EE264" s="70"/>
      <c r="EF264" s="70"/>
      <c r="EG264" s="70"/>
      <c r="EH264" s="70"/>
      <c r="EI264" s="70"/>
      <c r="EJ264" s="70"/>
      <c r="EK264" s="70"/>
      <c r="EL264" s="70"/>
      <c r="EM264" s="70"/>
      <c r="EN264" s="70"/>
    </row>
    <row r="265" spans="1:144" outlineLevel="1" x14ac:dyDescent="0.2">
      <c r="A265" s="16">
        <v>12</v>
      </c>
      <c r="B265" s="16">
        <v>0</v>
      </c>
      <c r="C265" s="1">
        <v>1.6006513183422733E-4</v>
      </c>
      <c r="D265" s="1">
        <f t="shared" si="31"/>
        <v>-1.6006513183422733E-4</v>
      </c>
      <c r="E265" s="1">
        <f t="shared" si="32"/>
        <v>3.2015588724907973E-4</v>
      </c>
      <c r="F265" s="1">
        <f t="shared" si="33"/>
        <v>-1.7892900470551993E-2</v>
      </c>
      <c r="G265" s="1">
        <f t="shared" si="34"/>
        <v>-1.2652697608902107E-2</v>
      </c>
      <c r="H265" s="1">
        <v>6.214337616074761E-4</v>
      </c>
      <c r="I265" s="1">
        <f t="shared" si="35"/>
        <v>9.9547663464789035E-8</v>
      </c>
      <c r="J265" s="1">
        <f t="shared" si="36"/>
        <v>-1.2656630848917964E-2</v>
      </c>
      <c r="AQ265" s="70"/>
      <c r="AR265" s="70"/>
      <c r="AS265" s="70"/>
      <c r="AT265" s="70"/>
      <c r="AU265" s="70"/>
      <c r="AV265" s="70"/>
      <c r="AW265" s="70"/>
      <c r="AX265" s="83"/>
      <c r="AY265" s="70"/>
      <c r="AZ265" s="70"/>
      <c r="BA265" s="70"/>
      <c r="BB265" s="70">
        <f t="shared" si="37"/>
        <v>1</v>
      </c>
      <c r="BC265" s="70">
        <f t="shared" si="38"/>
        <v>1.6006513183422733E-4</v>
      </c>
      <c r="BD265" s="70" t="e">
        <f t="shared" si="39"/>
        <v>#N/A</v>
      </c>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c r="CH265" s="70"/>
      <c r="CI265" s="70"/>
      <c r="CJ265" s="70"/>
      <c r="CK265" s="70"/>
      <c r="CL265" s="70"/>
      <c r="CM265" s="70"/>
      <c r="CN265" s="70"/>
      <c r="CO265" s="70"/>
      <c r="CP265" s="70"/>
      <c r="CQ265" s="70"/>
      <c r="CR265" s="70"/>
      <c r="CS265" s="70"/>
      <c r="CT265" s="70"/>
      <c r="CU265" s="70"/>
      <c r="CV265" s="70"/>
      <c r="CW265" s="70"/>
      <c r="CX265" s="70"/>
      <c r="CY265" s="70"/>
      <c r="CZ265" s="70"/>
      <c r="DA265" s="70"/>
      <c r="DB265" s="70"/>
      <c r="DC265" s="70"/>
      <c r="DD265" s="70"/>
      <c r="DE265" s="70"/>
      <c r="DF265" s="70"/>
      <c r="DG265" s="70"/>
      <c r="DH265" s="70"/>
      <c r="DI265" s="70"/>
      <c r="DJ265" s="70"/>
      <c r="DK265" s="70"/>
      <c r="DL265" s="70"/>
      <c r="DM265" s="70"/>
      <c r="DN265" s="70"/>
      <c r="DO265" s="70"/>
      <c r="DP265" s="70"/>
      <c r="DQ265" s="70"/>
      <c r="DR265" s="70"/>
      <c r="DS265" s="70"/>
      <c r="DT265" s="70"/>
      <c r="DU265" s="70"/>
      <c r="DV265" s="70"/>
      <c r="DW265" s="70"/>
      <c r="DX265" s="70"/>
      <c r="DY265" s="70"/>
      <c r="DZ265" s="70"/>
      <c r="EA265" s="70"/>
      <c r="EB265" s="70"/>
      <c r="EC265" s="70"/>
      <c r="ED265" s="70"/>
      <c r="EE265" s="70"/>
      <c r="EF265" s="70"/>
      <c r="EG265" s="70"/>
      <c r="EH265" s="70"/>
      <c r="EI265" s="70"/>
      <c r="EJ265" s="70"/>
      <c r="EK265" s="70"/>
      <c r="EL265" s="70"/>
      <c r="EM265" s="70"/>
      <c r="EN265" s="70"/>
    </row>
    <row r="266" spans="1:144" outlineLevel="1" x14ac:dyDescent="0.2">
      <c r="A266" s="16">
        <v>13</v>
      </c>
      <c r="B266" s="16">
        <v>0</v>
      </c>
      <c r="C266" s="1">
        <v>1.2594112319191469E-3</v>
      </c>
      <c r="D266" s="1">
        <f t="shared" si="31"/>
        <v>-1.2594112319191469E-3</v>
      </c>
      <c r="E266" s="1">
        <f t="shared" si="32"/>
        <v>2.5204099134639689E-3</v>
      </c>
      <c r="F266" s="1">
        <f t="shared" si="33"/>
        <v>-5.0203684261854419E-2</v>
      </c>
      <c r="G266" s="1">
        <f t="shared" si="34"/>
        <v>-3.5510552638086258E-2</v>
      </c>
      <c r="H266" s="1">
        <v>2.0890993231144849E-3</v>
      </c>
      <c r="I266" s="1">
        <f t="shared" si="35"/>
        <v>2.6398678318388127E-6</v>
      </c>
      <c r="J266" s="1">
        <f t="shared" si="36"/>
        <v>-3.5547703392682539E-2</v>
      </c>
      <c r="AQ266" s="70"/>
      <c r="AR266" s="70"/>
      <c r="AS266" s="70"/>
      <c r="AT266" s="70"/>
      <c r="AU266" s="70"/>
      <c r="AV266" s="70"/>
      <c r="AW266" s="70"/>
      <c r="AX266" s="83"/>
      <c r="AY266" s="70"/>
      <c r="AZ266" s="70"/>
      <c r="BA266" s="70"/>
      <c r="BB266" s="70">
        <f t="shared" si="37"/>
        <v>1</v>
      </c>
      <c r="BC266" s="70">
        <f t="shared" si="38"/>
        <v>1.2594112319191469E-3</v>
      </c>
      <c r="BD266" s="70" t="e">
        <f t="shared" si="39"/>
        <v>#N/A</v>
      </c>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c r="CH266" s="70"/>
      <c r="CI266" s="70"/>
      <c r="CJ266" s="70"/>
      <c r="CK266" s="70"/>
      <c r="CL266" s="70"/>
      <c r="CM266" s="70"/>
      <c r="CN266" s="70"/>
      <c r="CO266" s="70"/>
      <c r="CP266" s="70"/>
      <c r="CQ266" s="70"/>
      <c r="CR266" s="70"/>
      <c r="CS266" s="70"/>
      <c r="CT266" s="70"/>
      <c r="CU266" s="70"/>
      <c r="CV266" s="70"/>
      <c r="CW266" s="70"/>
      <c r="CX266" s="70"/>
      <c r="CY266" s="70"/>
      <c r="CZ266" s="70"/>
      <c r="DA266" s="70"/>
      <c r="DB266" s="70"/>
      <c r="DC266" s="70"/>
      <c r="DD266" s="70"/>
      <c r="DE266" s="70"/>
      <c r="DF266" s="70"/>
      <c r="DG266" s="70"/>
      <c r="DH266" s="70"/>
      <c r="DI266" s="70"/>
      <c r="DJ266" s="70"/>
      <c r="DK266" s="70"/>
      <c r="DL266" s="70"/>
      <c r="DM266" s="70"/>
      <c r="DN266" s="70"/>
      <c r="DO266" s="70"/>
      <c r="DP266" s="70"/>
      <c r="DQ266" s="70"/>
      <c r="DR266" s="70"/>
      <c r="DS266" s="70"/>
      <c r="DT266" s="70"/>
      <c r="DU266" s="70"/>
      <c r="DV266" s="70"/>
      <c r="DW266" s="70"/>
      <c r="DX266" s="70"/>
      <c r="DY266" s="70"/>
      <c r="DZ266" s="70"/>
      <c r="EA266" s="70"/>
      <c r="EB266" s="70"/>
      <c r="EC266" s="70"/>
      <c r="ED266" s="70"/>
      <c r="EE266" s="70"/>
      <c r="EF266" s="70"/>
      <c r="EG266" s="70"/>
      <c r="EH266" s="70"/>
      <c r="EI266" s="70"/>
      <c r="EJ266" s="70"/>
      <c r="EK266" s="70"/>
      <c r="EL266" s="70"/>
      <c r="EM266" s="70"/>
      <c r="EN266" s="70"/>
    </row>
    <row r="267" spans="1:144" outlineLevel="1" x14ac:dyDescent="0.2">
      <c r="A267" s="16">
        <v>14</v>
      </c>
      <c r="B267" s="16">
        <v>1</v>
      </c>
      <c r="C267" s="1">
        <v>3.9373015983558073E-2</v>
      </c>
      <c r="D267" s="1">
        <f t="shared" si="31"/>
        <v>0.96062698401644198</v>
      </c>
      <c r="E267" s="1">
        <f t="shared" si="32"/>
        <v>6.4693491416500075</v>
      </c>
      <c r="F267" s="1">
        <f t="shared" si="33"/>
        <v>2.5434915257672883</v>
      </c>
      <c r="G267" s="1">
        <f t="shared" si="34"/>
        <v>4.9394438097234055</v>
      </c>
      <c r="H267" s="1">
        <v>6.9097884136241183E-2</v>
      </c>
      <c r="I267" s="1">
        <f t="shared" si="35"/>
        <v>1.81099324411121</v>
      </c>
      <c r="J267" s="1">
        <f t="shared" si="36"/>
        <v>5.1194822388134211</v>
      </c>
      <c r="AQ267" s="70"/>
      <c r="AR267" s="70"/>
      <c r="AS267" s="70"/>
      <c r="AT267" s="70"/>
      <c r="AU267" s="70"/>
      <c r="AV267" s="70"/>
      <c r="AW267" s="70"/>
      <c r="AX267" s="83"/>
      <c r="AY267" s="70"/>
      <c r="AZ267" s="70"/>
      <c r="BA267" s="70"/>
      <c r="BB267" s="70">
        <f t="shared" si="37"/>
        <v>0</v>
      </c>
      <c r="BC267" s="70" t="e">
        <f t="shared" si="38"/>
        <v>#N/A</v>
      </c>
      <c r="BD267" s="70">
        <f t="shared" si="39"/>
        <v>3.9373015983558073E-2</v>
      </c>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c r="CH267" s="70"/>
      <c r="CI267" s="70"/>
      <c r="CJ267" s="70"/>
      <c r="CK267" s="70"/>
      <c r="CL267" s="70"/>
      <c r="CM267" s="70"/>
      <c r="CN267" s="70"/>
      <c r="CO267" s="70"/>
      <c r="CP267" s="70"/>
      <c r="CQ267" s="70"/>
      <c r="CR267" s="70"/>
      <c r="CS267" s="70"/>
      <c r="CT267" s="70"/>
      <c r="CU267" s="70"/>
      <c r="CV267" s="70"/>
      <c r="CW267" s="70"/>
      <c r="CX267" s="70"/>
      <c r="CY267" s="70"/>
      <c r="CZ267" s="70"/>
      <c r="DA267" s="70"/>
      <c r="DB267" s="70"/>
      <c r="DC267" s="70"/>
      <c r="DD267" s="70"/>
      <c r="DE267" s="70"/>
      <c r="DF267" s="70"/>
      <c r="DG267" s="70"/>
      <c r="DH267" s="70"/>
      <c r="DI267" s="70"/>
      <c r="DJ267" s="70"/>
      <c r="DK267" s="70"/>
      <c r="DL267" s="70"/>
      <c r="DM267" s="70"/>
      <c r="DN267" s="70"/>
      <c r="DO267" s="70"/>
      <c r="DP267" s="70"/>
      <c r="DQ267" s="70"/>
      <c r="DR267" s="70"/>
      <c r="DS267" s="70"/>
      <c r="DT267" s="70"/>
      <c r="DU267" s="70"/>
      <c r="DV267" s="70"/>
      <c r="DW267" s="70"/>
      <c r="DX267" s="70"/>
      <c r="DY267" s="70"/>
      <c r="DZ267" s="70"/>
      <c r="EA267" s="70"/>
      <c r="EB267" s="70"/>
      <c r="EC267" s="70"/>
      <c r="ED267" s="70"/>
      <c r="EE267" s="70"/>
      <c r="EF267" s="70"/>
      <c r="EG267" s="70"/>
      <c r="EH267" s="70"/>
      <c r="EI267" s="70"/>
      <c r="EJ267" s="70"/>
      <c r="EK267" s="70"/>
      <c r="EL267" s="70"/>
      <c r="EM267" s="70"/>
      <c r="EN267" s="70"/>
    </row>
    <row r="268" spans="1:144" outlineLevel="1" x14ac:dyDescent="0.2">
      <c r="A268" s="16">
        <v>15</v>
      </c>
      <c r="B268" s="16">
        <v>0</v>
      </c>
      <c r="C268" s="1">
        <v>4.9614004336176546E-6</v>
      </c>
      <c r="D268" s="1">
        <f t="shared" si="31"/>
        <v>-4.9614004336176546E-6</v>
      </c>
      <c r="E268" s="1">
        <f t="shared" si="32"/>
        <v>9.9228254828300465E-6</v>
      </c>
      <c r="F268" s="1">
        <f t="shared" si="33"/>
        <v>-3.1500516635176077E-3</v>
      </c>
      <c r="G268" s="1">
        <f t="shared" si="34"/>
        <v>-2.2274256551530615E-3</v>
      </c>
      <c r="H268" s="1">
        <v>2.3811996054585877E-5</v>
      </c>
      <c r="I268" s="1">
        <f t="shared" si="35"/>
        <v>1.1814424694782682E-10</v>
      </c>
      <c r="J268" s="1">
        <f t="shared" si="36"/>
        <v>-2.227452175352143E-3</v>
      </c>
      <c r="AQ268" s="70"/>
      <c r="AR268" s="70"/>
      <c r="AS268" s="70"/>
      <c r="AT268" s="70"/>
      <c r="AU268" s="70"/>
      <c r="AV268" s="70"/>
      <c r="AW268" s="70"/>
      <c r="AX268" s="83"/>
      <c r="AY268" s="70"/>
      <c r="AZ268" s="70"/>
      <c r="BA268" s="70"/>
      <c r="BB268" s="70">
        <f t="shared" si="37"/>
        <v>1</v>
      </c>
      <c r="BC268" s="70">
        <f t="shared" si="38"/>
        <v>4.9614004336176546E-6</v>
      </c>
      <c r="BD268" s="70" t="e">
        <f t="shared" si="39"/>
        <v>#N/A</v>
      </c>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c r="CH268" s="70"/>
      <c r="CI268" s="70"/>
      <c r="CJ268" s="70"/>
      <c r="CK268" s="70"/>
      <c r="CL268" s="70"/>
      <c r="CM268" s="70"/>
      <c r="CN268" s="70"/>
      <c r="CO268" s="70"/>
      <c r="CP268" s="70"/>
      <c r="CQ268" s="70"/>
      <c r="CR268" s="70"/>
      <c r="CS268" s="70"/>
      <c r="CT268" s="70"/>
      <c r="CU268" s="70"/>
      <c r="CV268" s="70"/>
      <c r="CW268" s="70"/>
      <c r="CX268" s="70"/>
      <c r="CY268" s="70"/>
      <c r="CZ268" s="70"/>
      <c r="DA268" s="70"/>
      <c r="DB268" s="70"/>
      <c r="DC268" s="70"/>
      <c r="DD268" s="70"/>
      <c r="DE268" s="70"/>
      <c r="DF268" s="70"/>
      <c r="DG268" s="70"/>
      <c r="DH268" s="70"/>
      <c r="DI268" s="70"/>
      <c r="DJ268" s="70"/>
      <c r="DK268" s="70"/>
      <c r="DL268" s="70"/>
      <c r="DM268" s="70"/>
      <c r="DN268" s="70"/>
      <c r="DO268" s="70"/>
      <c r="DP268" s="70"/>
      <c r="DQ268" s="70"/>
      <c r="DR268" s="70"/>
      <c r="DS268" s="70"/>
      <c r="DT268" s="70"/>
      <c r="DU268" s="70"/>
      <c r="DV268" s="70"/>
      <c r="DW268" s="70"/>
      <c r="DX268" s="70"/>
      <c r="DY268" s="70"/>
      <c r="DZ268" s="70"/>
      <c r="EA268" s="70"/>
      <c r="EB268" s="70"/>
      <c r="EC268" s="70"/>
      <c r="ED268" s="70"/>
      <c r="EE268" s="70"/>
      <c r="EF268" s="70"/>
      <c r="EG268" s="70"/>
      <c r="EH268" s="70"/>
      <c r="EI268" s="70"/>
      <c r="EJ268" s="70"/>
      <c r="EK268" s="70"/>
      <c r="EL268" s="70"/>
      <c r="EM268" s="70"/>
      <c r="EN268" s="70"/>
    </row>
    <row r="269" spans="1:144" outlineLevel="1" x14ac:dyDescent="0.2">
      <c r="A269" s="16">
        <v>16</v>
      </c>
      <c r="B269" s="16">
        <v>0</v>
      </c>
      <c r="C269" s="1">
        <v>7.7104665089300654E-4</v>
      </c>
      <c r="D269" s="1">
        <f t="shared" si="31"/>
        <v>-7.7104665089300654E-4</v>
      </c>
      <c r="E269" s="1">
        <f t="shared" si="32"/>
        <v>1.5426881204988804E-3</v>
      </c>
      <c r="F269" s="1">
        <f t="shared" si="33"/>
        <v>-3.9277068634241026E-2</v>
      </c>
      <c r="G269" s="1">
        <f t="shared" si="34"/>
        <v>-2.7778438087512909E-2</v>
      </c>
      <c r="H269" s="1">
        <v>1.7594105948582222E-3</v>
      </c>
      <c r="I269" s="1">
        <f t="shared" si="35"/>
        <v>1.3600272926319402E-6</v>
      </c>
      <c r="J269" s="1">
        <f t="shared" si="36"/>
        <v>-2.7802907219829004E-2</v>
      </c>
      <c r="AQ269" s="70"/>
      <c r="AR269" s="70"/>
      <c r="AS269" s="70"/>
      <c r="AT269" s="70"/>
      <c r="AU269" s="70"/>
      <c r="AV269" s="70"/>
      <c r="AW269" s="70"/>
      <c r="AX269" s="83"/>
      <c r="AY269" s="70"/>
      <c r="AZ269" s="70"/>
      <c r="BA269" s="70"/>
      <c r="BB269" s="70">
        <f t="shared" si="37"/>
        <v>1</v>
      </c>
      <c r="BC269" s="70">
        <f t="shared" si="38"/>
        <v>7.7104665089300654E-4</v>
      </c>
      <c r="BD269" s="70" t="e">
        <f t="shared" si="39"/>
        <v>#N/A</v>
      </c>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c r="CH269" s="70"/>
      <c r="CI269" s="70"/>
      <c r="CJ269" s="70"/>
      <c r="CK269" s="70"/>
      <c r="CL269" s="70"/>
      <c r="CM269" s="70"/>
      <c r="CN269" s="70"/>
      <c r="CO269" s="70"/>
      <c r="CP269" s="70"/>
      <c r="CQ269" s="70"/>
      <c r="CR269" s="70"/>
      <c r="CS269" s="70"/>
      <c r="CT269" s="70"/>
      <c r="CU269" s="70"/>
      <c r="CV269" s="70"/>
      <c r="CW269" s="70"/>
      <c r="CX269" s="70"/>
      <c r="CY269" s="70"/>
      <c r="CZ269" s="70"/>
      <c r="DA269" s="70"/>
      <c r="DB269" s="70"/>
      <c r="DC269" s="70"/>
      <c r="DD269" s="70"/>
      <c r="DE269" s="70"/>
      <c r="DF269" s="70"/>
      <c r="DG269" s="70"/>
      <c r="DH269" s="70"/>
      <c r="DI269" s="70"/>
      <c r="DJ269" s="70"/>
      <c r="DK269" s="70"/>
      <c r="DL269" s="70"/>
      <c r="DM269" s="70"/>
      <c r="DN269" s="70"/>
      <c r="DO269" s="70"/>
      <c r="DP269" s="70"/>
      <c r="DQ269" s="70"/>
      <c r="DR269" s="70"/>
      <c r="DS269" s="70"/>
      <c r="DT269" s="70"/>
      <c r="DU269" s="70"/>
      <c r="DV269" s="70"/>
      <c r="DW269" s="70"/>
      <c r="DX269" s="70"/>
      <c r="DY269" s="70"/>
      <c r="DZ269" s="70"/>
      <c r="EA269" s="70"/>
      <c r="EB269" s="70"/>
      <c r="EC269" s="70"/>
      <c r="ED269" s="70"/>
      <c r="EE269" s="70"/>
      <c r="EF269" s="70"/>
      <c r="EG269" s="70"/>
      <c r="EH269" s="70"/>
      <c r="EI269" s="70"/>
      <c r="EJ269" s="70"/>
      <c r="EK269" s="70"/>
      <c r="EL269" s="70"/>
      <c r="EM269" s="70"/>
      <c r="EN269" s="70"/>
    </row>
    <row r="270" spans="1:144" outlineLevel="1" x14ac:dyDescent="0.2">
      <c r="A270" s="16">
        <v>17</v>
      </c>
      <c r="B270" s="16">
        <v>0</v>
      </c>
      <c r="C270" s="1">
        <v>2.9519861481857677E-3</v>
      </c>
      <c r="D270" s="1">
        <f t="shared" si="31"/>
        <v>-2.9519861481857677E-3</v>
      </c>
      <c r="E270" s="1">
        <f t="shared" si="32"/>
        <v>5.9127037061582361E-3</v>
      </c>
      <c r="F270" s="1">
        <f t="shared" si="33"/>
        <v>-7.6894107096436431E-2</v>
      </c>
      <c r="G270" s="1">
        <f t="shared" si="34"/>
        <v>-5.4412555268344376E-2</v>
      </c>
      <c r="H270" s="1">
        <v>5.8281614113985534E-3</v>
      </c>
      <c r="I270" s="1">
        <f t="shared" si="35"/>
        <v>1.7356747947165928E-5</v>
      </c>
      <c r="J270" s="1">
        <f t="shared" si="36"/>
        <v>-5.4571814325508707E-2</v>
      </c>
      <c r="AQ270" s="70"/>
      <c r="AR270" s="70"/>
      <c r="AS270" s="70"/>
      <c r="AT270" s="70"/>
      <c r="AU270" s="70"/>
      <c r="AV270" s="70"/>
      <c r="AW270" s="70"/>
      <c r="AX270" s="83"/>
      <c r="AY270" s="70"/>
      <c r="AZ270" s="70"/>
      <c r="BA270" s="70"/>
      <c r="BB270" s="70">
        <f t="shared" si="37"/>
        <v>1</v>
      </c>
      <c r="BC270" s="70">
        <f t="shared" si="38"/>
        <v>2.9519861481857677E-3</v>
      </c>
      <c r="BD270" s="70" t="e">
        <f t="shared" si="39"/>
        <v>#N/A</v>
      </c>
      <c r="BE270" s="70"/>
      <c r="BF270" s="70"/>
      <c r="BG270" s="70"/>
      <c r="BH270" s="70"/>
      <c r="BI270" s="70"/>
      <c r="BJ270" s="70"/>
      <c r="BK270" s="70"/>
      <c r="BL270" s="70"/>
      <c r="BM270" s="70"/>
      <c r="BN270" s="70"/>
      <c r="BO270" s="70"/>
      <c r="BP270" s="70"/>
      <c r="BQ270" s="70"/>
      <c r="BR270" s="70"/>
      <c r="BS270" s="70"/>
      <c r="BT270" s="70"/>
      <c r="BU270" s="70"/>
      <c r="BV270" s="70"/>
      <c r="BW270" s="70"/>
      <c r="BX270" s="70"/>
      <c r="BY270" s="70"/>
      <c r="BZ270" s="70"/>
      <c r="CA270" s="70"/>
      <c r="CB270" s="70"/>
      <c r="CC270" s="70"/>
      <c r="CD270" s="70"/>
      <c r="CE270" s="70"/>
      <c r="CF270" s="70"/>
      <c r="CG270" s="70"/>
      <c r="CH270" s="70"/>
      <c r="CI270" s="70"/>
      <c r="CJ270" s="70"/>
      <c r="CK270" s="70"/>
      <c r="CL270" s="70"/>
      <c r="CM270" s="70"/>
      <c r="CN270" s="70"/>
      <c r="CO270" s="70"/>
      <c r="CP270" s="70"/>
      <c r="CQ270" s="70"/>
      <c r="CR270" s="70"/>
      <c r="CS270" s="70"/>
      <c r="CT270" s="70"/>
      <c r="CU270" s="70"/>
      <c r="CV270" s="70"/>
      <c r="CW270" s="70"/>
      <c r="CX270" s="70"/>
      <c r="CY270" s="70"/>
      <c r="CZ270" s="70"/>
      <c r="DA270" s="70"/>
      <c r="DB270" s="70"/>
      <c r="DC270" s="70"/>
      <c r="DD270" s="70"/>
      <c r="DE270" s="70"/>
      <c r="DF270" s="70"/>
      <c r="DG270" s="70"/>
      <c r="DH270" s="70"/>
      <c r="DI270" s="70"/>
      <c r="DJ270" s="70"/>
      <c r="DK270" s="70"/>
      <c r="DL270" s="70"/>
      <c r="DM270" s="70"/>
      <c r="DN270" s="70"/>
      <c r="DO270" s="70"/>
      <c r="DP270" s="70"/>
      <c r="DQ270" s="70"/>
      <c r="DR270" s="70"/>
      <c r="DS270" s="70"/>
      <c r="DT270" s="70"/>
      <c r="DU270" s="70"/>
      <c r="DV270" s="70"/>
      <c r="DW270" s="70"/>
      <c r="DX270" s="70"/>
      <c r="DY270" s="70"/>
      <c r="DZ270" s="70"/>
      <c r="EA270" s="70"/>
      <c r="EB270" s="70"/>
      <c r="EC270" s="70"/>
      <c r="ED270" s="70"/>
      <c r="EE270" s="70"/>
      <c r="EF270" s="70"/>
      <c r="EG270" s="70"/>
      <c r="EH270" s="70"/>
      <c r="EI270" s="70"/>
      <c r="EJ270" s="70"/>
      <c r="EK270" s="70"/>
      <c r="EL270" s="70"/>
      <c r="EM270" s="70"/>
      <c r="EN270" s="70"/>
    </row>
    <row r="271" spans="1:144" outlineLevel="1" x14ac:dyDescent="0.2">
      <c r="A271" s="16">
        <v>18</v>
      </c>
      <c r="B271" s="16">
        <v>0</v>
      </c>
      <c r="C271" s="1">
        <v>0.15527769599584554</v>
      </c>
      <c r="D271" s="1">
        <f t="shared" si="31"/>
        <v>-0.15527769599584554</v>
      </c>
      <c r="E271" s="1">
        <f t="shared" si="32"/>
        <v>0.33749467990332704</v>
      </c>
      <c r="F271" s="1">
        <f t="shared" si="33"/>
        <v>-0.58094292310288709</v>
      </c>
      <c r="G271" s="1">
        <f t="shared" si="34"/>
        <v>-0.42874350941401729</v>
      </c>
      <c r="H271" s="1">
        <v>7.1265278749480188E-2</v>
      </c>
      <c r="I271" s="1">
        <f t="shared" si="35"/>
        <v>1.4105270624455076E-2</v>
      </c>
      <c r="J271" s="1">
        <f t="shared" si="36"/>
        <v>-0.44488905076333651</v>
      </c>
      <c r="AQ271" s="70"/>
      <c r="AR271" s="70"/>
      <c r="AS271" s="70"/>
      <c r="AT271" s="70"/>
      <c r="AU271" s="70"/>
      <c r="AV271" s="70"/>
      <c r="AW271" s="70"/>
      <c r="AX271" s="83"/>
      <c r="AY271" s="70"/>
      <c r="AZ271" s="70"/>
      <c r="BA271" s="70"/>
      <c r="BB271" s="70">
        <f t="shared" si="37"/>
        <v>1</v>
      </c>
      <c r="BC271" s="70">
        <f t="shared" si="38"/>
        <v>0.15527769599584554</v>
      </c>
      <c r="BD271" s="70" t="e">
        <f t="shared" si="39"/>
        <v>#N/A</v>
      </c>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c r="CH271" s="70"/>
      <c r="CI271" s="70"/>
      <c r="CJ271" s="70"/>
      <c r="CK271" s="70"/>
      <c r="CL271" s="70"/>
      <c r="CM271" s="70"/>
      <c r="CN271" s="70"/>
      <c r="CO271" s="70"/>
      <c r="CP271" s="70"/>
      <c r="CQ271" s="70"/>
      <c r="CR271" s="70"/>
      <c r="CS271" s="70"/>
      <c r="CT271" s="70"/>
      <c r="CU271" s="70"/>
      <c r="CV271" s="70"/>
      <c r="CW271" s="70"/>
      <c r="CX271" s="70"/>
      <c r="CY271" s="70"/>
      <c r="CZ271" s="70"/>
      <c r="DA271" s="70"/>
      <c r="DB271" s="70"/>
      <c r="DC271" s="70"/>
      <c r="DD271" s="70"/>
      <c r="DE271" s="70"/>
      <c r="DF271" s="70"/>
      <c r="DG271" s="70"/>
      <c r="DH271" s="70"/>
      <c r="DI271" s="70"/>
      <c r="DJ271" s="70"/>
      <c r="DK271" s="70"/>
      <c r="DL271" s="70"/>
      <c r="DM271" s="70"/>
      <c r="DN271" s="70"/>
      <c r="DO271" s="70"/>
      <c r="DP271" s="70"/>
      <c r="DQ271" s="70"/>
      <c r="DR271" s="70"/>
      <c r="DS271" s="70"/>
      <c r="DT271" s="70"/>
      <c r="DU271" s="70"/>
      <c r="DV271" s="70"/>
      <c r="DW271" s="70"/>
      <c r="DX271" s="70"/>
      <c r="DY271" s="70"/>
      <c r="DZ271" s="70"/>
      <c r="EA271" s="70"/>
      <c r="EB271" s="70"/>
      <c r="EC271" s="70"/>
      <c r="ED271" s="70"/>
      <c r="EE271" s="70"/>
      <c r="EF271" s="70"/>
      <c r="EG271" s="70"/>
      <c r="EH271" s="70"/>
      <c r="EI271" s="70"/>
      <c r="EJ271" s="70"/>
      <c r="EK271" s="70"/>
      <c r="EL271" s="70"/>
      <c r="EM271" s="70"/>
      <c r="EN271" s="70"/>
    </row>
    <row r="272" spans="1:144" outlineLevel="1" x14ac:dyDescent="0.2">
      <c r="A272" s="16">
        <v>19</v>
      </c>
      <c r="B272" s="16">
        <v>0</v>
      </c>
      <c r="C272" s="1">
        <v>2.0181258929435215E-7</v>
      </c>
      <c r="D272" s="1">
        <f t="shared" si="31"/>
        <v>-2.0181258929435215E-7</v>
      </c>
      <c r="E272" s="1">
        <f t="shared" si="32"/>
        <v>4.0362521915324715E-7</v>
      </c>
      <c r="F272" s="1">
        <f t="shared" si="33"/>
        <v>-6.3531505503430904E-4</v>
      </c>
      <c r="G272" s="1">
        <f t="shared" si="34"/>
        <v>-4.4923560636116281E-4</v>
      </c>
      <c r="H272" s="1">
        <v>1.6029025274294325E-6</v>
      </c>
      <c r="I272" s="1">
        <f t="shared" si="35"/>
        <v>3.2348649324785493E-13</v>
      </c>
      <c r="J272" s="1">
        <f t="shared" si="36"/>
        <v>-4.4923596640204008E-4</v>
      </c>
      <c r="AQ272" s="70"/>
      <c r="AR272" s="70"/>
      <c r="AS272" s="70"/>
      <c r="AT272" s="70"/>
      <c r="AU272" s="70"/>
      <c r="AV272" s="70"/>
      <c r="AW272" s="70"/>
      <c r="AX272" s="83"/>
      <c r="AY272" s="70"/>
      <c r="AZ272" s="70"/>
      <c r="BA272" s="70"/>
      <c r="BB272" s="70">
        <f t="shared" si="37"/>
        <v>1</v>
      </c>
      <c r="BC272" s="70">
        <f t="shared" si="38"/>
        <v>2.0181258929435215E-7</v>
      </c>
      <c r="BD272" s="70" t="e">
        <f t="shared" si="39"/>
        <v>#N/A</v>
      </c>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c r="CH272" s="70"/>
      <c r="CI272" s="70"/>
      <c r="CJ272" s="70"/>
      <c r="CK272" s="70"/>
      <c r="CL272" s="70"/>
      <c r="CM272" s="70"/>
      <c r="CN272" s="70"/>
      <c r="CO272" s="70"/>
      <c r="CP272" s="70"/>
      <c r="CQ272" s="70"/>
      <c r="CR272" s="70"/>
      <c r="CS272" s="70"/>
      <c r="CT272" s="70"/>
      <c r="CU272" s="70"/>
      <c r="CV272" s="70"/>
      <c r="CW272" s="70"/>
      <c r="CX272" s="70"/>
      <c r="CY272" s="70"/>
      <c r="CZ272" s="70"/>
      <c r="DA272" s="70"/>
      <c r="DB272" s="70"/>
      <c r="DC272" s="70"/>
      <c r="DD272" s="70"/>
      <c r="DE272" s="70"/>
      <c r="DF272" s="70"/>
      <c r="DG272" s="70"/>
      <c r="DH272" s="70"/>
      <c r="DI272" s="70"/>
      <c r="DJ272" s="70"/>
      <c r="DK272" s="70"/>
      <c r="DL272" s="70"/>
      <c r="DM272" s="70"/>
      <c r="DN272" s="70"/>
      <c r="DO272" s="70"/>
      <c r="DP272" s="70"/>
      <c r="DQ272" s="70"/>
      <c r="DR272" s="70"/>
      <c r="DS272" s="70"/>
      <c r="DT272" s="70"/>
      <c r="DU272" s="70"/>
      <c r="DV272" s="70"/>
      <c r="DW272" s="70"/>
      <c r="DX272" s="70"/>
      <c r="DY272" s="70"/>
      <c r="DZ272" s="70"/>
      <c r="EA272" s="70"/>
      <c r="EB272" s="70"/>
      <c r="EC272" s="70"/>
      <c r="ED272" s="70"/>
      <c r="EE272" s="70"/>
      <c r="EF272" s="70"/>
      <c r="EG272" s="70"/>
      <c r="EH272" s="70"/>
      <c r="EI272" s="70"/>
      <c r="EJ272" s="70"/>
      <c r="EK272" s="70"/>
      <c r="EL272" s="70"/>
      <c r="EM272" s="70"/>
      <c r="EN272" s="70"/>
    </row>
    <row r="273" spans="1:144" outlineLevel="1" x14ac:dyDescent="0.2">
      <c r="A273" s="16">
        <v>20</v>
      </c>
      <c r="B273" s="16">
        <v>0</v>
      </c>
      <c r="C273" s="1">
        <v>0.12501774298100068</v>
      </c>
      <c r="D273" s="1">
        <f t="shared" si="31"/>
        <v>-0.12501774298100068</v>
      </c>
      <c r="E273" s="1">
        <f t="shared" si="32"/>
        <v>0.26710334104537981</v>
      </c>
      <c r="F273" s="1">
        <f t="shared" si="33"/>
        <v>-0.51682041469487228</v>
      </c>
      <c r="G273" s="1">
        <f t="shared" si="34"/>
        <v>-0.37799512937718482</v>
      </c>
      <c r="H273" s="1">
        <v>5.7992028812095205E-2</v>
      </c>
      <c r="I273" s="1">
        <f t="shared" si="35"/>
        <v>8.796018464680885E-3</v>
      </c>
      <c r="J273" s="1">
        <f t="shared" si="36"/>
        <v>-0.38945646264705325</v>
      </c>
      <c r="AQ273" s="70"/>
      <c r="AR273" s="70"/>
      <c r="AS273" s="70"/>
      <c r="AT273" s="70"/>
      <c r="AU273" s="70"/>
      <c r="AV273" s="70"/>
      <c r="AW273" s="70"/>
      <c r="AX273" s="83"/>
      <c r="AY273" s="70"/>
      <c r="AZ273" s="70"/>
      <c r="BA273" s="70"/>
      <c r="BB273" s="70">
        <f t="shared" si="37"/>
        <v>1</v>
      </c>
      <c r="BC273" s="70">
        <f t="shared" si="38"/>
        <v>0.12501774298100068</v>
      </c>
      <c r="BD273" s="70" t="e">
        <f t="shared" si="39"/>
        <v>#N/A</v>
      </c>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c r="CH273" s="70"/>
      <c r="CI273" s="70"/>
      <c r="CJ273" s="70"/>
      <c r="CK273" s="70"/>
      <c r="CL273" s="70"/>
      <c r="CM273" s="70"/>
      <c r="CN273" s="70"/>
      <c r="CO273" s="70"/>
      <c r="CP273" s="70"/>
      <c r="CQ273" s="70"/>
      <c r="CR273" s="70"/>
      <c r="CS273" s="70"/>
      <c r="CT273" s="70"/>
      <c r="CU273" s="70"/>
      <c r="CV273" s="70"/>
      <c r="CW273" s="70"/>
      <c r="CX273" s="70"/>
      <c r="CY273" s="70"/>
      <c r="CZ273" s="70"/>
      <c r="DA273" s="70"/>
      <c r="DB273" s="70"/>
      <c r="DC273" s="70"/>
      <c r="DD273" s="70"/>
      <c r="DE273" s="70"/>
      <c r="DF273" s="70"/>
      <c r="DG273" s="70"/>
      <c r="DH273" s="70"/>
      <c r="DI273" s="70"/>
      <c r="DJ273" s="70"/>
      <c r="DK273" s="70"/>
      <c r="DL273" s="70"/>
      <c r="DM273" s="70"/>
      <c r="DN273" s="70"/>
      <c r="DO273" s="70"/>
      <c r="DP273" s="70"/>
      <c r="DQ273" s="70"/>
      <c r="DR273" s="70"/>
      <c r="DS273" s="70"/>
      <c r="DT273" s="70"/>
      <c r="DU273" s="70"/>
      <c r="DV273" s="70"/>
      <c r="DW273" s="70"/>
      <c r="DX273" s="70"/>
      <c r="DY273" s="70"/>
      <c r="DZ273" s="70"/>
      <c r="EA273" s="70"/>
      <c r="EB273" s="70"/>
      <c r="EC273" s="70"/>
      <c r="ED273" s="70"/>
      <c r="EE273" s="70"/>
      <c r="EF273" s="70"/>
      <c r="EG273" s="70"/>
      <c r="EH273" s="70"/>
      <c r="EI273" s="70"/>
      <c r="EJ273" s="70"/>
      <c r="EK273" s="70"/>
      <c r="EL273" s="70"/>
      <c r="EM273" s="70"/>
      <c r="EN273" s="70"/>
    </row>
    <row r="274" spans="1:144" outlineLevel="1" x14ac:dyDescent="0.2">
      <c r="A274" s="16">
        <v>21</v>
      </c>
      <c r="B274" s="16">
        <v>0</v>
      </c>
      <c r="C274" s="1">
        <v>2.7260194326887473E-2</v>
      </c>
      <c r="D274" s="1">
        <f t="shared" si="31"/>
        <v>-2.7260194326887473E-2</v>
      </c>
      <c r="E274" s="1">
        <f t="shared" si="32"/>
        <v>5.5277294153335411E-2</v>
      </c>
      <c r="F274" s="1">
        <f t="shared" si="33"/>
        <v>-0.23511123782868273</v>
      </c>
      <c r="G274" s="1">
        <f t="shared" si="34"/>
        <v>-0.16740411514743195</v>
      </c>
      <c r="H274" s="1">
        <v>2.3374712114411743E-2</v>
      </c>
      <c r="I274" s="1">
        <f t="shared" si="35"/>
        <v>6.7073437552155686E-4</v>
      </c>
      <c r="J274" s="1">
        <f t="shared" si="36"/>
        <v>-0.16939560839589737</v>
      </c>
      <c r="AQ274" s="70"/>
      <c r="AR274" s="70"/>
      <c r="AS274" s="70"/>
      <c r="AT274" s="70"/>
      <c r="AU274" s="70"/>
      <c r="AV274" s="70"/>
      <c r="AW274" s="70"/>
      <c r="AX274" s="83"/>
      <c r="AY274" s="70"/>
      <c r="AZ274" s="70"/>
      <c r="BA274" s="70"/>
      <c r="BB274" s="70">
        <f t="shared" si="37"/>
        <v>1</v>
      </c>
      <c r="BC274" s="70">
        <f t="shared" si="38"/>
        <v>2.7260194326887473E-2</v>
      </c>
      <c r="BD274" s="70" t="e">
        <f t="shared" si="39"/>
        <v>#N/A</v>
      </c>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c r="CH274" s="70"/>
      <c r="CI274" s="70"/>
      <c r="CJ274" s="70"/>
      <c r="CK274" s="70"/>
      <c r="CL274" s="70"/>
      <c r="CM274" s="70"/>
      <c r="CN274" s="70"/>
      <c r="CO274" s="70"/>
      <c r="CP274" s="70"/>
      <c r="CQ274" s="70"/>
      <c r="CR274" s="70"/>
      <c r="CS274" s="70"/>
      <c r="CT274" s="70"/>
      <c r="CU274" s="70"/>
      <c r="CV274" s="70"/>
      <c r="CW274" s="70"/>
      <c r="CX274" s="70"/>
      <c r="CY274" s="70"/>
      <c r="CZ274" s="70"/>
      <c r="DA274" s="70"/>
      <c r="DB274" s="70"/>
      <c r="DC274" s="70"/>
      <c r="DD274" s="70"/>
      <c r="DE274" s="70"/>
      <c r="DF274" s="70"/>
      <c r="DG274" s="70"/>
      <c r="DH274" s="70"/>
      <c r="DI274" s="70"/>
      <c r="DJ274" s="70"/>
      <c r="DK274" s="70"/>
      <c r="DL274" s="70"/>
      <c r="DM274" s="70"/>
      <c r="DN274" s="70"/>
      <c r="DO274" s="70"/>
      <c r="DP274" s="70"/>
      <c r="DQ274" s="70"/>
      <c r="DR274" s="70"/>
      <c r="DS274" s="70"/>
      <c r="DT274" s="70"/>
      <c r="DU274" s="70"/>
      <c r="DV274" s="70"/>
      <c r="DW274" s="70"/>
      <c r="DX274" s="70"/>
      <c r="DY274" s="70"/>
      <c r="DZ274" s="70"/>
      <c r="EA274" s="70"/>
      <c r="EB274" s="70"/>
      <c r="EC274" s="70"/>
      <c r="ED274" s="70"/>
      <c r="EE274" s="70"/>
      <c r="EF274" s="70"/>
      <c r="EG274" s="70"/>
      <c r="EH274" s="70"/>
      <c r="EI274" s="70"/>
      <c r="EJ274" s="70"/>
      <c r="EK274" s="70"/>
      <c r="EL274" s="70"/>
      <c r="EM274" s="70"/>
      <c r="EN274" s="70"/>
    </row>
    <row r="275" spans="1:144" outlineLevel="1" x14ac:dyDescent="0.2">
      <c r="A275" s="16">
        <v>22</v>
      </c>
      <c r="B275" s="16">
        <v>0</v>
      </c>
      <c r="C275" s="1">
        <v>4.9796063474354616E-3</v>
      </c>
      <c r="D275" s="1">
        <f t="shared" si="31"/>
        <v>-4.9796063474354616E-3</v>
      </c>
      <c r="E275" s="1">
        <f t="shared" si="32"/>
        <v>9.984091800712698E-3</v>
      </c>
      <c r="F275" s="1">
        <f t="shared" si="33"/>
        <v>-9.9920427344525997E-2</v>
      </c>
      <c r="G275" s="1">
        <f t="shared" si="34"/>
        <v>-7.0742681045175768E-2</v>
      </c>
      <c r="H275" s="1">
        <v>4.6786141539565708E-3</v>
      </c>
      <c r="I275" s="1">
        <f t="shared" si="35"/>
        <v>2.3524311666120179E-5</v>
      </c>
      <c r="J275" s="1">
        <f t="shared" si="36"/>
        <v>-7.0908752866804758E-2</v>
      </c>
      <c r="AQ275" s="70"/>
      <c r="AR275" s="70"/>
      <c r="AS275" s="70"/>
      <c r="AT275" s="70"/>
      <c r="AU275" s="70"/>
      <c r="AV275" s="70"/>
      <c r="AW275" s="70"/>
      <c r="AX275" s="83"/>
      <c r="AY275" s="70"/>
      <c r="AZ275" s="70"/>
      <c r="BA275" s="70"/>
      <c r="BB275" s="70">
        <f t="shared" si="37"/>
        <v>1</v>
      </c>
      <c r="BC275" s="70">
        <f t="shared" si="38"/>
        <v>4.9796063474354616E-3</v>
      </c>
      <c r="BD275" s="70" t="e">
        <f t="shared" si="39"/>
        <v>#N/A</v>
      </c>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c r="CH275" s="70"/>
      <c r="CI275" s="70"/>
      <c r="CJ275" s="70"/>
      <c r="CK275" s="70"/>
      <c r="CL275" s="70"/>
      <c r="CM275" s="70"/>
      <c r="CN275" s="70"/>
      <c r="CO275" s="70"/>
      <c r="CP275" s="70"/>
      <c r="CQ275" s="70"/>
      <c r="CR275" s="70"/>
      <c r="CS275" s="70"/>
      <c r="CT275" s="70"/>
      <c r="CU275" s="70"/>
      <c r="CV275" s="70"/>
      <c r="CW275" s="70"/>
      <c r="CX275" s="70"/>
      <c r="CY275" s="70"/>
      <c r="CZ275" s="70"/>
      <c r="DA275" s="70"/>
      <c r="DB275" s="70"/>
      <c r="DC275" s="70"/>
      <c r="DD275" s="70"/>
      <c r="DE275" s="70"/>
      <c r="DF275" s="70"/>
      <c r="DG275" s="70"/>
      <c r="DH275" s="70"/>
      <c r="DI275" s="70"/>
      <c r="DJ275" s="70"/>
      <c r="DK275" s="70"/>
      <c r="DL275" s="70"/>
      <c r="DM275" s="70"/>
      <c r="DN275" s="70"/>
      <c r="DO275" s="70"/>
      <c r="DP275" s="70"/>
      <c r="DQ275" s="70"/>
      <c r="DR275" s="70"/>
      <c r="DS275" s="70"/>
      <c r="DT275" s="70"/>
      <c r="DU275" s="70"/>
      <c r="DV275" s="70"/>
      <c r="DW275" s="70"/>
      <c r="DX275" s="70"/>
      <c r="DY275" s="70"/>
      <c r="DZ275" s="70"/>
      <c r="EA275" s="70"/>
      <c r="EB275" s="70"/>
      <c r="EC275" s="70"/>
      <c r="ED275" s="70"/>
      <c r="EE275" s="70"/>
      <c r="EF275" s="70"/>
      <c r="EG275" s="70"/>
      <c r="EH275" s="70"/>
      <c r="EI275" s="70"/>
      <c r="EJ275" s="70"/>
      <c r="EK275" s="70"/>
      <c r="EL275" s="70"/>
      <c r="EM275" s="70"/>
      <c r="EN275" s="70"/>
    </row>
    <row r="276" spans="1:144" outlineLevel="1" x14ac:dyDescent="0.2">
      <c r="A276" s="16">
        <v>23</v>
      </c>
      <c r="B276" s="16">
        <v>0</v>
      </c>
      <c r="C276" s="1">
        <v>1.5123107418689163E-3</v>
      </c>
      <c r="D276" s="1">
        <f t="shared" si="31"/>
        <v>-1.5123107418689163E-3</v>
      </c>
      <c r="E276" s="1">
        <f t="shared" si="32"/>
        <v>3.0269108759906514E-3</v>
      </c>
      <c r="F276" s="1">
        <f t="shared" si="33"/>
        <v>-5.5017368857394944E-2</v>
      </c>
      <c r="G276" s="1">
        <f t="shared" si="34"/>
        <v>-3.8917878792001641E-2</v>
      </c>
      <c r="H276" s="1">
        <v>4.7357886904191501E-3</v>
      </c>
      <c r="I276" s="1">
        <f t="shared" si="35"/>
        <v>7.2069623087022122E-6</v>
      </c>
      <c r="J276" s="1">
        <f t="shared" si="36"/>
        <v>-3.9010360828600821E-2</v>
      </c>
      <c r="AQ276" s="70"/>
      <c r="AR276" s="70"/>
      <c r="AS276" s="70"/>
      <c r="AT276" s="70"/>
      <c r="AU276" s="70"/>
      <c r="AV276" s="70"/>
      <c r="AW276" s="70"/>
      <c r="AX276" s="83"/>
      <c r="AY276" s="70"/>
      <c r="AZ276" s="70"/>
      <c r="BA276" s="70"/>
      <c r="BB276" s="70">
        <f t="shared" si="37"/>
        <v>1</v>
      </c>
      <c r="BC276" s="70">
        <f t="shared" si="38"/>
        <v>1.5123107418689163E-3</v>
      </c>
      <c r="BD276" s="70" t="e">
        <f t="shared" si="39"/>
        <v>#N/A</v>
      </c>
      <c r="BE276" s="70"/>
      <c r="BF276" s="70"/>
      <c r="BG276" s="70"/>
      <c r="BH276" s="70"/>
      <c r="BI276" s="70"/>
      <c r="BJ276" s="70"/>
      <c r="BK276" s="70"/>
      <c r="BL276" s="70"/>
      <c r="BM276" s="70"/>
      <c r="BN276" s="70"/>
      <c r="BO276" s="70"/>
      <c r="BP276" s="70"/>
      <c r="BQ276" s="70"/>
      <c r="BR276" s="70"/>
      <c r="BS276" s="70"/>
      <c r="BT276" s="70"/>
      <c r="BU276" s="70"/>
      <c r="BV276" s="70"/>
      <c r="BW276" s="70"/>
      <c r="BX276" s="70"/>
      <c r="BY276" s="70"/>
      <c r="BZ276" s="70"/>
      <c r="CA276" s="70"/>
      <c r="CB276" s="70"/>
      <c r="CC276" s="70"/>
      <c r="CD276" s="70"/>
      <c r="CE276" s="70"/>
      <c r="CF276" s="70"/>
      <c r="CG276" s="70"/>
      <c r="CH276" s="70"/>
      <c r="CI276" s="70"/>
      <c r="CJ276" s="70"/>
      <c r="CK276" s="70"/>
      <c r="CL276" s="70"/>
      <c r="CM276" s="70"/>
      <c r="CN276" s="70"/>
      <c r="CO276" s="70"/>
      <c r="CP276" s="70"/>
      <c r="CQ276" s="70"/>
      <c r="CR276" s="70"/>
      <c r="CS276" s="70"/>
      <c r="CT276" s="70"/>
      <c r="CU276" s="70"/>
      <c r="CV276" s="70"/>
      <c r="CW276" s="70"/>
      <c r="CX276" s="70"/>
      <c r="CY276" s="70"/>
      <c r="CZ276" s="70"/>
      <c r="DA276" s="70"/>
      <c r="DB276" s="70"/>
      <c r="DC276" s="70"/>
      <c r="DD276" s="70"/>
      <c r="DE276" s="70"/>
      <c r="DF276" s="70"/>
      <c r="DG276" s="70"/>
      <c r="DH276" s="70"/>
      <c r="DI276" s="70"/>
      <c r="DJ276" s="70"/>
      <c r="DK276" s="70"/>
      <c r="DL276" s="70"/>
      <c r="DM276" s="70"/>
      <c r="DN276" s="70"/>
      <c r="DO276" s="70"/>
      <c r="DP276" s="70"/>
      <c r="DQ276" s="70"/>
      <c r="DR276" s="70"/>
      <c r="DS276" s="70"/>
      <c r="DT276" s="70"/>
      <c r="DU276" s="70"/>
      <c r="DV276" s="70"/>
      <c r="DW276" s="70"/>
      <c r="DX276" s="70"/>
      <c r="DY276" s="70"/>
      <c r="DZ276" s="70"/>
      <c r="EA276" s="70"/>
      <c r="EB276" s="70"/>
      <c r="EC276" s="70"/>
      <c r="ED276" s="70"/>
      <c r="EE276" s="70"/>
      <c r="EF276" s="70"/>
      <c r="EG276" s="70"/>
      <c r="EH276" s="70"/>
      <c r="EI276" s="70"/>
      <c r="EJ276" s="70"/>
      <c r="EK276" s="70"/>
      <c r="EL276" s="70"/>
      <c r="EM276" s="70"/>
      <c r="EN276" s="70"/>
    </row>
    <row r="277" spans="1:144" outlineLevel="1" x14ac:dyDescent="0.2">
      <c r="A277" s="16">
        <v>24</v>
      </c>
      <c r="B277" s="16">
        <v>0</v>
      </c>
      <c r="C277" s="1">
        <v>5.6660762537452641E-2</v>
      </c>
      <c r="D277" s="1">
        <f t="shared" si="31"/>
        <v>-5.6660762537452641E-2</v>
      </c>
      <c r="E277" s="1">
        <f t="shared" si="32"/>
        <v>0.11665863647665953</v>
      </c>
      <c r="F277" s="1">
        <f t="shared" si="33"/>
        <v>-0.34155327033518434</v>
      </c>
      <c r="G277" s="1">
        <f t="shared" si="34"/>
        <v>-0.24507965369533766</v>
      </c>
      <c r="H277" s="1">
        <v>9.0607586824469011E-2</v>
      </c>
      <c r="I277" s="1">
        <f t="shared" si="35"/>
        <v>5.9844983721391489E-3</v>
      </c>
      <c r="J277" s="1">
        <f t="shared" si="36"/>
        <v>-0.25699909538277715</v>
      </c>
      <c r="AQ277" s="70"/>
      <c r="AR277" s="70"/>
      <c r="AS277" s="70"/>
      <c r="AT277" s="70"/>
      <c r="AU277" s="70"/>
      <c r="AV277" s="70"/>
      <c r="AW277" s="70"/>
      <c r="AX277" s="83"/>
      <c r="AY277" s="70"/>
      <c r="AZ277" s="70"/>
      <c r="BA277" s="70"/>
      <c r="BB277" s="70">
        <f t="shared" si="37"/>
        <v>1</v>
      </c>
      <c r="BC277" s="70">
        <f t="shared" si="38"/>
        <v>5.6660762537452641E-2</v>
      </c>
      <c r="BD277" s="70" t="e">
        <f t="shared" si="39"/>
        <v>#N/A</v>
      </c>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c r="CH277" s="70"/>
      <c r="CI277" s="70"/>
      <c r="CJ277" s="70"/>
      <c r="CK277" s="70"/>
      <c r="CL277" s="70"/>
      <c r="CM277" s="70"/>
      <c r="CN277" s="70"/>
      <c r="CO277" s="70"/>
      <c r="CP277" s="70"/>
      <c r="CQ277" s="70"/>
      <c r="CR277" s="70"/>
      <c r="CS277" s="70"/>
      <c r="CT277" s="70"/>
      <c r="CU277" s="70"/>
      <c r="CV277" s="70"/>
      <c r="CW277" s="70"/>
      <c r="CX277" s="70"/>
      <c r="CY277" s="70"/>
      <c r="CZ277" s="70"/>
      <c r="DA277" s="70"/>
      <c r="DB277" s="70"/>
      <c r="DC277" s="70"/>
      <c r="DD277" s="70"/>
      <c r="DE277" s="70"/>
      <c r="DF277" s="70"/>
      <c r="DG277" s="70"/>
      <c r="DH277" s="70"/>
      <c r="DI277" s="70"/>
      <c r="DJ277" s="70"/>
      <c r="DK277" s="70"/>
      <c r="DL277" s="70"/>
      <c r="DM277" s="70"/>
      <c r="DN277" s="70"/>
      <c r="DO277" s="70"/>
      <c r="DP277" s="70"/>
      <c r="DQ277" s="70"/>
      <c r="DR277" s="70"/>
      <c r="DS277" s="70"/>
      <c r="DT277" s="70"/>
      <c r="DU277" s="70"/>
      <c r="DV277" s="70"/>
      <c r="DW277" s="70"/>
      <c r="DX277" s="70"/>
      <c r="DY277" s="70"/>
      <c r="DZ277" s="70"/>
      <c r="EA277" s="70"/>
      <c r="EB277" s="70"/>
      <c r="EC277" s="70"/>
      <c r="ED277" s="70"/>
      <c r="EE277" s="70"/>
      <c r="EF277" s="70"/>
      <c r="EG277" s="70"/>
      <c r="EH277" s="70"/>
      <c r="EI277" s="70"/>
      <c r="EJ277" s="70"/>
      <c r="EK277" s="70"/>
      <c r="EL277" s="70"/>
      <c r="EM277" s="70"/>
      <c r="EN277" s="70"/>
    </row>
    <row r="278" spans="1:144" outlineLevel="1" x14ac:dyDescent="0.2">
      <c r="A278" s="16">
        <v>25</v>
      </c>
      <c r="B278" s="16">
        <v>0</v>
      </c>
      <c r="C278" s="1">
        <v>3.096601745088415E-6</v>
      </c>
      <c r="D278" s="1">
        <f t="shared" si="31"/>
        <v>-3.096601745088415E-6</v>
      </c>
      <c r="E278" s="1">
        <f t="shared" si="32"/>
        <v>6.1932130790563869E-6</v>
      </c>
      <c r="F278" s="1">
        <f t="shared" si="33"/>
        <v>-2.4886166999070762E-3</v>
      </c>
      <c r="G278" s="1">
        <f t="shared" si="34"/>
        <v>-1.7597191065793643E-3</v>
      </c>
      <c r="H278" s="1">
        <v>1.5970293286703359E-5</v>
      </c>
      <c r="I278" s="1">
        <f t="shared" si="35"/>
        <v>4.9454581004038563E-11</v>
      </c>
      <c r="J278" s="1">
        <f t="shared" si="36"/>
        <v>-1.75973315836279E-3</v>
      </c>
      <c r="AQ278" s="70"/>
      <c r="AR278" s="70"/>
      <c r="AS278" s="70"/>
      <c r="AT278" s="70"/>
      <c r="AU278" s="70"/>
      <c r="AV278" s="70"/>
      <c r="AW278" s="70"/>
      <c r="AX278" s="83"/>
      <c r="AY278" s="70"/>
      <c r="AZ278" s="70"/>
      <c r="BA278" s="70"/>
      <c r="BB278" s="70">
        <f t="shared" si="37"/>
        <v>1</v>
      </c>
      <c r="BC278" s="70">
        <f t="shared" si="38"/>
        <v>3.096601745088415E-6</v>
      </c>
      <c r="BD278" s="70" t="e">
        <f t="shared" si="39"/>
        <v>#N/A</v>
      </c>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c r="CH278" s="70"/>
      <c r="CI278" s="70"/>
      <c r="CJ278" s="70"/>
      <c r="CK278" s="70"/>
      <c r="CL278" s="70"/>
      <c r="CM278" s="70"/>
      <c r="CN278" s="70"/>
      <c r="CO278" s="70"/>
      <c r="CP278" s="70"/>
      <c r="CQ278" s="70"/>
      <c r="CR278" s="70"/>
      <c r="CS278" s="70"/>
      <c r="CT278" s="70"/>
      <c r="CU278" s="70"/>
      <c r="CV278" s="70"/>
      <c r="CW278" s="70"/>
      <c r="CX278" s="70"/>
      <c r="CY278" s="70"/>
      <c r="CZ278" s="70"/>
      <c r="DA278" s="70"/>
      <c r="DB278" s="70"/>
      <c r="DC278" s="70"/>
      <c r="DD278" s="70"/>
      <c r="DE278" s="70"/>
      <c r="DF278" s="70"/>
      <c r="DG278" s="70"/>
      <c r="DH278" s="70"/>
      <c r="DI278" s="70"/>
      <c r="DJ278" s="70"/>
      <c r="DK278" s="70"/>
      <c r="DL278" s="70"/>
      <c r="DM278" s="70"/>
      <c r="DN278" s="70"/>
      <c r="DO278" s="70"/>
      <c r="DP278" s="70"/>
      <c r="DQ278" s="70"/>
      <c r="DR278" s="70"/>
      <c r="DS278" s="70"/>
      <c r="DT278" s="70"/>
      <c r="DU278" s="70"/>
      <c r="DV278" s="70"/>
      <c r="DW278" s="70"/>
      <c r="DX278" s="70"/>
      <c r="DY278" s="70"/>
      <c r="DZ278" s="70"/>
      <c r="EA278" s="70"/>
      <c r="EB278" s="70"/>
      <c r="EC278" s="70"/>
      <c r="ED278" s="70"/>
      <c r="EE278" s="70"/>
      <c r="EF278" s="70"/>
      <c r="EG278" s="70"/>
      <c r="EH278" s="70"/>
      <c r="EI278" s="70"/>
      <c r="EJ278" s="70"/>
      <c r="EK278" s="70"/>
      <c r="EL278" s="70"/>
      <c r="EM278" s="70"/>
      <c r="EN278" s="70"/>
    </row>
    <row r="279" spans="1:144" outlineLevel="1" x14ac:dyDescent="0.2">
      <c r="A279" s="16">
        <v>26</v>
      </c>
      <c r="B279" s="16">
        <v>0</v>
      </c>
      <c r="C279" s="1">
        <v>7.6756787856802298E-6</v>
      </c>
      <c r="D279" s="1">
        <f t="shared" si="31"/>
        <v>-7.6756787856802298E-6</v>
      </c>
      <c r="E279" s="1">
        <f t="shared" si="32"/>
        <v>1.5351416487564992E-5</v>
      </c>
      <c r="F279" s="1">
        <f t="shared" si="33"/>
        <v>-3.9180883715869644E-3</v>
      </c>
      <c r="G279" s="1">
        <f t="shared" si="34"/>
        <v>-2.7705121732591745E-3</v>
      </c>
      <c r="H279" s="1">
        <v>3.3838880644093419E-5</v>
      </c>
      <c r="I279" s="1">
        <f t="shared" si="35"/>
        <v>2.5974716151254072E-10</v>
      </c>
      <c r="J279" s="1">
        <f t="shared" si="36"/>
        <v>-2.770559049964246E-3</v>
      </c>
      <c r="AQ279" s="70"/>
      <c r="AR279" s="70"/>
      <c r="AS279" s="70"/>
      <c r="AT279" s="70"/>
      <c r="AU279" s="70"/>
      <c r="AV279" s="70"/>
      <c r="AW279" s="70"/>
      <c r="AX279" s="83"/>
      <c r="AY279" s="70"/>
      <c r="AZ279" s="70"/>
      <c r="BA279" s="70"/>
      <c r="BB279" s="70">
        <f t="shared" si="37"/>
        <v>1</v>
      </c>
      <c r="BC279" s="70">
        <f t="shared" si="38"/>
        <v>7.6756787856802298E-6</v>
      </c>
      <c r="BD279" s="70" t="e">
        <f t="shared" si="39"/>
        <v>#N/A</v>
      </c>
      <c r="BE279" s="70"/>
      <c r="BF279" s="70"/>
      <c r="BG279" s="70"/>
      <c r="BH279" s="70"/>
      <c r="BI279" s="70"/>
      <c r="BJ279" s="70"/>
      <c r="BK279" s="70"/>
      <c r="BL279" s="70"/>
      <c r="BM279" s="70"/>
      <c r="BN279" s="70"/>
      <c r="BO279" s="70"/>
      <c r="BP279" s="70"/>
      <c r="BQ279" s="70"/>
      <c r="BR279" s="70"/>
      <c r="BS279" s="70"/>
      <c r="BT279" s="70"/>
      <c r="BU279" s="70"/>
      <c r="BV279" s="70"/>
      <c r="BW279" s="70"/>
      <c r="BX279" s="70"/>
      <c r="BY279" s="70"/>
      <c r="BZ279" s="70"/>
      <c r="CA279" s="70"/>
      <c r="CB279" s="70"/>
      <c r="CC279" s="70"/>
      <c r="CD279" s="70"/>
      <c r="CE279" s="70"/>
      <c r="CF279" s="70"/>
      <c r="CG279" s="70"/>
      <c r="CH279" s="70"/>
      <c r="CI279" s="70"/>
      <c r="CJ279" s="70"/>
      <c r="CK279" s="70"/>
      <c r="CL279" s="70"/>
      <c r="CM279" s="70"/>
      <c r="CN279" s="70"/>
      <c r="CO279" s="70"/>
      <c r="CP279" s="70"/>
      <c r="CQ279" s="70"/>
      <c r="CR279" s="70"/>
      <c r="CS279" s="70"/>
      <c r="CT279" s="70"/>
      <c r="CU279" s="70"/>
      <c r="CV279" s="70"/>
      <c r="CW279" s="70"/>
      <c r="CX279" s="70"/>
      <c r="CY279" s="70"/>
      <c r="CZ279" s="70"/>
      <c r="DA279" s="70"/>
      <c r="DB279" s="70"/>
      <c r="DC279" s="70"/>
      <c r="DD279" s="70"/>
      <c r="DE279" s="70"/>
      <c r="DF279" s="70"/>
      <c r="DG279" s="70"/>
      <c r="DH279" s="70"/>
      <c r="DI279" s="70"/>
      <c r="DJ279" s="70"/>
      <c r="DK279" s="70"/>
      <c r="DL279" s="70"/>
      <c r="DM279" s="70"/>
      <c r="DN279" s="70"/>
      <c r="DO279" s="70"/>
      <c r="DP279" s="70"/>
      <c r="DQ279" s="70"/>
      <c r="DR279" s="70"/>
      <c r="DS279" s="70"/>
      <c r="DT279" s="70"/>
      <c r="DU279" s="70"/>
      <c r="DV279" s="70"/>
      <c r="DW279" s="70"/>
      <c r="DX279" s="70"/>
      <c r="DY279" s="70"/>
      <c r="DZ279" s="70"/>
      <c r="EA279" s="70"/>
      <c r="EB279" s="70"/>
      <c r="EC279" s="70"/>
      <c r="ED279" s="70"/>
      <c r="EE279" s="70"/>
      <c r="EF279" s="70"/>
      <c r="EG279" s="70"/>
      <c r="EH279" s="70"/>
      <c r="EI279" s="70"/>
      <c r="EJ279" s="70"/>
      <c r="EK279" s="70"/>
      <c r="EL279" s="70"/>
      <c r="EM279" s="70"/>
      <c r="EN279" s="70"/>
    </row>
    <row r="280" spans="1:144" outlineLevel="1" x14ac:dyDescent="0.2">
      <c r="A280" s="16">
        <v>27</v>
      </c>
      <c r="B280" s="16">
        <v>0</v>
      </c>
      <c r="C280" s="1">
        <v>1.2343099986277499E-5</v>
      </c>
      <c r="D280" s="1">
        <f t="shared" si="31"/>
        <v>-1.2343099986277499E-5</v>
      </c>
      <c r="E280" s="1">
        <f t="shared" si="32"/>
        <v>2.4686352325835442E-5</v>
      </c>
      <c r="F280" s="1">
        <f t="shared" si="33"/>
        <v>-4.968536235737387E-3</v>
      </c>
      <c r="G280" s="1">
        <f t="shared" si="34"/>
        <v>-3.5132965061712754E-3</v>
      </c>
      <c r="H280" s="1">
        <v>5.5495996346724854E-5</v>
      </c>
      <c r="I280" s="1">
        <f t="shared" si="35"/>
        <v>6.8503910371021738E-10</v>
      </c>
      <c r="J280" s="1">
        <f t="shared" si="36"/>
        <v>-3.5133939971741003E-3</v>
      </c>
      <c r="AQ280" s="70"/>
      <c r="AR280" s="70"/>
      <c r="AS280" s="70"/>
      <c r="AT280" s="70"/>
      <c r="AU280" s="70"/>
      <c r="AV280" s="70"/>
      <c r="AW280" s="70"/>
      <c r="AX280" s="83"/>
      <c r="AY280" s="70"/>
      <c r="AZ280" s="70"/>
      <c r="BA280" s="70"/>
      <c r="BB280" s="70">
        <f t="shared" si="37"/>
        <v>1</v>
      </c>
      <c r="BC280" s="70">
        <f t="shared" si="38"/>
        <v>1.2343099986277499E-5</v>
      </c>
      <c r="BD280" s="70" t="e">
        <f t="shared" si="39"/>
        <v>#N/A</v>
      </c>
      <c r="BE280" s="70"/>
      <c r="BF280" s="70"/>
      <c r="BG280" s="70"/>
      <c r="BH280" s="70"/>
      <c r="BI280" s="70"/>
      <c r="BJ280" s="70"/>
      <c r="BK280" s="70"/>
      <c r="BL280" s="70"/>
      <c r="BM280" s="70"/>
      <c r="BN280" s="70"/>
      <c r="BO280" s="70"/>
      <c r="BP280" s="70"/>
      <c r="BQ280" s="70"/>
      <c r="BR280" s="70"/>
      <c r="BS280" s="70"/>
      <c r="BT280" s="70"/>
      <c r="BU280" s="70"/>
      <c r="BV280" s="70"/>
      <c r="BW280" s="70"/>
      <c r="BX280" s="70"/>
      <c r="BY280" s="70"/>
      <c r="BZ280" s="70"/>
      <c r="CA280" s="70"/>
      <c r="CB280" s="70"/>
      <c r="CC280" s="70"/>
      <c r="CD280" s="70"/>
      <c r="CE280" s="70"/>
      <c r="CF280" s="70"/>
      <c r="CG280" s="70"/>
      <c r="CH280" s="70"/>
      <c r="CI280" s="70"/>
      <c r="CJ280" s="70"/>
      <c r="CK280" s="70"/>
      <c r="CL280" s="70"/>
      <c r="CM280" s="70"/>
      <c r="CN280" s="70"/>
      <c r="CO280" s="70"/>
      <c r="CP280" s="70"/>
      <c r="CQ280" s="70"/>
      <c r="CR280" s="70"/>
      <c r="CS280" s="70"/>
      <c r="CT280" s="70"/>
      <c r="CU280" s="70"/>
      <c r="CV280" s="70"/>
      <c r="CW280" s="70"/>
      <c r="CX280" s="70"/>
      <c r="CY280" s="70"/>
      <c r="CZ280" s="70"/>
      <c r="DA280" s="70"/>
      <c r="DB280" s="70"/>
      <c r="DC280" s="70"/>
      <c r="DD280" s="70"/>
      <c r="DE280" s="70"/>
      <c r="DF280" s="70"/>
      <c r="DG280" s="70"/>
      <c r="DH280" s="70"/>
      <c r="DI280" s="70"/>
      <c r="DJ280" s="70"/>
      <c r="DK280" s="70"/>
      <c r="DL280" s="70"/>
      <c r="DM280" s="70"/>
      <c r="DN280" s="70"/>
      <c r="DO280" s="70"/>
      <c r="DP280" s="70"/>
      <c r="DQ280" s="70"/>
      <c r="DR280" s="70"/>
      <c r="DS280" s="70"/>
      <c r="DT280" s="70"/>
      <c r="DU280" s="70"/>
      <c r="DV280" s="70"/>
      <c r="DW280" s="70"/>
      <c r="DX280" s="70"/>
      <c r="DY280" s="70"/>
      <c r="DZ280" s="70"/>
      <c r="EA280" s="70"/>
      <c r="EB280" s="70"/>
      <c r="EC280" s="70"/>
      <c r="ED280" s="70"/>
      <c r="EE280" s="70"/>
      <c r="EF280" s="70"/>
      <c r="EG280" s="70"/>
      <c r="EH280" s="70"/>
      <c r="EI280" s="70"/>
      <c r="EJ280" s="70"/>
      <c r="EK280" s="70"/>
      <c r="EL280" s="70"/>
      <c r="EM280" s="70"/>
      <c r="EN280" s="70"/>
    </row>
    <row r="281" spans="1:144" outlineLevel="1" x14ac:dyDescent="0.2">
      <c r="A281" s="16">
        <v>28</v>
      </c>
      <c r="B281" s="16">
        <v>0</v>
      </c>
      <c r="C281" s="1">
        <v>1.279723348392537E-3</v>
      </c>
      <c r="D281" s="1">
        <f t="shared" si="31"/>
        <v>-1.279723348392537E-3</v>
      </c>
      <c r="E281" s="1">
        <f t="shared" si="32"/>
        <v>2.5610857871709546E-3</v>
      </c>
      <c r="F281" s="1">
        <f t="shared" si="33"/>
        <v>-5.0607171301812102E-2</v>
      </c>
      <c r="G281" s="1">
        <f t="shared" si="34"/>
        <v>-3.579613301348241E-2</v>
      </c>
      <c r="H281" s="1">
        <v>1.8875406375637193E-3</v>
      </c>
      <c r="I281" s="1">
        <f t="shared" si="35"/>
        <v>2.4231988821711658E-6</v>
      </c>
      <c r="J281" s="1">
        <f t="shared" si="36"/>
        <v>-3.582996424225255E-2</v>
      </c>
      <c r="AQ281" s="70"/>
      <c r="AR281" s="70"/>
      <c r="AS281" s="70"/>
      <c r="AT281" s="70"/>
      <c r="AU281" s="70"/>
      <c r="AV281" s="70"/>
      <c r="AW281" s="70"/>
      <c r="AX281" s="83"/>
      <c r="AY281" s="70"/>
      <c r="AZ281" s="70"/>
      <c r="BA281" s="70"/>
      <c r="BB281" s="70">
        <f t="shared" si="37"/>
        <v>1</v>
      </c>
      <c r="BC281" s="70">
        <f t="shared" si="38"/>
        <v>1.279723348392537E-3</v>
      </c>
      <c r="BD281" s="70" t="e">
        <f t="shared" si="39"/>
        <v>#N/A</v>
      </c>
      <c r="BE281" s="70"/>
      <c r="BF281" s="70"/>
      <c r="BG281" s="70"/>
      <c r="BH281" s="70"/>
      <c r="BI281" s="70"/>
      <c r="BJ281" s="70"/>
      <c r="BK281" s="70"/>
      <c r="BL281" s="70"/>
      <c r="BM281" s="70"/>
      <c r="BN281" s="70"/>
      <c r="BO281" s="70"/>
      <c r="BP281" s="70"/>
      <c r="BQ281" s="70"/>
      <c r="BR281" s="70"/>
      <c r="BS281" s="70"/>
      <c r="BT281" s="70"/>
      <c r="BU281" s="70"/>
      <c r="BV281" s="70"/>
      <c r="BW281" s="70"/>
      <c r="BX281" s="70"/>
      <c r="BY281" s="70"/>
      <c r="BZ281" s="70"/>
      <c r="CA281" s="70"/>
      <c r="CB281" s="70"/>
      <c r="CC281" s="70"/>
      <c r="CD281" s="70"/>
      <c r="CE281" s="70"/>
      <c r="CF281" s="70"/>
      <c r="CG281" s="70"/>
      <c r="CH281" s="70"/>
      <c r="CI281" s="70"/>
      <c r="CJ281" s="70"/>
      <c r="CK281" s="70"/>
      <c r="CL281" s="70"/>
      <c r="CM281" s="70"/>
      <c r="CN281" s="70"/>
      <c r="CO281" s="70"/>
      <c r="CP281" s="70"/>
      <c r="CQ281" s="70"/>
      <c r="CR281" s="70"/>
      <c r="CS281" s="70"/>
      <c r="CT281" s="70"/>
      <c r="CU281" s="70"/>
      <c r="CV281" s="70"/>
      <c r="CW281" s="70"/>
      <c r="CX281" s="70"/>
      <c r="CY281" s="70"/>
      <c r="CZ281" s="70"/>
      <c r="DA281" s="70"/>
      <c r="DB281" s="70"/>
      <c r="DC281" s="70"/>
      <c r="DD281" s="70"/>
      <c r="DE281" s="70"/>
      <c r="DF281" s="70"/>
      <c r="DG281" s="70"/>
      <c r="DH281" s="70"/>
      <c r="DI281" s="70"/>
      <c r="DJ281" s="70"/>
      <c r="DK281" s="70"/>
      <c r="DL281" s="70"/>
      <c r="DM281" s="70"/>
      <c r="DN281" s="70"/>
      <c r="DO281" s="70"/>
      <c r="DP281" s="70"/>
      <c r="DQ281" s="70"/>
      <c r="DR281" s="70"/>
      <c r="DS281" s="70"/>
      <c r="DT281" s="70"/>
      <c r="DU281" s="70"/>
      <c r="DV281" s="70"/>
      <c r="DW281" s="70"/>
      <c r="DX281" s="70"/>
      <c r="DY281" s="70"/>
      <c r="DZ281" s="70"/>
      <c r="EA281" s="70"/>
      <c r="EB281" s="70"/>
      <c r="EC281" s="70"/>
      <c r="ED281" s="70"/>
      <c r="EE281" s="70"/>
      <c r="EF281" s="70"/>
      <c r="EG281" s="70"/>
      <c r="EH281" s="70"/>
      <c r="EI281" s="70"/>
      <c r="EJ281" s="70"/>
      <c r="EK281" s="70"/>
      <c r="EL281" s="70"/>
      <c r="EM281" s="70"/>
      <c r="EN281" s="70"/>
    </row>
    <row r="282" spans="1:144" outlineLevel="1" x14ac:dyDescent="0.2">
      <c r="A282" s="16">
        <v>29</v>
      </c>
      <c r="B282" s="16">
        <v>0</v>
      </c>
      <c r="C282" s="1">
        <v>3.6058720292204489E-4</v>
      </c>
      <c r="D282" s="1">
        <f t="shared" si="31"/>
        <v>-3.6058720292204489E-4</v>
      </c>
      <c r="E282" s="1">
        <f t="shared" si="32"/>
        <v>7.2130446023982279E-4</v>
      </c>
      <c r="F282" s="1">
        <f t="shared" si="33"/>
        <v>-2.6857111911741789E-2</v>
      </c>
      <c r="G282" s="1">
        <f t="shared" si="34"/>
        <v>-1.8992558357276288E-2</v>
      </c>
      <c r="H282" s="1">
        <v>1.0383881777819477E-3</v>
      </c>
      <c r="I282" s="1">
        <f t="shared" si="35"/>
        <v>3.7495389945415028E-7</v>
      </c>
      <c r="J282" s="1">
        <f t="shared" si="36"/>
        <v>-1.900242686748194E-2</v>
      </c>
      <c r="AQ282" s="70"/>
      <c r="AR282" s="70"/>
      <c r="AS282" s="70"/>
      <c r="AT282" s="70"/>
      <c r="AU282" s="70"/>
      <c r="AV282" s="70"/>
      <c r="AW282" s="70"/>
      <c r="AX282" s="83"/>
      <c r="AY282" s="70"/>
      <c r="AZ282" s="70"/>
      <c r="BA282" s="70"/>
      <c r="BB282" s="70">
        <f t="shared" si="37"/>
        <v>1</v>
      </c>
      <c r="BC282" s="70">
        <f t="shared" si="38"/>
        <v>3.6058720292204489E-4</v>
      </c>
      <c r="BD282" s="70" t="e">
        <f t="shared" si="39"/>
        <v>#N/A</v>
      </c>
      <c r="BE282" s="70"/>
      <c r="BF282" s="70"/>
      <c r="BG282" s="70"/>
      <c r="BH282" s="70"/>
      <c r="BI282" s="70"/>
      <c r="BJ282" s="70"/>
      <c r="BK282" s="70"/>
      <c r="BL282" s="70"/>
      <c r="BM282" s="70"/>
      <c r="BN282" s="70"/>
      <c r="BO282" s="70"/>
      <c r="BP282" s="70"/>
      <c r="BQ282" s="70"/>
      <c r="BR282" s="70"/>
      <c r="BS282" s="70"/>
      <c r="BT282" s="70"/>
      <c r="BU282" s="70"/>
      <c r="BV282" s="70"/>
      <c r="BW282" s="70"/>
      <c r="BX282" s="70"/>
      <c r="BY282" s="70"/>
      <c r="BZ282" s="70"/>
      <c r="CA282" s="70"/>
      <c r="CB282" s="70"/>
      <c r="CC282" s="70"/>
      <c r="CD282" s="70"/>
      <c r="CE282" s="70"/>
      <c r="CF282" s="70"/>
      <c r="CG282" s="70"/>
      <c r="CH282" s="70"/>
      <c r="CI282" s="70"/>
      <c r="CJ282" s="70"/>
      <c r="CK282" s="70"/>
      <c r="CL282" s="70"/>
      <c r="CM282" s="70"/>
      <c r="CN282" s="70"/>
      <c r="CO282" s="70"/>
      <c r="CP282" s="70"/>
      <c r="CQ282" s="70"/>
      <c r="CR282" s="70"/>
      <c r="CS282" s="70"/>
      <c r="CT282" s="70"/>
      <c r="CU282" s="70"/>
      <c r="CV282" s="70"/>
      <c r="CW282" s="70"/>
      <c r="CX282" s="70"/>
      <c r="CY282" s="70"/>
      <c r="CZ282" s="70"/>
      <c r="DA282" s="70"/>
      <c r="DB282" s="70"/>
      <c r="DC282" s="70"/>
      <c r="DD282" s="70"/>
      <c r="DE282" s="70"/>
      <c r="DF282" s="70"/>
      <c r="DG282" s="70"/>
      <c r="DH282" s="70"/>
      <c r="DI282" s="70"/>
      <c r="DJ282" s="70"/>
      <c r="DK282" s="70"/>
      <c r="DL282" s="70"/>
      <c r="DM282" s="70"/>
      <c r="DN282" s="70"/>
      <c r="DO282" s="70"/>
      <c r="DP282" s="70"/>
      <c r="DQ282" s="70"/>
      <c r="DR282" s="70"/>
      <c r="DS282" s="70"/>
      <c r="DT282" s="70"/>
      <c r="DU282" s="70"/>
      <c r="DV282" s="70"/>
      <c r="DW282" s="70"/>
      <c r="DX282" s="70"/>
      <c r="DY282" s="70"/>
      <c r="DZ282" s="70"/>
      <c r="EA282" s="70"/>
      <c r="EB282" s="70"/>
      <c r="EC282" s="70"/>
      <c r="ED282" s="70"/>
      <c r="EE282" s="70"/>
      <c r="EF282" s="70"/>
      <c r="EG282" s="70"/>
      <c r="EH282" s="70"/>
      <c r="EI282" s="70"/>
      <c r="EJ282" s="70"/>
      <c r="EK282" s="70"/>
      <c r="EL282" s="70"/>
      <c r="EM282" s="70"/>
      <c r="EN282" s="70"/>
    </row>
    <row r="283" spans="1:144" outlineLevel="1" x14ac:dyDescent="0.2">
      <c r="A283" s="16">
        <v>30</v>
      </c>
      <c r="B283" s="16">
        <v>1</v>
      </c>
      <c r="C283" s="1">
        <v>0.54205340696483684</v>
      </c>
      <c r="D283" s="1">
        <f t="shared" si="31"/>
        <v>0.45794659303516316</v>
      </c>
      <c r="E283" s="1">
        <f t="shared" si="32"/>
        <v>1.2247814911228672</v>
      </c>
      <c r="F283" s="1">
        <f t="shared" si="33"/>
        <v>1.1066984644079285</v>
      </c>
      <c r="G283" s="1">
        <f t="shared" si="34"/>
        <v>0.91914996916577874</v>
      </c>
      <c r="H283" s="1">
        <v>0.57861898216482754</v>
      </c>
      <c r="I283" s="1">
        <f t="shared" si="35"/>
        <v>1.1600867409315407</v>
      </c>
      <c r="J283" s="1">
        <f t="shared" si="36"/>
        <v>1.4159531795751557</v>
      </c>
      <c r="AQ283" s="70"/>
      <c r="AR283" s="70"/>
      <c r="AS283" s="70"/>
      <c r="AT283" s="70"/>
      <c r="AU283" s="70"/>
      <c r="AV283" s="70"/>
      <c r="AW283" s="70"/>
      <c r="AX283" s="83"/>
      <c r="AY283" s="70"/>
      <c r="AZ283" s="70"/>
      <c r="BA283" s="70"/>
      <c r="BB283" s="70">
        <f t="shared" si="37"/>
        <v>0</v>
      </c>
      <c r="BC283" s="70" t="e">
        <f t="shared" si="38"/>
        <v>#N/A</v>
      </c>
      <c r="BD283" s="70">
        <f t="shared" si="39"/>
        <v>0.54205340696483684</v>
      </c>
      <c r="BE283" s="70"/>
      <c r="BF283" s="70"/>
      <c r="BG283" s="70"/>
      <c r="BH283" s="70"/>
      <c r="BI283" s="70"/>
      <c r="BJ283" s="70"/>
      <c r="BK283" s="70"/>
      <c r="BL283" s="70"/>
      <c r="BM283" s="70"/>
      <c r="BN283" s="70"/>
      <c r="BO283" s="70"/>
      <c r="BP283" s="70"/>
      <c r="BQ283" s="70"/>
      <c r="BR283" s="70"/>
      <c r="BS283" s="70"/>
      <c r="BT283" s="70"/>
      <c r="BU283" s="70"/>
      <c r="BV283" s="70"/>
      <c r="BW283" s="70"/>
      <c r="BX283" s="70"/>
      <c r="BY283" s="70"/>
      <c r="BZ283" s="70"/>
      <c r="CA283" s="70"/>
      <c r="CB283" s="70"/>
      <c r="CC283" s="70"/>
      <c r="CD283" s="70"/>
      <c r="CE283" s="70"/>
      <c r="CF283" s="70"/>
      <c r="CG283" s="70"/>
      <c r="CH283" s="70"/>
      <c r="CI283" s="70"/>
      <c r="CJ283" s="70"/>
      <c r="CK283" s="70"/>
      <c r="CL283" s="70"/>
      <c r="CM283" s="70"/>
      <c r="CN283" s="70"/>
      <c r="CO283" s="70"/>
      <c r="CP283" s="70"/>
      <c r="CQ283" s="70"/>
      <c r="CR283" s="70"/>
      <c r="CS283" s="70"/>
      <c r="CT283" s="70"/>
      <c r="CU283" s="70"/>
      <c r="CV283" s="70"/>
      <c r="CW283" s="70"/>
      <c r="CX283" s="70"/>
      <c r="CY283" s="70"/>
      <c r="CZ283" s="70"/>
      <c r="DA283" s="70"/>
      <c r="DB283" s="70"/>
      <c r="DC283" s="70"/>
      <c r="DD283" s="70"/>
      <c r="DE283" s="70"/>
      <c r="DF283" s="70"/>
      <c r="DG283" s="70"/>
      <c r="DH283" s="70"/>
      <c r="DI283" s="70"/>
      <c r="DJ283" s="70"/>
      <c r="DK283" s="70"/>
      <c r="DL283" s="70"/>
      <c r="DM283" s="70"/>
      <c r="DN283" s="70"/>
      <c r="DO283" s="70"/>
      <c r="DP283" s="70"/>
      <c r="DQ283" s="70"/>
      <c r="DR283" s="70"/>
      <c r="DS283" s="70"/>
      <c r="DT283" s="70"/>
      <c r="DU283" s="70"/>
      <c r="DV283" s="70"/>
      <c r="DW283" s="70"/>
      <c r="DX283" s="70"/>
      <c r="DY283" s="70"/>
      <c r="DZ283" s="70"/>
      <c r="EA283" s="70"/>
      <c r="EB283" s="70"/>
      <c r="EC283" s="70"/>
      <c r="ED283" s="70"/>
      <c r="EE283" s="70"/>
      <c r="EF283" s="70"/>
      <c r="EG283" s="70"/>
      <c r="EH283" s="70"/>
      <c r="EI283" s="70"/>
      <c r="EJ283" s="70"/>
      <c r="EK283" s="70"/>
      <c r="EL283" s="70"/>
      <c r="EM283" s="70"/>
      <c r="EN283" s="70"/>
    </row>
    <row r="284" spans="1:144" outlineLevel="1" x14ac:dyDescent="0.2">
      <c r="A284" s="16">
        <v>31</v>
      </c>
      <c r="B284" s="16">
        <v>0</v>
      </c>
      <c r="C284" s="1">
        <v>1.0210752684777068E-2</v>
      </c>
      <c r="D284" s="1">
        <f t="shared" si="31"/>
        <v>-1.0210752684777068E-2</v>
      </c>
      <c r="E284" s="1">
        <f t="shared" si="32"/>
        <v>2.0526480031518343E-2</v>
      </c>
      <c r="F284" s="1">
        <f t="shared" si="33"/>
        <v>-0.14327065307144496</v>
      </c>
      <c r="G284" s="1">
        <f t="shared" si="34"/>
        <v>-0.1015681431601827</v>
      </c>
      <c r="H284" s="1">
        <v>7.8508476257220672E-3</v>
      </c>
      <c r="I284" s="1">
        <f t="shared" si="35"/>
        <v>8.1630904458047712E-5</v>
      </c>
      <c r="J284" s="1">
        <f t="shared" si="36"/>
        <v>-0.10196920422100691</v>
      </c>
      <c r="AQ284" s="70"/>
      <c r="AR284" s="70"/>
      <c r="AS284" s="70"/>
      <c r="AT284" s="70"/>
      <c r="AU284" s="70"/>
      <c r="AV284" s="70"/>
      <c r="AW284" s="70"/>
      <c r="AX284" s="83"/>
      <c r="AY284" s="70"/>
      <c r="AZ284" s="70"/>
      <c r="BA284" s="70"/>
      <c r="BB284" s="70">
        <f t="shared" si="37"/>
        <v>1</v>
      </c>
      <c r="BC284" s="70">
        <f t="shared" si="38"/>
        <v>1.0210752684777068E-2</v>
      </c>
      <c r="BD284" s="70" t="e">
        <f t="shared" si="39"/>
        <v>#N/A</v>
      </c>
      <c r="BE284" s="70"/>
      <c r="BF284" s="70"/>
      <c r="BG284" s="70"/>
      <c r="BH284" s="70"/>
      <c r="BI284" s="70"/>
      <c r="BJ284" s="70"/>
      <c r="BK284" s="70"/>
      <c r="BL284" s="70"/>
      <c r="BM284" s="70"/>
      <c r="BN284" s="70"/>
      <c r="BO284" s="70"/>
      <c r="BP284" s="70"/>
      <c r="BQ284" s="70"/>
      <c r="BR284" s="70"/>
      <c r="BS284" s="70"/>
      <c r="BT284" s="70"/>
      <c r="BU284" s="70"/>
      <c r="BV284" s="70"/>
      <c r="BW284" s="70"/>
      <c r="BX284" s="70"/>
      <c r="BY284" s="70"/>
      <c r="BZ284" s="70"/>
      <c r="CA284" s="70"/>
      <c r="CB284" s="70"/>
      <c r="CC284" s="70"/>
      <c r="CD284" s="70"/>
      <c r="CE284" s="70"/>
      <c r="CF284" s="70"/>
      <c r="CG284" s="70"/>
      <c r="CH284" s="70"/>
      <c r="CI284" s="70"/>
      <c r="CJ284" s="70"/>
      <c r="CK284" s="70"/>
      <c r="CL284" s="70"/>
      <c r="CM284" s="70"/>
      <c r="CN284" s="70"/>
      <c r="CO284" s="70"/>
      <c r="CP284" s="70"/>
      <c r="CQ284" s="70"/>
      <c r="CR284" s="70"/>
      <c r="CS284" s="70"/>
      <c r="CT284" s="70"/>
      <c r="CU284" s="70"/>
      <c r="CV284" s="70"/>
      <c r="CW284" s="70"/>
      <c r="CX284" s="70"/>
      <c r="CY284" s="70"/>
      <c r="CZ284" s="70"/>
      <c r="DA284" s="70"/>
      <c r="DB284" s="70"/>
      <c r="DC284" s="70"/>
      <c r="DD284" s="70"/>
      <c r="DE284" s="70"/>
      <c r="DF284" s="70"/>
      <c r="DG284" s="70"/>
      <c r="DH284" s="70"/>
      <c r="DI284" s="70"/>
      <c r="DJ284" s="70"/>
      <c r="DK284" s="70"/>
      <c r="DL284" s="70"/>
      <c r="DM284" s="70"/>
      <c r="DN284" s="70"/>
      <c r="DO284" s="70"/>
      <c r="DP284" s="70"/>
      <c r="DQ284" s="70"/>
      <c r="DR284" s="70"/>
      <c r="DS284" s="70"/>
      <c r="DT284" s="70"/>
      <c r="DU284" s="70"/>
      <c r="DV284" s="70"/>
      <c r="DW284" s="70"/>
      <c r="DX284" s="70"/>
      <c r="DY284" s="70"/>
      <c r="DZ284" s="70"/>
      <c r="EA284" s="70"/>
      <c r="EB284" s="70"/>
      <c r="EC284" s="70"/>
      <c r="ED284" s="70"/>
      <c r="EE284" s="70"/>
      <c r="EF284" s="70"/>
      <c r="EG284" s="70"/>
      <c r="EH284" s="70"/>
      <c r="EI284" s="70"/>
      <c r="EJ284" s="70"/>
      <c r="EK284" s="70"/>
      <c r="EL284" s="70"/>
      <c r="EM284" s="70"/>
      <c r="EN284" s="70"/>
    </row>
    <row r="285" spans="1:144" outlineLevel="1" x14ac:dyDescent="0.2">
      <c r="A285" s="16">
        <v>32</v>
      </c>
      <c r="B285" s="16">
        <v>0</v>
      </c>
      <c r="C285" s="1">
        <v>9.7904162094967963E-4</v>
      </c>
      <c r="D285" s="1">
        <f t="shared" si="31"/>
        <v>-9.7904162094967963E-4</v>
      </c>
      <c r="E285" s="1">
        <f t="shared" si="32"/>
        <v>1.9590423904768551E-3</v>
      </c>
      <c r="F285" s="1">
        <f t="shared" si="33"/>
        <v>-4.4261070823883766E-2</v>
      </c>
      <c r="G285" s="1">
        <f t="shared" si="34"/>
        <v>-3.1304968979353975E-2</v>
      </c>
      <c r="H285" s="1">
        <v>1.5952144767228335E-3</v>
      </c>
      <c r="I285" s="1">
        <f t="shared" si="35"/>
        <v>1.5658097168119755E-6</v>
      </c>
      <c r="J285" s="1">
        <f t="shared" si="36"/>
        <v>-3.1329967962242265E-2</v>
      </c>
      <c r="AQ285" s="70"/>
      <c r="AR285" s="70"/>
      <c r="AS285" s="70"/>
      <c r="AT285" s="70"/>
      <c r="AU285" s="70"/>
      <c r="AV285" s="70"/>
      <c r="AW285" s="70"/>
      <c r="AX285" s="83"/>
      <c r="AY285" s="70"/>
      <c r="AZ285" s="70"/>
      <c r="BA285" s="70"/>
      <c r="BB285" s="70">
        <f t="shared" si="37"/>
        <v>1</v>
      </c>
      <c r="BC285" s="70">
        <f t="shared" si="38"/>
        <v>9.7904162094967963E-4</v>
      </c>
      <c r="BD285" s="70" t="e">
        <f t="shared" si="39"/>
        <v>#N/A</v>
      </c>
      <c r="BE285" s="70"/>
      <c r="BF285" s="70"/>
      <c r="BG285" s="70"/>
      <c r="BH285" s="70"/>
      <c r="BI285" s="70"/>
      <c r="BJ285" s="70"/>
      <c r="BK285" s="70"/>
      <c r="BL285" s="70"/>
      <c r="BM285" s="70"/>
      <c r="BN285" s="70"/>
      <c r="BO285" s="70"/>
      <c r="BP285" s="70"/>
      <c r="BQ285" s="70"/>
      <c r="BR285" s="70"/>
      <c r="BS285" s="70"/>
      <c r="BT285" s="70"/>
      <c r="BU285" s="70"/>
      <c r="BV285" s="70"/>
      <c r="BW285" s="70"/>
      <c r="BX285" s="70"/>
      <c r="BY285" s="70"/>
      <c r="BZ285" s="70"/>
      <c r="CA285" s="70"/>
      <c r="CB285" s="70"/>
      <c r="CC285" s="70"/>
      <c r="CD285" s="70"/>
      <c r="CE285" s="70"/>
      <c r="CF285" s="70"/>
      <c r="CG285" s="70"/>
      <c r="CH285" s="70"/>
      <c r="CI285" s="70"/>
      <c r="CJ285" s="70"/>
      <c r="CK285" s="70"/>
      <c r="CL285" s="70"/>
      <c r="CM285" s="70"/>
      <c r="CN285" s="70"/>
      <c r="CO285" s="70"/>
      <c r="CP285" s="70"/>
      <c r="CQ285" s="70"/>
      <c r="CR285" s="70"/>
      <c r="CS285" s="70"/>
      <c r="CT285" s="70"/>
      <c r="CU285" s="70"/>
      <c r="CV285" s="70"/>
      <c r="CW285" s="70"/>
      <c r="CX285" s="70"/>
      <c r="CY285" s="70"/>
      <c r="CZ285" s="70"/>
      <c r="DA285" s="70"/>
      <c r="DB285" s="70"/>
      <c r="DC285" s="70"/>
      <c r="DD285" s="70"/>
      <c r="DE285" s="70"/>
      <c r="DF285" s="70"/>
      <c r="DG285" s="70"/>
      <c r="DH285" s="70"/>
      <c r="DI285" s="70"/>
      <c r="DJ285" s="70"/>
      <c r="DK285" s="70"/>
      <c r="DL285" s="70"/>
      <c r="DM285" s="70"/>
      <c r="DN285" s="70"/>
      <c r="DO285" s="70"/>
      <c r="DP285" s="70"/>
      <c r="DQ285" s="70"/>
      <c r="DR285" s="70"/>
      <c r="DS285" s="70"/>
      <c r="DT285" s="70"/>
      <c r="DU285" s="70"/>
      <c r="DV285" s="70"/>
      <c r="DW285" s="70"/>
      <c r="DX285" s="70"/>
      <c r="DY285" s="70"/>
      <c r="DZ285" s="70"/>
      <c r="EA285" s="70"/>
      <c r="EB285" s="70"/>
      <c r="EC285" s="70"/>
      <c r="ED285" s="70"/>
      <c r="EE285" s="70"/>
      <c r="EF285" s="70"/>
      <c r="EG285" s="70"/>
      <c r="EH285" s="70"/>
      <c r="EI285" s="70"/>
      <c r="EJ285" s="70"/>
      <c r="EK285" s="70"/>
      <c r="EL285" s="70"/>
      <c r="EM285" s="70"/>
      <c r="EN285" s="70"/>
    </row>
    <row r="286" spans="1:144" outlineLevel="1" x14ac:dyDescent="0.2">
      <c r="A286" s="16">
        <v>33</v>
      </c>
      <c r="B286" s="16">
        <v>0</v>
      </c>
      <c r="C286" s="1">
        <v>2.4356775918375822E-3</v>
      </c>
      <c r="D286" s="1">
        <f t="shared" si="31"/>
        <v>-2.4356775918375822E-3</v>
      </c>
      <c r="E286" s="1">
        <f t="shared" si="32"/>
        <v>4.8772973597843924E-3</v>
      </c>
      <c r="F286" s="1">
        <f t="shared" si="33"/>
        <v>-6.9837650016193936E-2</v>
      </c>
      <c r="G286" s="1">
        <f t="shared" si="34"/>
        <v>-4.9412797959321873E-2</v>
      </c>
      <c r="H286" s="1">
        <v>3.4345975848771048E-3</v>
      </c>
      <c r="I286" s="1">
        <f t="shared" si="35"/>
        <v>8.414899756164864E-6</v>
      </c>
      <c r="J286" s="1">
        <f t="shared" si="36"/>
        <v>-4.9497873711149741E-2</v>
      </c>
      <c r="AQ286" s="70"/>
      <c r="AR286" s="70"/>
      <c r="AS286" s="70"/>
      <c r="AT286" s="70"/>
      <c r="AU286" s="70"/>
      <c r="AV286" s="70"/>
      <c r="AW286" s="70"/>
      <c r="AX286" s="83"/>
      <c r="AY286" s="70"/>
      <c r="AZ286" s="70"/>
      <c r="BA286" s="70"/>
      <c r="BB286" s="70">
        <f t="shared" si="37"/>
        <v>1</v>
      </c>
      <c r="BC286" s="70">
        <f t="shared" si="38"/>
        <v>2.4356775918375822E-3</v>
      </c>
      <c r="BD286" s="70" t="e">
        <f t="shared" si="39"/>
        <v>#N/A</v>
      </c>
      <c r="BE286" s="70"/>
      <c r="BF286" s="70"/>
      <c r="BG286" s="70"/>
      <c r="BH286" s="70"/>
      <c r="BI286" s="70"/>
      <c r="BJ286" s="70"/>
      <c r="BK286" s="70"/>
      <c r="BL286" s="70"/>
      <c r="BM286" s="70"/>
      <c r="BN286" s="70"/>
      <c r="BO286" s="70"/>
      <c r="BP286" s="70"/>
      <c r="BQ286" s="70"/>
      <c r="BR286" s="70"/>
      <c r="BS286" s="70"/>
      <c r="BT286" s="70"/>
      <c r="BU286" s="70"/>
      <c r="BV286" s="70"/>
      <c r="BW286" s="70"/>
      <c r="BX286" s="70"/>
      <c r="BY286" s="70"/>
      <c r="BZ286" s="70"/>
      <c r="CA286" s="70"/>
      <c r="CB286" s="70"/>
      <c r="CC286" s="70"/>
      <c r="CD286" s="70"/>
      <c r="CE286" s="70"/>
      <c r="CF286" s="70"/>
      <c r="CG286" s="70"/>
      <c r="CH286" s="70"/>
      <c r="CI286" s="70"/>
      <c r="CJ286" s="70"/>
      <c r="CK286" s="70"/>
      <c r="CL286" s="70"/>
      <c r="CM286" s="70"/>
      <c r="CN286" s="70"/>
      <c r="CO286" s="70"/>
      <c r="CP286" s="70"/>
      <c r="CQ286" s="70"/>
      <c r="CR286" s="70"/>
      <c r="CS286" s="70"/>
      <c r="CT286" s="70"/>
      <c r="CU286" s="70"/>
      <c r="CV286" s="70"/>
      <c r="CW286" s="70"/>
      <c r="CX286" s="70"/>
      <c r="CY286" s="70"/>
      <c r="CZ286" s="70"/>
      <c r="DA286" s="70"/>
      <c r="DB286" s="70"/>
      <c r="DC286" s="70"/>
      <c r="DD286" s="70"/>
      <c r="DE286" s="70"/>
      <c r="DF286" s="70"/>
      <c r="DG286" s="70"/>
      <c r="DH286" s="70"/>
      <c r="DI286" s="70"/>
      <c r="DJ286" s="70"/>
      <c r="DK286" s="70"/>
      <c r="DL286" s="70"/>
      <c r="DM286" s="70"/>
      <c r="DN286" s="70"/>
      <c r="DO286" s="70"/>
      <c r="DP286" s="70"/>
      <c r="DQ286" s="70"/>
      <c r="DR286" s="70"/>
      <c r="DS286" s="70"/>
      <c r="DT286" s="70"/>
      <c r="DU286" s="70"/>
      <c r="DV286" s="70"/>
      <c r="DW286" s="70"/>
      <c r="DX286" s="70"/>
      <c r="DY286" s="70"/>
      <c r="DZ286" s="70"/>
      <c r="EA286" s="70"/>
      <c r="EB286" s="70"/>
      <c r="EC286" s="70"/>
      <c r="ED286" s="70"/>
      <c r="EE286" s="70"/>
      <c r="EF286" s="70"/>
      <c r="EG286" s="70"/>
      <c r="EH286" s="70"/>
      <c r="EI286" s="70"/>
      <c r="EJ286" s="70"/>
      <c r="EK286" s="70"/>
      <c r="EL286" s="70"/>
      <c r="EM286" s="70"/>
      <c r="EN286" s="70"/>
    </row>
    <row r="287" spans="1:144" outlineLevel="1" x14ac:dyDescent="0.2">
      <c r="A287" s="16">
        <v>34</v>
      </c>
      <c r="B287" s="16">
        <v>0</v>
      </c>
      <c r="C287" s="1">
        <v>9.1932430855903302E-2</v>
      </c>
      <c r="D287" s="1">
        <f t="shared" si="31"/>
        <v>-9.1932430855903302E-2</v>
      </c>
      <c r="E287" s="1">
        <f t="shared" si="32"/>
        <v>0.19287297558518859</v>
      </c>
      <c r="F287" s="1">
        <f t="shared" si="33"/>
        <v>-0.43917305881074786</v>
      </c>
      <c r="G287" s="1">
        <f t="shared" si="34"/>
        <v>-0.31818176686045885</v>
      </c>
      <c r="H287" s="1">
        <v>0.10486230131702982</v>
      </c>
      <c r="I287" s="1">
        <f t="shared" si="35"/>
        <v>1.1859875090759553E-2</v>
      </c>
      <c r="J287" s="1">
        <f t="shared" si="36"/>
        <v>-0.33630270866170991</v>
      </c>
      <c r="AQ287" s="70"/>
      <c r="AR287" s="70"/>
      <c r="AS287" s="70"/>
      <c r="AT287" s="70"/>
      <c r="AU287" s="70"/>
      <c r="AV287" s="70"/>
      <c r="AW287" s="70"/>
      <c r="AX287" s="83"/>
      <c r="AY287" s="70"/>
      <c r="AZ287" s="70"/>
      <c r="BA287" s="70"/>
      <c r="BB287" s="70">
        <f t="shared" si="37"/>
        <v>1</v>
      </c>
      <c r="BC287" s="70">
        <f t="shared" si="38"/>
        <v>9.1932430855903302E-2</v>
      </c>
      <c r="BD287" s="70" t="e">
        <f t="shared" si="39"/>
        <v>#N/A</v>
      </c>
      <c r="BE287" s="70"/>
      <c r="BF287" s="70"/>
      <c r="BG287" s="70"/>
      <c r="BH287" s="70"/>
      <c r="BI287" s="70"/>
      <c r="BJ287" s="70"/>
      <c r="BK287" s="70"/>
      <c r="BL287" s="70"/>
      <c r="BM287" s="70"/>
      <c r="BN287" s="70"/>
      <c r="BO287" s="70"/>
      <c r="BP287" s="70"/>
      <c r="BQ287" s="70"/>
      <c r="BR287" s="70"/>
      <c r="BS287" s="70"/>
      <c r="BT287" s="70"/>
      <c r="BU287" s="70"/>
      <c r="BV287" s="70"/>
      <c r="BW287" s="70"/>
      <c r="BX287" s="70"/>
      <c r="BY287" s="70"/>
      <c r="BZ287" s="70"/>
      <c r="CA287" s="70"/>
      <c r="CB287" s="70"/>
      <c r="CC287" s="70"/>
      <c r="CD287" s="70"/>
      <c r="CE287" s="70"/>
      <c r="CF287" s="70"/>
      <c r="CG287" s="70"/>
      <c r="CH287" s="70"/>
      <c r="CI287" s="70"/>
      <c r="CJ287" s="70"/>
      <c r="CK287" s="70"/>
      <c r="CL287" s="70"/>
      <c r="CM287" s="70"/>
      <c r="CN287" s="70"/>
      <c r="CO287" s="70"/>
      <c r="CP287" s="70"/>
      <c r="CQ287" s="70"/>
      <c r="CR287" s="70"/>
      <c r="CS287" s="70"/>
      <c r="CT287" s="70"/>
      <c r="CU287" s="70"/>
      <c r="CV287" s="70"/>
      <c r="CW287" s="70"/>
      <c r="CX287" s="70"/>
      <c r="CY287" s="70"/>
      <c r="CZ287" s="70"/>
      <c r="DA287" s="70"/>
      <c r="DB287" s="70"/>
      <c r="DC287" s="70"/>
      <c r="DD287" s="70"/>
      <c r="DE287" s="70"/>
      <c r="DF287" s="70"/>
      <c r="DG287" s="70"/>
      <c r="DH287" s="70"/>
      <c r="DI287" s="70"/>
      <c r="DJ287" s="70"/>
      <c r="DK287" s="70"/>
      <c r="DL287" s="70"/>
      <c r="DM287" s="70"/>
      <c r="DN287" s="70"/>
      <c r="DO287" s="70"/>
      <c r="DP287" s="70"/>
      <c r="DQ287" s="70"/>
      <c r="DR287" s="70"/>
      <c r="DS287" s="70"/>
      <c r="DT287" s="70"/>
      <c r="DU287" s="70"/>
      <c r="DV287" s="70"/>
      <c r="DW287" s="70"/>
      <c r="DX287" s="70"/>
      <c r="DY287" s="70"/>
      <c r="DZ287" s="70"/>
      <c r="EA287" s="70"/>
      <c r="EB287" s="70"/>
      <c r="EC287" s="70"/>
      <c r="ED287" s="70"/>
      <c r="EE287" s="70"/>
      <c r="EF287" s="70"/>
      <c r="EG287" s="70"/>
      <c r="EH287" s="70"/>
      <c r="EI287" s="70"/>
      <c r="EJ287" s="70"/>
      <c r="EK287" s="70"/>
      <c r="EL287" s="70"/>
      <c r="EM287" s="70"/>
      <c r="EN287" s="70"/>
    </row>
    <row r="288" spans="1:144" outlineLevel="1" x14ac:dyDescent="0.2">
      <c r="A288" s="16">
        <v>35</v>
      </c>
      <c r="B288" s="16">
        <v>0</v>
      </c>
      <c r="C288" s="1">
        <v>7.6544686619404046E-3</v>
      </c>
      <c r="D288" s="1">
        <f t="shared" si="31"/>
        <v>-7.6544686619404046E-3</v>
      </c>
      <c r="E288" s="1">
        <f t="shared" si="32"/>
        <v>1.5367828929492204E-2</v>
      </c>
      <c r="F288" s="1">
        <f t="shared" si="33"/>
        <v>-0.1239670477566204</v>
      </c>
      <c r="G288" s="1">
        <f t="shared" si="34"/>
        <v>-8.7826599011599657E-2</v>
      </c>
      <c r="H288" s="1">
        <v>1.0683248322863294E-2</v>
      </c>
      <c r="I288" s="1">
        <f t="shared" si="35"/>
        <v>8.329522227473648E-5</v>
      </c>
      <c r="J288" s="1">
        <f t="shared" si="36"/>
        <v>-8.8299528403152042E-2</v>
      </c>
      <c r="AQ288" s="70"/>
      <c r="AR288" s="70"/>
      <c r="AS288" s="70"/>
      <c r="AT288" s="70"/>
      <c r="AU288" s="70"/>
      <c r="AV288" s="70"/>
      <c r="AW288" s="70"/>
      <c r="AX288" s="83"/>
      <c r="AY288" s="70"/>
      <c r="AZ288" s="70"/>
      <c r="BA288" s="70"/>
      <c r="BB288" s="70">
        <f t="shared" si="37"/>
        <v>1</v>
      </c>
      <c r="BC288" s="70">
        <f t="shared" si="38"/>
        <v>7.6544686619404046E-3</v>
      </c>
      <c r="BD288" s="70" t="e">
        <f t="shared" si="39"/>
        <v>#N/A</v>
      </c>
      <c r="BE288" s="70"/>
      <c r="BF288" s="70"/>
      <c r="BG288" s="70"/>
      <c r="BH288" s="70"/>
      <c r="BI288" s="70"/>
      <c r="BJ288" s="70"/>
      <c r="BK288" s="70"/>
      <c r="BL288" s="70"/>
      <c r="BM288" s="70"/>
      <c r="BN288" s="70"/>
      <c r="BO288" s="70"/>
      <c r="BP288" s="70"/>
      <c r="BQ288" s="70"/>
      <c r="BR288" s="70"/>
      <c r="BS288" s="70"/>
      <c r="BT288" s="70"/>
      <c r="BU288" s="70"/>
      <c r="BV288" s="70"/>
      <c r="BW288" s="70"/>
      <c r="BX288" s="70"/>
      <c r="BY288" s="70"/>
      <c r="BZ288" s="70"/>
      <c r="CA288" s="70"/>
      <c r="CB288" s="70"/>
      <c r="CC288" s="70"/>
      <c r="CD288" s="70"/>
      <c r="CE288" s="70"/>
      <c r="CF288" s="70"/>
      <c r="CG288" s="70"/>
      <c r="CH288" s="70"/>
      <c r="CI288" s="70"/>
      <c r="CJ288" s="70"/>
      <c r="CK288" s="70"/>
      <c r="CL288" s="70"/>
      <c r="CM288" s="70"/>
      <c r="CN288" s="70"/>
      <c r="CO288" s="70"/>
      <c r="CP288" s="70"/>
      <c r="CQ288" s="70"/>
      <c r="CR288" s="70"/>
      <c r="CS288" s="70"/>
      <c r="CT288" s="70"/>
      <c r="CU288" s="70"/>
      <c r="CV288" s="70"/>
      <c r="CW288" s="70"/>
      <c r="CX288" s="70"/>
      <c r="CY288" s="70"/>
      <c r="CZ288" s="70"/>
      <c r="DA288" s="70"/>
      <c r="DB288" s="70"/>
      <c r="DC288" s="70"/>
      <c r="DD288" s="70"/>
      <c r="DE288" s="70"/>
      <c r="DF288" s="70"/>
      <c r="DG288" s="70"/>
      <c r="DH288" s="70"/>
      <c r="DI288" s="70"/>
      <c r="DJ288" s="70"/>
      <c r="DK288" s="70"/>
      <c r="DL288" s="70"/>
      <c r="DM288" s="70"/>
      <c r="DN288" s="70"/>
      <c r="DO288" s="70"/>
      <c r="DP288" s="70"/>
      <c r="DQ288" s="70"/>
      <c r="DR288" s="70"/>
      <c r="DS288" s="70"/>
      <c r="DT288" s="70"/>
      <c r="DU288" s="70"/>
      <c r="DV288" s="70"/>
      <c r="DW288" s="70"/>
      <c r="DX288" s="70"/>
      <c r="DY288" s="70"/>
      <c r="DZ288" s="70"/>
      <c r="EA288" s="70"/>
      <c r="EB288" s="70"/>
      <c r="EC288" s="70"/>
      <c r="ED288" s="70"/>
      <c r="EE288" s="70"/>
      <c r="EF288" s="70"/>
      <c r="EG288" s="70"/>
      <c r="EH288" s="70"/>
      <c r="EI288" s="70"/>
      <c r="EJ288" s="70"/>
      <c r="EK288" s="70"/>
      <c r="EL288" s="70"/>
      <c r="EM288" s="70"/>
      <c r="EN288" s="70"/>
    </row>
    <row r="289" spans="1:144" outlineLevel="1" x14ac:dyDescent="0.2">
      <c r="A289" s="16">
        <v>36</v>
      </c>
      <c r="B289" s="16">
        <v>1</v>
      </c>
      <c r="C289" s="1">
        <v>0.99935412754013875</v>
      </c>
      <c r="D289" s="1">
        <f t="shared" si="31"/>
        <v>6.4587245986125197E-4</v>
      </c>
      <c r="E289" s="1">
        <f t="shared" si="32"/>
        <v>1.2921622506615854E-3</v>
      </c>
      <c r="F289" s="1">
        <f t="shared" si="33"/>
        <v>3.5946658407445681E-2</v>
      </c>
      <c r="G289" s="1">
        <f t="shared" si="34"/>
        <v>2.5422232016411948E-2</v>
      </c>
      <c r="H289" s="1">
        <v>1.9987703728548624E-3</v>
      </c>
      <c r="I289" s="1">
        <f t="shared" si="35"/>
        <v>1.2943722186537208E-6</v>
      </c>
      <c r="J289" s="1">
        <f t="shared" si="36"/>
        <v>2.5447676768517287E-2</v>
      </c>
      <c r="AQ289" s="70"/>
      <c r="AR289" s="70"/>
      <c r="AS289" s="70"/>
      <c r="AT289" s="70"/>
      <c r="AU289" s="70"/>
      <c r="AV289" s="70"/>
      <c r="AW289" s="70"/>
      <c r="AX289" s="83"/>
      <c r="AY289" s="70"/>
      <c r="AZ289" s="70"/>
      <c r="BA289" s="70"/>
      <c r="BB289" s="70">
        <f t="shared" si="37"/>
        <v>0</v>
      </c>
      <c r="BC289" s="70" t="e">
        <f t="shared" si="38"/>
        <v>#N/A</v>
      </c>
      <c r="BD289" s="70">
        <f t="shared" si="39"/>
        <v>0.99935412754013875</v>
      </c>
      <c r="BE289" s="70"/>
      <c r="BF289" s="70"/>
      <c r="BG289" s="70"/>
      <c r="BH289" s="70"/>
      <c r="BI289" s="70"/>
      <c r="BJ289" s="70"/>
      <c r="BK289" s="70"/>
      <c r="BL289" s="70"/>
      <c r="BM289" s="70"/>
      <c r="BN289" s="70"/>
      <c r="BO289" s="70"/>
      <c r="BP289" s="70"/>
      <c r="BQ289" s="70"/>
      <c r="BR289" s="70"/>
      <c r="BS289" s="70"/>
      <c r="BT289" s="70"/>
      <c r="BU289" s="70"/>
      <c r="BV289" s="70"/>
      <c r="BW289" s="70"/>
      <c r="BX289" s="70"/>
      <c r="BY289" s="70"/>
      <c r="BZ289" s="70"/>
      <c r="CA289" s="70"/>
      <c r="CB289" s="70"/>
      <c r="CC289" s="70"/>
      <c r="CD289" s="70"/>
      <c r="CE289" s="70"/>
      <c r="CF289" s="70"/>
      <c r="CG289" s="70"/>
      <c r="CH289" s="70"/>
      <c r="CI289" s="70"/>
      <c r="CJ289" s="70"/>
      <c r="CK289" s="70"/>
      <c r="CL289" s="70"/>
      <c r="CM289" s="70"/>
      <c r="CN289" s="70"/>
      <c r="CO289" s="70"/>
      <c r="CP289" s="70"/>
      <c r="CQ289" s="70"/>
      <c r="CR289" s="70"/>
      <c r="CS289" s="70"/>
      <c r="CT289" s="70"/>
      <c r="CU289" s="70"/>
      <c r="CV289" s="70"/>
      <c r="CW289" s="70"/>
      <c r="CX289" s="70"/>
      <c r="CY289" s="70"/>
      <c r="CZ289" s="70"/>
      <c r="DA289" s="70"/>
      <c r="DB289" s="70"/>
      <c r="DC289" s="70"/>
      <c r="DD289" s="70"/>
      <c r="DE289" s="70"/>
      <c r="DF289" s="70"/>
      <c r="DG289" s="70"/>
      <c r="DH289" s="70"/>
      <c r="DI289" s="70"/>
      <c r="DJ289" s="70"/>
      <c r="DK289" s="70"/>
      <c r="DL289" s="70"/>
      <c r="DM289" s="70"/>
      <c r="DN289" s="70"/>
      <c r="DO289" s="70"/>
      <c r="DP289" s="70"/>
      <c r="DQ289" s="70"/>
      <c r="DR289" s="70"/>
      <c r="DS289" s="70"/>
      <c r="DT289" s="70"/>
      <c r="DU289" s="70"/>
      <c r="DV289" s="70"/>
      <c r="DW289" s="70"/>
      <c r="DX289" s="70"/>
      <c r="DY289" s="70"/>
      <c r="DZ289" s="70"/>
      <c r="EA289" s="70"/>
      <c r="EB289" s="70"/>
      <c r="EC289" s="70"/>
      <c r="ED289" s="70"/>
      <c r="EE289" s="70"/>
      <c r="EF289" s="70"/>
      <c r="EG289" s="70"/>
      <c r="EH289" s="70"/>
      <c r="EI289" s="70"/>
      <c r="EJ289" s="70"/>
      <c r="EK289" s="70"/>
      <c r="EL289" s="70"/>
      <c r="EM289" s="70"/>
      <c r="EN289" s="70"/>
    </row>
    <row r="290" spans="1:144" outlineLevel="1" x14ac:dyDescent="0.2">
      <c r="A290" s="16">
        <v>37</v>
      </c>
      <c r="B290" s="16">
        <v>0</v>
      </c>
      <c r="C290" s="1">
        <v>4.1599455373663276E-3</v>
      </c>
      <c r="D290" s="1">
        <f t="shared" si="31"/>
        <v>-4.1599455373663276E-3</v>
      </c>
      <c r="E290" s="1">
        <f t="shared" si="32"/>
        <v>8.3372443641527051E-3</v>
      </c>
      <c r="F290" s="1">
        <f t="shared" si="33"/>
        <v>-9.1308512002730088E-2</v>
      </c>
      <c r="G290" s="1">
        <f t="shared" si="34"/>
        <v>-6.4632213124940857E-2</v>
      </c>
      <c r="H290" s="1">
        <v>3.970911266701297E-3</v>
      </c>
      <c r="I290" s="1">
        <f t="shared" si="35"/>
        <v>1.6653910058922126E-5</v>
      </c>
      <c r="J290" s="1">
        <f t="shared" si="36"/>
        <v>-6.476092095922277E-2</v>
      </c>
      <c r="AQ290" s="70"/>
      <c r="AR290" s="70"/>
      <c r="AS290" s="70"/>
      <c r="AT290" s="70"/>
      <c r="AU290" s="70"/>
      <c r="AV290" s="70"/>
      <c r="AW290" s="70"/>
      <c r="AX290" s="83"/>
      <c r="AY290" s="70"/>
      <c r="AZ290" s="70"/>
      <c r="BA290" s="70"/>
      <c r="BB290" s="70">
        <f t="shared" si="37"/>
        <v>1</v>
      </c>
      <c r="BC290" s="70">
        <f t="shared" si="38"/>
        <v>4.1599455373663276E-3</v>
      </c>
      <c r="BD290" s="70" t="e">
        <f t="shared" si="39"/>
        <v>#N/A</v>
      </c>
      <c r="BE290" s="70"/>
      <c r="BF290" s="70"/>
      <c r="BG290" s="70"/>
      <c r="BH290" s="70"/>
      <c r="BI290" s="70"/>
      <c r="BJ290" s="70"/>
      <c r="BK290" s="70"/>
      <c r="BL290" s="70"/>
      <c r="BM290" s="70"/>
      <c r="BN290" s="70"/>
      <c r="BO290" s="70"/>
      <c r="BP290" s="70"/>
      <c r="BQ290" s="70"/>
      <c r="BR290" s="70"/>
      <c r="BS290" s="70"/>
      <c r="BT290" s="70"/>
      <c r="BU290" s="70"/>
      <c r="BV290" s="70"/>
      <c r="BW290" s="70"/>
      <c r="BX290" s="70"/>
      <c r="BY290" s="70"/>
      <c r="BZ290" s="70"/>
      <c r="CA290" s="70"/>
      <c r="CB290" s="70"/>
      <c r="CC290" s="70"/>
      <c r="CD290" s="70"/>
      <c r="CE290" s="70"/>
      <c r="CF290" s="70"/>
      <c r="CG290" s="70"/>
      <c r="CH290" s="70"/>
      <c r="CI290" s="70"/>
      <c r="CJ290" s="70"/>
      <c r="CK290" s="70"/>
      <c r="CL290" s="70"/>
      <c r="CM290" s="70"/>
      <c r="CN290" s="70"/>
      <c r="CO290" s="70"/>
      <c r="CP290" s="70"/>
      <c r="CQ290" s="70"/>
      <c r="CR290" s="70"/>
      <c r="CS290" s="70"/>
      <c r="CT290" s="70"/>
      <c r="CU290" s="70"/>
      <c r="CV290" s="70"/>
      <c r="CW290" s="70"/>
      <c r="CX290" s="70"/>
      <c r="CY290" s="70"/>
      <c r="CZ290" s="70"/>
      <c r="DA290" s="70"/>
      <c r="DB290" s="70"/>
      <c r="DC290" s="70"/>
      <c r="DD290" s="70"/>
      <c r="DE290" s="70"/>
      <c r="DF290" s="70"/>
      <c r="DG290" s="70"/>
      <c r="DH290" s="70"/>
      <c r="DI290" s="70"/>
      <c r="DJ290" s="70"/>
      <c r="DK290" s="70"/>
      <c r="DL290" s="70"/>
      <c r="DM290" s="70"/>
      <c r="DN290" s="70"/>
      <c r="DO290" s="70"/>
      <c r="DP290" s="70"/>
      <c r="DQ290" s="70"/>
      <c r="DR290" s="70"/>
      <c r="DS290" s="70"/>
      <c r="DT290" s="70"/>
      <c r="DU290" s="70"/>
      <c r="DV290" s="70"/>
      <c r="DW290" s="70"/>
      <c r="DX290" s="70"/>
      <c r="DY290" s="70"/>
      <c r="DZ290" s="70"/>
      <c r="EA290" s="70"/>
      <c r="EB290" s="70"/>
      <c r="EC290" s="70"/>
      <c r="ED290" s="70"/>
      <c r="EE290" s="70"/>
      <c r="EF290" s="70"/>
      <c r="EG290" s="70"/>
      <c r="EH290" s="70"/>
      <c r="EI290" s="70"/>
      <c r="EJ290" s="70"/>
      <c r="EK290" s="70"/>
      <c r="EL290" s="70"/>
      <c r="EM290" s="70"/>
      <c r="EN290" s="70"/>
    </row>
    <row r="291" spans="1:144" outlineLevel="1" x14ac:dyDescent="0.2">
      <c r="A291" s="16">
        <v>38</v>
      </c>
      <c r="B291" s="16">
        <v>0</v>
      </c>
      <c r="C291" s="1">
        <v>0.23239315144866821</v>
      </c>
      <c r="D291" s="1">
        <f t="shared" si="31"/>
        <v>-0.23239315144866821</v>
      </c>
      <c r="E291" s="1">
        <f t="shared" si="32"/>
        <v>0.52895518571391076</v>
      </c>
      <c r="F291" s="1">
        <f t="shared" si="33"/>
        <v>-0.72729305353063201</v>
      </c>
      <c r="G291" s="1">
        <f t="shared" si="34"/>
        <v>-0.55022743656996642</v>
      </c>
      <c r="H291" s="1">
        <v>0.27321576470265219</v>
      </c>
      <c r="I291" s="1">
        <f t="shared" si="35"/>
        <v>0.11381113144738661</v>
      </c>
      <c r="J291" s="1">
        <f t="shared" si="36"/>
        <v>-0.64541565165538328</v>
      </c>
      <c r="AQ291" s="70"/>
      <c r="AR291" s="70"/>
      <c r="AS291" s="70"/>
      <c r="AT291" s="70"/>
      <c r="AU291" s="70"/>
      <c r="AV291" s="70"/>
      <c r="AW291" s="70"/>
      <c r="AX291" s="83"/>
      <c r="AY291" s="70"/>
      <c r="AZ291" s="70"/>
      <c r="BA291" s="70"/>
      <c r="BB291" s="70">
        <f t="shared" si="37"/>
        <v>1</v>
      </c>
      <c r="BC291" s="70">
        <f t="shared" si="38"/>
        <v>0.23239315144866821</v>
      </c>
      <c r="BD291" s="70" t="e">
        <f t="shared" si="39"/>
        <v>#N/A</v>
      </c>
      <c r="BE291" s="70"/>
      <c r="BF291" s="70"/>
      <c r="BG291" s="70"/>
      <c r="BH291" s="70"/>
      <c r="BI291" s="70"/>
      <c r="BJ291" s="70"/>
      <c r="BK291" s="70"/>
      <c r="BL291" s="70"/>
      <c r="BM291" s="70"/>
      <c r="BN291" s="70"/>
      <c r="BO291" s="70"/>
      <c r="BP291" s="70"/>
      <c r="BQ291" s="70"/>
      <c r="BR291" s="70"/>
      <c r="BS291" s="70"/>
      <c r="BT291" s="70"/>
      <c r="BU291" s="70"/>
      <c r="BV291" s="70"/>
      <c r="BW291" s="70"/>
      <c r="BX291" s="70"/>
      <c r="BY291" s="70"/>
      <c r="BZ291" s="70"/>
      <c r="CA291" s="70"/>
      <c r="CB291" s="70"/>
      <c r="CC291" s="70"/>
      <c r="CD291" s="70"/>
      <c r="CE291" s="70"/>
      <c r="CF291" s="70"/>
      <c r="CG291" s="70"/>
      <c r="CH291" s="70"/>
      <c r="CI291" s="70"/>
      <c r="CJ291" s="70"/>
      <c r="CK291" s="70"/>
      <c r="CL291" s="70"/>
      <c r="CM291" s="70"/>
      <c r="CN291" s="70"/>
      <c r="CO291" s="70"/>
      <c r="CP291" s="70"/>
      <c r="CQ291" s="70"/>
      <c r="CR291" s="70"/>
      <c r="CS291" s="70"/>
      <c r="CT291" s="70"/>
      <c r="CU291" s="70"/>
      <c r="CV291" s="70"/>
      <c r="CW291" s="70"/>
      <c r="CX291" s="70"/>
      <c r="CY291" s="70"/>
      <c r="CZ291" s="70"/>
      <c r="DA291" s="70"/>
      <c r="DB291" s="70"/>
      <c r="DC291" s="70"/>
      <c r="DD291" s="70"/>
      <c r="DE291" s="70"/>
      <c r="DF291" s="70"/>
      <c r="DG291" s="70"/>
      <c r="DH291" s="70"/>
      <c r="DI291" s="70"/>
      <c r="DJ291" s="70"/>
      <c r="DK291" s="70"/>
      <c r="DL291" s="70"/>
      <c r="DM291" s="70"/>
      <c r="DN291" s="70"/>
      <c r="DO291" s="70"/>
      <c r="DP291" s="70"/>
      <c r="DQ291" s="70"/>
      <c r="DR291" s="70"/>
      <c r="DS291" s="70"/>
      <c r="DT291" s="70"/>
      <c r="DU291" s="70"/>
      <c r="DV291" s="70"/>
      <c r="DW291" s="70"/>
      <c r="DX291" s="70"/>
      <c r="DY291" s="70"/>
      <c r="DZ291" s="70"/>
      <c r="EA291" s="70"/>
      <c r="EB291" s="70"/>
      <c r="EC291" s="70"/>
      <c r="ED291" s="70"/>
      <c r="EE291" s="70"/>
      <c r="EF291" s="70"/>
      <c r="EG291" s="70"/>
      <c r="EH291" s="70"/>
      <c r="EI291" s="70"/>
      <c r="EJ291" s="70"/>
      <c r="EK291" s="70"/>
      <c r="EL291" s="70"/>
      <c r="EM291" s="70"/>
      <c r="EN291" s="70"/>
    </row>
    <row r="292" spans="1:144" outlineLevel="1" x14ac:dyDescent="0.2">
      <c r="A292" s="16">
        <v>39</v>
      </c>
      <c r="B292" s="16">
        <v>0</v>
      </c>
      <c r="C292" s="1">
        <v>2.2244132321258589E-6</v>
      </c>
      <c r="D292" s="1">
        <f t="shared" si="31"/>
        <v>-2.2244132321258589E-6</v>
      </c>
      <c r="E292" s="1">
        <f t="shared" si="32"/>
        <v>4.448831412164651E-6</v>
      </c>
      <c r="F292" s="1">
        <f t="shared" si="33"/>
        <v>-2.1092253109055588E-3</v>
      </c>
      <c r="G292" s="1">
        <f t="shared" si="34"/>
        <v>-1.4914483498100406E-3</v>
      </c>
      <c r="H292" s="1">
        <v>1.2619603615139496E-5</v>
      </c>
      <c r="I292" s="1">
        <f t="shared" si="35"/>
        <v>2.8071629960659685E-11</v>
      </c>
      <c r="J292" s="1">
        <f t="shared" si="36"/>
        <v>-1.491457760642605E-3</v>
      </c>
      <c r="AQ292" s="70"/>
      <c r="AR292" s="70"/>
      <c r="AS292" s="70"/>
      <c r="AT292" s="70"/>
      <c r="AU292" s="70"/>
      <c r="AV292" s="70"/>
      <c r="AW292" s="70"/>
      <c r="AX292" s="83"/>
      <c r="AY292" s="70"/>
      <c r="AZ292" s="70"/>
      <c r="BA292" s="70"/>
      <c r="BB292" s="70">
        <f t="shared" si="37"/>
        <v>1</v>
      </c>
      <c r="BC292" s="70">
        <f t="shared" si="38"/>
        <v>2.2244132321258589E-6</v>
      </c>
      <c r="BD292" s="70" t="e">
        <f t="shared" si="39"/>
        <v>#N/A</v>
      </c>
      <c r="BE292" s="70"/>
      <c r="BF292" s="70"/>
      <c r="BG292" s="70"/>
      <c r="BH292" s="70"/>
      <c r="BI292" s="70"/>
      <c r="BJ292" s="70"/>
      <c r="BK292" s="70"/>
      <c r="BL292" s="70"/>
      <c r="BM292" s="70"/>
      <c r="BN292" s="70"/>
      <c r="BO292" s="70"/>
      <c r="BP292" s="70"/>
      <c r="BQ292" s="70"/>
      <c r="BR292" s="70"/>
      <c r="BS292" s="70"/>
      <c r="BT292" s="70"/>
      <c r="BU292" s="70"/>
      <c r="BV292" s="70"/>
      <c r="BW292" s="70"/>
      <c r="BX292" s="70"/>
      <c r="BY292" s="70"/>
      <c r="BZ292" s="70"/>
      <c r="CA292" s="70"/>
      <c r="CB292" s="70"/>
      <c r="CC292" s="70"/>
      <c r="CD292" s="70"/>
      <c r="CE292" s="70"/>
      <c r="CF292" s="70"/>
      <c r="CG292" s="70"/>
      <c r="CH292" s="70"/>
      <c r="CI292" s="70"/>
      <c r="CJ292" s="70"/>
      <c r="CK292" s="70"/>
      <c r="CL292" s="70"/>
      <c r="CM292" s="70"/>
      <c r="CN292" s="70"/>
      <c r="CO292" s="70"/>
      <c r="CP292" s="70"/>
      <c r="CQ292" s="70"/>
      <c r="CR292" s="70"/>
      <c r="CS292" s="70"/>
      <c r="CT292" s="70"/>
      <c r="CU292" s="70"/>
      <c r="CV292" s="70"/>
      <c r="CW292" s="70"/>
      <c r="CX292" s="70"/>
      <c r="CY292" s="70"/>
      <c r="CZ292" s="70"/>
      <c r="DA292" s="70"/>
      <c r="DB292" s="70"/>
      <c r="DC292" s="70"/>
      <c r="DD292" s="70"/>
      <c r="DE292" s="70"/>
      <c r="DF292" s="70"/>
      <c r="DG292" s="70"/>
      <c r="DH292" s="70"/>
      <c r="DI292" s="70"/>
      <c r="DJ292" s="70"/>
      <c r="DK292" s="70"/>
      <c r="DL292" s="70"/>
      <c r="DM292" s="70"/>
      <c r="DN292" s="70"/>
      <c r="DO292" s="70"/>
      <c r="DP292" s="70"/>
      <c r="DQ292" s="70"/>
      <c r="DR292" s="70"/>
      <c r="DS292" s="70"/>
      <c r="DT292" s="70"/>
      <c r="DU292" s="70"/>
      <c r="DV292" s="70"/>
      <c r="DW292" s="70"/>
      <c r="DX292" s="70"/>
      <c r="DY292" s="70"/>
      <c r="DZ292" s="70"/>
      <c r="EA292" s="70"/>
      <c r="EB292" s="70"/>
      <c r="EC292" s="70"/>
      <c r="ED292" s="70"/>
      <c r="EE292" s="70"/>
      <c r="EF292" s="70"/>
      <c r="EG292" s="70"/>
      <c r="EH292" s="70"/>
      <c r="EI292" s="70"/>
      <c r="EJ292" s="70"/>
      <c r="EK292" s="70"/>
      <c r="EL292" s="70"/>
      <c r="EM292" s="70"/>
      <c r="EN292" s="70"/>
    </row>
    <row r="293" spans="1:144" outlineLevel="1" x14ac:dyDescent="0.2">
      <c r="A293" s="16">
        <v>40</v>
      </c>
      <c r="B293" s="16">
        <v>0</v>
      </c>
      <c r="C293" s="1">
        <v>1.944310414285576E-3</v>
      </c>
      <c r="D293" s="1">
        <f t="shared" si="31"/>
        <v>-1.944310414285576E-3</v>
      </c>
      <c r="E293" s="1">
        <f t="shared" si="32"/>
        <v>3.892406078821558E-3</v>
      </c>
      <c r="F293" s="1">
        <f t="shared" si="33"/>
        <v>-6.2389150329376648E-2</v>
      </c>
      <c r="G293" s="1">
        <f t="shared" si="34"/>
        <v>-4.4137264547678391E-2</v>
      </c>
      <c r="H293" s="1">
        <v>2.4518191345863486E-3</v>
      </c>
      <c r="I293" s="1">
        <f t="shared" si="35"/>
        <v>4.7881238646728357E-6</v>
      </c>
      <c r="J293" s="1">
        <f t="shared" si="36"/>
        <v>-4.4191472544105388E-2</v>
      </c>
      <c r="AQ293" s="70"/>
      <c r="AR293" s="70"/>
      <c r="AS293" s="70"/>
      <c r="AT293" s="70"/>
      <c r="AU293" s="70"/>
      <c r="AV293" s="70"/>
      <c r="AW293" s="70"/>
      <c r="AX293" s="83"/>
      <c r="AY293" s="70"/>
      <c r="AZ293" s="70"/>
      <c r="BA293" s="70"/>
      <c r="BB293" s="70">
        <f t="shared" si="37"/>
        <v>1</v>
      </c>
      <c r="BC293" s="70">
        <f t="shared" si="38"/>
        <v>1.944310414285576E-3</v>
      </c>
      <c r="BD293" s="70" t="e">
        <f t="shared" si="39"/>
        <v>#N/A</v>
      </c>
      <c r="BE293" s="70"/>
      <c r="BF293" s="70"/>
      <c r="BG293" s="70"/>
      <c r="BH293" s="70"/>
      <c r="BI293" s="70"/>
      <c r="BJ293" s="70"/>
      <c r="BK293" s="70"/>
      <c r="BL293" s="70"/>
      <c r="BM293" s="70"/>
      <c r="BN293" s="70"/>
      <c r="BO293" s="70"/>
      <c r="BP293" s="70"/>
      <c r="BQ293" s="70"/>
      <c r="BR293" s="70"/>
      <c r="BS293" s="70"/>
      <c r="BT293" s="70"/>
      <c r="BU293" s="70"/>
      <c r="BV293" s="70"/>
      <c r="BW293" s="70"/>
      <c r="BX293" s="70"/>
      <c r="BY293" s="70"/>
      <c r="BZ293" s="70"/>
      <c r="CA293" s="70"/>
      <c r="CB293" s="70"/>
      <c r="CC293" s="70"/>
      <c r="CD293" s="70"/>
      <c r="CE293" s="70"/>
      <c r="CF293" s="70"/>
      <c r="CG293" s="70"/>
      <c r="CH293" s="70"/>
      <c r="CI293" s="70"/>
      <c r="CJ293" s="70"/>
      <c r="CK293" s="70"/>
      <c r="CL293" s="70"/>
      <c r="CM293" s="70"/>
      <c r="CN293" s="70"/>
      <c r="CO293" s="70"/>
      <c r="CP293" s="70"/>
      <c r="CQ293" s="70"/>
      <c r="CR293" s="70"/>
      <c r="CS293" s="70"/>
      <c r="CT293" s="70"/>
      <c r="CU293" s="70"/>
      <c r="CV293" s="70"/>
      <c r="CW293" s="70"/>
      <c r="CX293" s="70"/>
      <c r="CY293" s="70"/>
      <c r="CZ293" s="70"/>
      <c r="DA293" s="70"/>
      <c r="DB293" s="70"/>
      <c r="DC293" s="70"/>
      <c r="DD293" s="70"/>
      <c r="DE293" s="70"/>
      <c r="DF293" s="70"/>
      <c r="DG293" s="70"/>
      <c r="DH293" s="70"/>
      <c r="DI293" s="70"/>
      <c r="DJ293" s="70"/>
      <c r="DK293" s="70"/>
      <c r="DL293" s="70"/>
      <c r="DM293" s="70"/>
      <c r="DN293" s="70"/>
      <c r="DO293" s="70"/>
      <c r="DP293" s="70"/>
      <c r="DQ293" s="70"/>
      <c r="DR293" s="70"/>
      <c r="DS293" s="70"/>
      <c r="DT293" s="70"/>
      <c r="DU293" s="70"/>
      <c r="DV293" s="70"/>
      <c r="DW293" s="70"/>
      <c r="DX293" s="70"/>
      <c r="DY293" s="70"/>
      <c r="DZ293" s="70"/>
      <c r="EA293" s="70"/>
      <c r="EB293" s="70"/>
      <c r="EC293" s="70"/>
      <c r="ED293" s="70"/>
      <c r="EE293" s="70"/>
      <c r="EF293" s="70"/>
      <c r="EG293" s="70"/>
      <c r="EH293" s="70"/>
      <c r="EI293" s="70"/>
      <c r="EJ293" s="70"/>
      <c r="EK293" s="70"/>
      <c r="EL293" s="70"/>
      <c r="EM293" s="70"/>
      <c r="EN293" s="70"/>
    </row>
    <row r="294" spans="1:144" outlineLevel="1" x14ac:dyDescent="0.2">
      <c r="A294" s="16">
        <v>41</v>
      </c>
      <c r="B294" s="16">
        <v>1</v>
      </c>
      <c r="C294" s="1">
        <v>0.95975062447677995</v>
      </c>
      <c r="D294" s="1">
        <f t="shared" si="31"/>
        <v>4.0249375523220055E-2</v>
      </c>
      <c r="E294" s="1">
        <f t="shared" si="32"/>
        <v>8.2163588870703269E-2</v>
      </c>
      <c r="F294" s="1">
        <f t="shared" si="33"/>
        <v>0.28664191750458146</v>
      </c>
      <c r="G294" s="1">
        <f t="shared" si="34"/>
        <v>0.20478605112515483</v>
      </c>
      <c r="H294" s="1">
        <v>3.9689721827968871E-2</v>
      </c>
      <c r="I294" s="1">
        <f t="shared" si="35"/>
        <v>1.7332739950533583E-3</v>
      </c>
      <c r="J294" s="1">
        <f t="shared" si="36"/>
        <v>0.20897511988389403</v>
      </c>
      <c r="AQ294" s="70"/>
      <c r="AR294" s="70"/>
      <c r="AS294" s="70"/>
      <c r="AT294" s="70"/>
      <c r="AU294" s="70"/>
      <c r="AV294" s="70"/>
      <c r="AW294" s="70"/>
      <c r="AX294" s="83"/>
      <c r="AY294" s="70"/>
      <c r="AZ294" s="70"/>
      <c r="BA294" s="70"/>
      <c r="BB294" s="70">
        <f t="shared" si="37"/>
        <v>0</v>
      </c>
      <c r="BC294" s="70" t="e">
        <f t="shared" si="38"/>
        <v>#N/A</v>
      </c>
      <c r="BD294" s="70">
        <f t="shared" si="39"/>
        <v>0.95975062447677995</v>
      </c>
      <c r="BE294" s="70"/>
      <c r="BF294" s="70"/>
      <c r="BG294" s="70"/>
      <c r="BH294" s="70"/>
      <c r="BI294" s="70"/>
      <c r="BJ294" s="70"/>
      <c r="BK294" s="70"/>
      <c r="BL294" s="70"/>
      <c r="BM294" s="70"/>
      <c r="BN294" s="70"/>
      <c r="BO294" s="70"/>
      <c r="BP294" s="70"/>
      <c r="BQ294" s="70"/>
      <c r="BR294" s="70"/>
      <c r="BS294" s="70"/>
      <c r="BT294" s="70"/>
      <c r="BU294" s="70"/>
      <c r="BV294" s="70"/>
      <c r="BW294" s="70"/>
      <c r="BX294" s="70"/>
      <c r="BY294" s="70"/>
      <c r="BZ294" s="70"/>
      <c r="CA294" s="70"/>
      <c r="CB294" s="70"/>
      <c r="CC294" s="70"/>
      <c r="CD294" s="70"/>
      <c r="CE294" s="70"/>
      <c r="CF294" s="70"/>
      <c r="CG294" s="70"/>
      <c r="CH294" s="70"/>
      <c r="CI294" s="70"/>
      <c r="CJ294" s="70"/>
      <c r="CK294" s="70"/>
      <c r="CL294" s="70"/>
      <c r="CM294" s="70"/>
      <c r="CN294" s="70"/>
      <c r="CO294" s="70"/>
      <c r="CP294" s="70"/>
      <c r="CQ294" s="70"/>
      <c r="CR294" s="70"/>
      <c r="CS294" s="70"/>
      <c r="CT294" s="70"/>
      <c r="CU294" s="70"/>
      <c r="CV294" s="70"/>
      <c r="CW294" s="70"/>
      <c r="CX294" s="70"/>
      <c r="CY294" s="70"/>
      <c r="CZ294" s="70"/>
      <c r="DA294" s="70"/>
      <c r="DB294" s="70"/>
      <c r="DC294" s="70"/>
      <c r="DD294" s="70"/>
      <c r="DE294" s="70"/>
      <c r="DF294" s="70"/>
      <c r="DG294" s="70"/>
      <c r="DH294" s="70"/>
      <c r="DI294" s="70"/>
      <c r="DJ294" s="70"/>
      <c r="DK294" s="70"/>
      <c r="DL294" s="70"/>
      <c r="DM294" s="70"/>
      <c r="DN294" s="70"/>
      <c r="DO294" s="70"/>
      <c r="DP294" s="70"/>
      <c r="DQ294" s="70"/>
      <c r="DR294" s="70"/>
      <c r="DS294" s="70"/>
      <c r="DT294" s="70"/>
      <c r="DU294" s="70"/>
      <c r="DV294" s="70"/>
      <c r="DW294" s="70"/>
      <c r="DX294" s="70"/>
      <c r="DY294" s="70"/>
      <c r="DZ294" s="70"/>
      <c r="EA294" s="70"/>
      <c r="EB294" s="70"/>
      <c r="EC294" s="70"/>
      <c r="ED294" s="70"/>
      <c r="EE294" s="70"/>
      <c r="EF294" s="70"/>
      <c r="EG294" s="70"/>
      <c r="EH294" s="70"/>
      <c r="EI294" s="70"/>
      <c r="EJ294" s="70"/>
      <c r="EK294" s="70"/>
      <c r="EL294" s="70"/>
      <c r="EM294" s="70"/>
      <c r="EN294" s="70"/>
    </row>
    <row r="295" spans="1:144" outlineLevel="1" x14ac:dyDescent="0.2">
      <c r="A295" s="16">
        <v>42</v>
      </c>
      <c r="B295" s="16">
        <v>0</v>
      </c>
      <c r="C295" s="1">
        <v>9.6198170364154238E-4</v>
      </c>
      <c r="D295" s="1">
        <f t="shared" si="31"/>
        <v>-9.6198170364154238E-4</v>
      </c>
      <c r="E295" s="1">
        <f t="shared" si="32"/>
        <v>1.9248894099938572E-3</v>
      </c>
      <c r="F295" s="1">
        <f t="shared" si="33"/>
        <v>-4.3873561628774309E-2</v>
      </c>
      <c r="G295" s="1">
        <f t="shared" si="34"/>
        <v>-3.103075899044723E-2</v>
      </c>
      <c r="H295" s="1">
        <v>2.0575233245740733E-3</v>
      </c>
      <c r="I295" s="1">
        <f t="shared" si="35"/>
        <v>1.9852904580916606E-6</v>
      </c>
      <c r="J295" s="1">
        <f t="shared" si="36"/>
        <v>-3.1062731592397235E-2</v>
      </c>
      <c r="AQ295" s="70"/>
      <c r="AR295" s="70"/>
      <c r="AS295" s="70"/>
      <c r="AT295" s="70"/>
      <c r="AU295" s="70"/>
      <c r="AV295" s="70"/>
      <c r="AW295" s="70"/>
      <c r="AX295" s="83"/>
      <c r="AY295" s="70"/>
      <c r="AZ295" s="70"/>
      <c r="BA295" s="70"/>
      <c r="BB295" s="70">
        <f t="shared" si="37"/>
        <v>1</v>
      </c>
      <c r="BC295" s="70">
        <f t="shared" si="38"/>
        <v>9.6198170364154238E-4</v>
      </c>
      <c r="BD295" s="70" t="e">
        <f t="shared" si="39"/>
        <v>#N/A</v>
      </c>
      <c r="BE295" s="70"/>
      <c r="BF295" s="70"/>
      <c r="BG295" s="70"/>
      <c r="BH295" s="70"/>
      <c r="BI295" s="70"/>
      <c r="BJ295" s="70"/>
      <c r="BK295" s="70"/>
      <c r="BL295" s="70"/>
      <c r="BM295" s="70"/>
      <c r="BN295" s="70"/>
      <c r="BO295" s="70"/>
      <c r="BP295" s="70"/>
      <c r="BQ295" s="70"/>
      <c r="BR295" s="70"/>
      <c r="BS295" s="70"/>
      <c r="BT295" s="70"/>
      <c r="BU295" s="70"/>
      <c r="BV295" s="70"/>
      <c r="BW295" s="70"/>
      <c r="BX295" s="70"/>
      <c r="BY295" s="70"/>
      <c r="BZ295" s="70"/>
      <c r="CA295" s="70"/>
      <c r="CB295" s="70"/>
      <c r="CC295" s="70"/>
      <c r="CD295" s="70"/>
      <c r="CE295" s="70"/>
      <c r="CF295" s="70"/>
      <c r="CG295" s="70"/>
      <c r="CH295" s="70"/>
      <c r="CI295" s="70"/>
      <c r="CJ295" s="70"/>
      <c r="CK295" s="70"/>
      <c r="CL295" s="70"/>
      <c r="CM295" s="70"/>
      <c r="CN295" s="70"/>
      <c r="CO295" s="70"/>
      <c r="CP295" s="70"/>
      <c r="CQ295" s="70"/>
      <c r="CR295" s="70"/>
      <c r="CS295" s="70"/>
      <c r="CT295" s="70"/>
      <c r="CU295" s="70"/>
      <c r="CV295" s="70"/>
      <c r="CW295" s="70"/>
      <c r="CX295" s="70"/>
      <c r="CY295" s="70"/>
      <c r="CZ295" s="70"/>
      <c r="DA295" s="70"/>
      <c r="DB295" s="70"/>
      <c r="DC295" s="70"/>
      <c r="DD295" s="70"/>
      <c r="DE295" s="70"/>
      <c r="DF295" s="70"/>
      <c r="DG295" s="70"/>
      <c r="DH295" s="70"/>
      <c r="DI295" s="70"/>
      <c r="DJ295" s="70"/>
      <c r="DK295" s="70"/>
      <c r="DL295" s="70"/>
      <c r="DM295" s="70"/>
      <c r="DN295" s="70"/>
      <c r="DO295" s="70"/>
      <c r="DP295" s="70"/>
      <c r="DQ295" s="70"/>
      <c r="DR295" s="70"/>
      <c r="DS295" s="70"/>
      <c r="DT295" s="70"/>
      <c r="DU295" s="70"/>
      <c r="DV295" s="70"/>
      <c r="DW295" s="70"/>
      <c r="DX295" s="70"/>
      <c r="DY295" s="70"/>
      <c r="DZ295" s="70"/>
      <c r="EA295" s="70"/>
      <c r="EB295" s="70"/>
      <c r="EC295" s="70"/>
      <c r="ED295" s="70"/>
      <c r="EE295" s="70"/>
      <c r="EF295" s="70"/>
      <c r="EG295" s="70"/>
      <c r="EH295" s="70"/>
      <c r="EI295" s="70"/>
      <c r="EJ295" s="70"/>
      <c r="EK295" s="70"/>
      <c r="EL295" s="70"/>
      <c r="EM295" s="70"/>
      <c r="EN295" s="70"/>
    </row>
    <row r="296" spans="1:144" outlineLevel="1" x14ac:dyDescent="0.2">
      <c r="A296" s="16">
        <v>43</v>
      </c>
      <c r="B296" s="16">
        <v>0</v>
      </c>
      <c r="C296" s="1">
        <v>2.1026619328931048E-3</v>
      </c>
      <c r="D296" s="1">
        <f t="shared" si="31"/>
        <v>-2.1026619328931048E-3</v>
      </c>
      <c r="E296" s="1">
        <f t="shared" si="32"/>
        <v>4.20975126028807E-3</v>
      </c>
      <c r="F296" s="1">
        <f t="shared" si="33"/>
        <v>-6.4882595973712931E-2</v>
      </c>
      <c r="G296" s="1">
        <f t="shared" si="34"/>
        <v>-4.5903076541199919E-2</v>
      </c>
      <c r="H296" s="1">
        <v>4.4300139316707267E-3</v>
      </c>
      <c r="I296" s="1">
        <f t="shared" si="35"/>
        <v>9.3759845889163932E-6</v>
      </c>
      <c r="J296" s="1">
        <f t="shared" si="36"/>
        <v>-4.600509124581946E-2</v>
      </c>
      <c r="AQ296" s="70"/>
      <c r="AR296" s="70"/>
      <c r="AS296" s="70"/>
      <c r="AT296" s="70"/>
      <c r="AU296" s="70"/>
      <c r="AV296" s="70"/>
      <c r="AW296" s="70"/>
      <c r="AX296" s="83"/>
      <c r="AY296" s="70"/>
      <c r="AZ296" s="70"/>
      <c r="BA296" s="70"/>
      <c r="BB296" s="70">
        <f t="shared" si="37"/>
        <v>1</v>
      </c>
      <c r="BC296" s="70">
        <f t="shared" si="38"/>
        <v>2.1026619328931048E-3</v>
      </c>
      <c r="BD296" s="70" t="e">
        <f t="shared" si="39"/>
        <v>#N/A</v>
      </c>
      <c r="BE296" s="70"/>
      <c r="BF296" s="70"/>
      <c r="BG296" s="70"/>
      <c r="BH296" s="70"/>
      <c r="BI296" s="70"/>
      <c r="BJ296" s="70"/>
      <c r="BK296" s="70"/>
      <c r="BL296" s="70"/>
      <c r="BM296" s="70"/>
      <c r="BN296" s="70"/>
      <c r="BO296" s="70"/>
      <c r="BP296" s="70"/>
      <c r="BQ296" s="70"/>
      <c r="BR296" s="70"/>
      <c r="BS296" s="70"/>
      <c r="BT296" s="70"/>
      <c r="BU296" s="70"/>
      <c r="BV296" s="70"/>
      <c r="BW296" s="70"/>
      <c r="BX296" s="70"/>
      <c r="BY296" s="70"/>
      <c r="BZ296" s="70"/>
      <c r="CA296" s="70"/>
      <c r="CB296" s="70"/>
      <c r="CC296" s="70"/>
      <c r="CD296" s="70"/>
      <c r="CE296" s="70"/>
      <c r="CF296" s="70"/>
      <c r="CG296" s="70"/>
      <c r="CH296" s="70"/>
      <c r="CI296" s="70"/>
      <c r="CJ296" s="70"/>
      <c r="CK296" s="70"/>
      <c r="CL296" s="70"/>
      <c r="CM296" s="70"/>
      <c r="CN296" s="70"/>
      <c r="CO296" s="70"/>
      <c r="CP296" s="70"/>
      <c r="CQ296" s="70"/>
      <c r="CR296" s="70"/>
      <c r="CS296" s="70"/>
      <c r="CT296" s="70"/>
      <c r="CU296" s="70"/>
      <c r="CV296" s="70"/>
      <c r="CW296" s="70"/>
      <c r="CX296" s="70"/>
      <c r="CY296" s="70"/>
      <c r="CZ296" s="70"/>
      <c r="DA296" s="70"/>
      <c r="DB296" s="70"/>
      <c r="DC296" s="70"/>
      <c r="DD296" s="70"/>
      <c r="DE296" s="70"/>
      <c r="DF296" s="70"/>
      <c r="DG296" s="70"/>
      <c r="DH296" s="70"/>
      <c r="DI296" s="70"/>
      <c r="DJ296" s="70"/>
      <c r="DK296" s="70"/>
      <c r="DL296" s="70"/>
      <c r="DM296" s="70"/>
      <c r="DN296" s="70"/>
      <c r="DO296" s="70"/>
      <c r="DP296" s="70"/>
      <c r="DQ296" s="70"/>
      <c r="DR296" s="70"/>
      <c r="DS296" s="70"/>
      <c r="DT296" s="70"/>
      <c r="DU296" s="70"/>
      <c r="DV296" s="70"/>
      <c r="DW296" s="70"/>
      <c r="DX296" s="70"/>
      <c r="DY296" s="70"/>
      <c r="DZ296" s="70"/>
      <c r="EA296" s="70"/>
      <c r="EB296" s="70"/>
      <c r="EC296" s="70"/>
      <c r="ED296" s="70"/>
      <c r="EE296" s="70"/>
      <c r="EF296" s="70"/>
      <c r="EG296" s="70"/>
      <c r="EH296" s="70"/>
      <c r="EI296" s="70"/>
      <c r="EJ296" s="70"/>
      <c r="EK296" s="70"/>
      <c r="EL296" s="70"/>
      <c r="EM296" s="70"/>
      <c r="EN296" s="70"/>
    </row>
    <row r="297" spans="1:144" outlineLevel="1" x14ac:dyDescent="0.2">
      <c r="A297" s="16">
        <v>44</v>
      </c>
      <c r="B297" s="16">
        <v>1</v>
      </c>
      <c r="C297" s="1">
        <v>0.2674562206995722</v>
      </c>
      <c r="D297" s="1">
        <f t="shared" si="31"/>
        <v>0.7325437793004278</v>
      </c>
      <c r="E297" s="1">
        <f t="shared" si="32"/>
        <v>2.6375987739523339</v>
      </c>
      <c r="F297" s="1">
        <f t="shared" si="33"/>
        <v>1.6240685865911988</v>
      </c>
      <c r="G297" s="1">
        <f t="shared" si="34"/>
        <v>1.6549712002751156</v>
      </c>
      <c r="H297" s="1">
        <v>0.15484352260427528</v>
      </c>
      <c r="I297" s="1">
        <f t="shared" si="35"/>
        <v>0.50180709749055297</v>
      </c>
      <c r="J297" s="1">
        <f t="shared" si="36"/>
        <v>1.8002046470417217</v>
      </c>
      <c r="AQ297" s="70"/>
      <c r="AR297" s="70"/>
      <c r="AS297" s="70"/>
      <c r="AT297" s="70"/>
      <c r="AU297" s="70"/>
      <c r="AV297" s="70"/>
      <c r="AW297" s="70"/>
      <c r="AX297" s="83"/>
      <c r="AY297" s="70"/>
      <c r="AZ297" s="70"/>
      <c r="BA297" s="70"/>
      <c r="BB297" s="70">
        <f t="shared" si="37"/>
        <v>0</v>
      </c>
      <c r="BC297" s="70" t="e">
        <f t="shared" si="38"/>
        <v>#N/A</v>
      </c>
      <c r="BD297" s="70">
        <f t="shared" si="39"/>
        <v>0.2674562206995722</v>
      </c>
      <c r="BE297" s="70"/>
      <c r="BF297" s="70"/>
      <c r="BG297" s="70"/>
      <c r="BH297" s="70"/>
      <c r="BI297" s="70"/>
      <c r="BJ297" s="70"/>
      <c r="BK297" s="70"/>
      <c r="BL297" s="70"/>
      <c r="BM297" s="70"/>
      <c r="BN297" s="70"/>
      <c r="BO297" s="70"/>
      <c r="BP297" s="70"/>
      <c r="BQ297" s="70"/>
      <c r="BR297" s="70"/>
      <c r="BS297" s="70"/>
      <c r="BT297" s="70"/>
      <c r="BU297" s="70"/>
      <c r="BV297" s="70"/>
      <c r="BW297" s="70"/>
      <c r="BX297" s="70"/>
      <c r="BY297" s="70"/>
      <c r="BZ297" s="70"/>
      <c r="CA297" s="70"/>
      <c r="CB297" s="70"/>
      <c r="CC297" s="70"/>
      <c r="CD297" s="70"/>
      <c r="CE297" s="70"/>
      <c r="CF297" s="70"/>
      <c r="CG297" s="70"/>
      <c r="CH297" s="70"/>
      <c r="CI297" s="70"/>
      <c r="CJ297" s="70"/>
      <c r="CK297" s="70"/>
      <c r="CL297" s="70"/>
      <c r="CM297" s="70"/>
      <c r="CN297" s="70"/>
      <c r="CO297" s="70"/>
      <c r="CP297" s="70"/>
      <c r="CQ297" s="70"/>
      <c r="CR297" s="70"/>
      <c r="CS297" s="70"/>
      <c r="CT297" s="70"/>
      <c r="CU297" s="70"/>
      <c r="CV297" s="70"/>
      <c r="CW297" s="70"/>
      <c r="CX297" s="70"/>
      <c r="CY297" s="70"/>
      <c r="CZ297" s="70"/>
      <c r="DA297" s="70"/>
      <c r="DB297" s="70"/>
      <c r="DC297" s="70"/>
      <c r="DD297" s="70"/>
      <c r="DE297" s="70"/>
      <c r="DF297" s="70"/>
      <c r="DG297" s="70"/>
      <c r="DH297" s="70"/>
      <c r="DI297" s="70"/>
      <c r="DJ297" s="70"/>
      <c r="DK297" s="70"/>
      <c r="DL297" s="70"/>
      <c r="DM297" s="70"/>
      <c r="DN297" s="70"/>
      <c r="DO297" s="70"/>
      <c r="DP297" s="70"/>
      <c r="DQ297" s="70"/>
      <c r="DR297" s="70"/>
      <c r="DS297" s="70"/>
      <c r="DT297" s="70"/>
      <c r="DU297" s="70"/>
      <c r="DV297" s="70"/>
      <c r="DW297" s="70"/>
      <c r="DX297" s="70"/>
      <c r="DY297" s="70"/>
      <c r="DZ297" s="70"/>
      <c r="EA297" s="70"/>
      <c r="EB297" s="70"/>
      <c r="EC297" s="70"/>
      <c r="ED297" s="70"/>
      <c r="EE297" s="70"/>
      <c r="EF297" s="70"/>
      <c r="EG297" s="70"/>
      <c r="EH297" s="70"/>
      <c r="EI297" s="70"/>
      <c r="EJ297" s="70"/>
      <c r="EK297" s="70"/>
      <c r="EL297" s="70"/>
      <c r="EM297" s="70"/>
      <c r="EN297" s="70"/>
    </row>
    <row r="298" spans="1:144" outlineLevel="1" x14ac:dyDescent="0.2">
      <c r="A298" s="16">
        <v>45</v>
      </c>
      <c r="B298" s="16">
        <v>0</v>
      </c>
      <c r="C298" s="1">
        <v>6.9092113543293596E-4</v>
      </c>
      <c r="D298" s="1">
        <f t="shared" si="31"/>
        <v>-6.9092113543293596E-4</v>
      </c>
      <c r="E298" s="1">
        <f t="shared" si="32"/>
        <v>1.3823198628795789E-3</v>
      </c>
      <c r="F298" s="1">
        <f t="shared" si="33"/>
        <v>-3.7179562435289353E-2</v>
      </c>
      <c r="G298" s="1">
        <f t="shared" si="34"/>
        <v>-2.6294464008661221E-2</v>
      </c>
      <c r="H298" s="1">
        <v>1.2377096967431242E-3</v>
      </c>
      <c r="I298" s="1">
        <f t="shared" si="35"/>
        <v>8.5681152943237453E-7</v>
      </c>
      <c r="J298" s="1">
        <f t="shared" si="36"/>
        <v>-2.6310751586228257E-2</v>
      </c>
      <c r="AQ298" s="70"/>
      <c r="AR298" s="70"/>
      <c r="AS298" s="70"/>
      <c r="AT298" s="70"/>
      <c r="AU298" s="70"/>
      <c r="AV298" s="70"/>
      <c r="AW298" s="70"/>
      <c r="AX298" s="83"/>
      <c r="AY298" s="70"/>
      <c r="AZ298" s="70"/>
      <c r="BA298" s="70"/>
      <c r="BB298" s="70">
        <f t="shared" si="37"/>
        <v>1</v>
      </c>
      <c r="BC298" s="70">
        <f t="shared" si="38"/>
        <v>6.9092113543293596E-4</v>
      </c>
      <c r="BD298" s="70" t="e">
        <f t="shared" si="39"/>
        <v>#N/A</v>
      </c>
      <c r="BE298" s="70"/>
      <c r="BF298" s="70"/>
      <c r="BG298" s="70"/>
      <c r="BH298" s="70"/>
      <c r="BI298" s="70"/>
      <c r="BJ298" s="70"/>
      <c r="BK298" s="70"/>
      <c r="BL298" s="70"/>
      <c r="BM298" s="70"/>
      <c r="BN298" s="70"/>
      <c r="BO298" s="70"/>
      <c r="BP298" s="70"/>
      <c r="BQ298" s="70"/>
      <c r="BR298" s="70"/>
      <c r="BS298" s="70"/>
      <c r="BT298" s="70"/>
      <c r="BU298" s="70"/>
      <c r="BV298" s="70"/>
      <c r="BW298" s="70"/>
      <c r="BX298" s="70"/>
      <c r="BY298" s="70"/>
      <c r="BZ298" s="70"/>
      <c r="CA298" s="70"/>
      <c r="CB298" s="70"/>
      <c r="CC298" s="70"/>
      <c r="CD298" s="70"/>
      <c r="CE298" s="70"/>
      <c r="CF298" s="70"/>
      <c r="CG298" s="70"/>
      <c r="CH298" s="70"/>
      <c r="CI298" s="70"/>
      <c r="CJ298" s="70"/>
      <c r="CK298" s="70"/>
      <c r="CL298" s="70"/>
      <c r="CM298" s="70"/>
      <c r="CN298" s="70"/>
      <c r="CO298" s="70"/>
      <c r="CP298" s="70"/>
      <c r="CQ298" s="70"/>
      <c r="CR298" s="70"/>
      <c r="CS298" s="70"/>
      <c r="CT298" s="70"/>
      <c r="CU298" s="70"/>
      <c r="CV298" s="70"/>
      <c r="CW298" s="70"/>
      <c r="CX298" s="70"/>
      <c r="CY298" s="70"/>
      <c r="CZ298" s="70"/>
      <c r="DA298" s="70"/>
      <c r="DB298" s="70"/>
      <c r="DC298" s="70"/>
      <c r="DD298" s="70"/>
      <c r="DE298" s="70"/>
      <c r="DF298" s="70"/>
      <c r="DG298" s="70"/>
      <c r="DH298" s="70"/>
      <c r="DI298" s="70"/>
      <c r="DJ298" s="70"/>
      <c r="DK298" s="70"/>
      <c r="DL298" s="70"/>
      <c r="DM298" s="70"/>
      <c r="DN298" s="70"/>
      <c r="DO298" s="70"/>
      <c r="DP298" s="70"/>
      <c r="DQ298" s="70"/>
      <c r="DR298" s="70"/>
      <c r="DS298" s="70"/>
      <c r="DT298" s="70"/>
      <c r="DU298" s="70"/>
      <c r="DV298" s="70"/>
      <c r="DW298" s="70"/>
      <c r="DX298" s="70"/>
      <c r="DY298" s="70"/>
      <c r="DZ298" s="70"/>
      <c r="EA298" s="70"/>
      <c r="EB298" s="70"/>
      <c r="EC298" s="70"/>
      <c r="ED298" s="70"/>
      <c r="EE298" s="70"/>
      <c r="EF298" s="70"/>
      <c r="EG298" s="70"/>
      <c r="EH298" s="70"/>
      <c r="EI298" s="70"/>
      <c r="EJ298" s="70"/>
      <c r="EK298" s="70"/>
      <c r="EL298" s="70"/>
      <c r="EM298" s="70"/>
      <c r="EN298" s="70"/>
    </row>
    <row r="299" spans="1:144" outlineLevel="1" x14ac:dyDescent="0.2">
      <c r="A299" s="16">
        <v>46</v>
      </c>
      <c r="B299" s="16">
        <v>0</v>
      </c>
      <c r="C299" s="1">
        <v>7.2528724546928186E-5</v>
      </c>
      <c r="D299" s="1">
        <f t="shared" si="31"/>
        <v>-7.2528724546928186E-5</v>
      </c>
      <c r="E299" s="1">
        <f t="shared" si="32"/>
        <v>1.4506270976383852E-4</v>
      </c>
      <c r="F299" s="1">
        <f t="shared" si="33"/>
        <v>-1.2044198178535527E-2</v>
      </c>
      <c r="G299" s="1">
        <f t="shared" si="34"/>
        <v>-8.5166886372798397E-3</v>
      </c>
      <c r="H299" s="1">
        <v>2.1469830900660902E-4</v>
      </c>
      <c r="I299" s="1">
        <f t="shared" si="35"/>
        <v>1.5576268197389341E-8</v>
      </c>
      <c r="J299" s="1">
        <f t="shared" si="36"/>
        <v>-8.5176030438480124E-3</v>
      </c>
      <c r="AQ299" s="70"/>
      <c r="AR299" s="70"/>
      <c r="AS299" s="70"/>
      <c r="AT299" s="70"/>
      <c r="AU299" s="70"/>
      <c r="AV299" s="70"/>
      <c r="AW299" s="70"/>
      <c r="AX299" s="83"/>
      <c r="AY299" s="70"/>
      <c r="AZ299" s="70"/>
      <c r="BA299" s="70"/>
      <c r="BB299" s="70">
        <f t="shared" si="37"/>
        <v>1</v>
      </c>
      <c r="BC299" s="70">
        <f t="shared" si="38"/>
        <v>7.2528724546928186E-5</v>
      </c>
      <c r="BD299" s="70" t="e">
        <f t="shared" si="39"/>
        <v>#N/A</v>
      </c>
      <c r="BE299" s="70"/>
      <c r="BF299" s="70"/>
      <c r="BG299" s="70"/>
      <c r="BH299" s="70"/>
      <c r="BI299" s="70"/>
      <c r="BJ299" s="70"/>
      <c r="BK299" s="70"/>
      <c r="BL299" s="70"/>
      <c r="BM299" s="70"/>
      <c r="BN299" s="70"/>
      <c r="BO299" s="70"/>
      <c r="BP299" s="70"/>
      <c r="BQ299" s="70"/>
      <c r="BR299" s="70"/>
      <c r="BS299" s="70"/>
      <c r="BT299" s="70"/>
      <c r="BU299" s="70"/>
      <c r="BV299" s="70"/>
      <c r="BW299" s="70"/>
      <c r="BX299" s="70"/>
      <c r="BY299" s="70"/>
      <c r="BZ299" s="70"/>
      <c r="CA299" s="70"/>
      <c r="CB299" s="70"/>
      <c r="CC299" s="70"/>
      <c r="CD299" s="70"/>
      <c r="CE299" s="70"/>
      <c r="CF299" s="70"/>
      <c r="CG299" s="70"/>
      <c r="CH299" s="70"/>
      <c r="CI299" s="70"/>
      <c r="CJ299" s="70"/>
      <c r="CK299" s="70"/>
      <c r="CL299" s="70"/>
      <c r="CM299" s="70"/>
      <c r="CN299" s="70"/>
      <c r="CO299" s="70"/>
      <c r="CP299" s="70"/>
      <c r="CQ299" s="70"/>
      <c r="CR299" s="70"/>
      <c r="CS299" s="70"/>
      <c r="CT299" s="70"/>
      <c r="CU299" s="70"/>
      <c r="CV299" s="70"/>
      <c r="CW299" s="70"/>
      <c r="CX299" s="70"/>
      <c r="CY299" s="70"/>
      <c r="CZ299" s="70"/>
      <c r="DA299" s="70"/>
      <c r="DB299" s="70"/>
      <c r="DC299" s="70"/>
      <c r="DD299" s="70"/>
      <c r="DE299" s="70"/>
      <c r="DF299" s="70"/>
      <c r="DG299" s="70"/>
      <c r="DH299" s="70"/>
      <c r="DI299" s="70"/>
      <c r="DJ299" s="70"/>
      <c r="DK299" s="70"/>
      <c r="DL299" s="70"/>
      <c r="DM299" s="70"/>
      <c r="DN299" s="70"/>
      <c r="DO299" s="70"/>
      <c r="DP299" s="70"/>
      <c r="DQ299" s="70"/>
      <c r="DR299" s="70"/>
      <c r="DS299" s="70"/>
      <c r="DT299" s="70"/>
      <c r="DU299" s="70"/>
      <c r="DV299" s="70"/>
      <c r="DW299" s="70"/>
      <c r="DX299" s="70"/>
      <c r="DY299" s="70"/>
      <c r="DZ299" s="70"/>
      <c r="EA299" s="70"/>
      <c r="EB299" s="70"/>
      <c r="EC299" s="70"/>
      <c r="ED299" s="70"/>
      <c r="EE299" s="70"/>
      <c r="EF299" s="70"/>
      <c r="EG299" s="70"/>
      <c r="EH299" s="70"/>
      <c r="EI299" s="70"/>
      <c r="EJ299" s="70"/>
      <c r="EK299" s="70"/>
      <c r="EL299" s="70"/>
      <c r="EM299" s="70"/>
      <c r="EN299" s="70"/>
    </row>
    <row r="300" spans="1:144" outlineLevel="1" x14ac:dyDescent="0.2">
      <c r="A300" s="16">
        <v>47</v>
      </c>
      <c r="B300" s="16">
        <v>0</v>
      </c>
      <c r="C300" s="1">
        <v>2.8482270486070345E-4</v>
      </c>
      <c r="D300" s="1">
        <f t="shared" si="31"/>
        <v>-2.8482270486070345E-4</v>
      </c>
      <c r="E300" s="1">
        <f t="shared" si="32"/>
        <v>5.6972654910213214E-4</v>
      </c>
      <c r="F300" s="1">
        <f t="shared" si="33"/>
        <v>-2.3868945286755594E-2</v>
      </c>
      <c r="G300" s="1">
        <f t="shared" si="34"/>
        <v>-1.6879095116339622E-2</v>
      </c>
      <c r="H300" s="1">
        <v>6.6624621995579588E-4</v>
      </c>
      <c r="I300" s="1">
        <f t="shared" si="35"/>
        <v>1.8994266299138776E-7</v>
      </c>
      <c r="J300" s="1">
        <f t="shared" si="36"/>
        <v>-1.6884720744194483E-2</v>
      </c>
      <c r="AQ300" s="70"/>
      <c r="AR300" s="70"/>
      <c r="AS300" s="70"/>
      <c r="AT300" s="70"/>
      <c r="AU300" s="70"/>
      <c r="AV300" s="70"/>
      <c r="AW300" s="70"/>
      <c r="AX300" s="83"/>
      <c r="AY300" s="70"/>
      <c r="AZ300" s="70"/>
      <c r="BA300" s="70"/>
      <c r="BB300" s="70">
        <f t="shared" si="37"/>
        <v>1</v>
      </c>
      <c r="BC300" s="70">
        <f t="shared" si="38"/>
        <v>2.8482270486070345E-4</v>
      </c>
      <c r="BD300" s="70" t="e">
        <f t="shared" si="39"/>
        <v>#N/A</v>
      </c>
      <c r="BE300" s="70"/>
      <c r="BF300" s="70"/>
      <c r="BG300" s="70"/>
      <c r="BH300" s="70"/>
      <c r="BI300" s="70"/>
      <c r="BJ300" s="70"/>
      <c r="BK300" s="70"/>
      <c r="BL300" s="70"/>
      <c r="BM300" s="70"/>
      <c r="BN300" s="70"/>
      <c r="BO300" s="70"/>
      <c r="BP300" s="70"/>
      <c r="BQ300" s="70"/>
      <c r="BR300" s="70"/>
      <c r="BS300" s="70"/>
      <c r="BT300" s="70"/>
      <c r="BU300" s="70"/>
      <c r="BV300" s="70"/>
      <c r="BW300" s="70"/>
      <c r="BX300" s="70"/>
      <c r="BY300" s="70"/>
      <c r="BZ300" s="70"/>
      <c r="CA300" s="70"/>
      <c r="CB300" s="70"/>
      <c r="CC300" s="70"/>
      <c r="CD300" s="70"/>
      <c r="CE300" s="70"/>
      <c r="CF300" s="70"/>
      <c r="CG300" s="70"/>
      <c r="CH300" s="70"/>
      <c r="CI300" s="70"/>
      <c r="CJ300" s="70"/>
      <c r="CK300" s="70"/>
      <c r="CL300" s="70"/>
      <c r="CM300" s="70"/>
      <c r="CN300" s="70"/>
      <c r="CO300" s="70"/>
      <c r="CP300" s="70"/>
      <c r="CQ300" s="70"/>
      <c r="CR300" s="70"/>
      <c r="CS300" s="70"/>
      <c r="CT300" s="70"/>
      <c r="CU300" s="70"/>
      <c r="CV300" s="70"/>
      <c r="CW300" s="70"/>
      <c r="CX300" s="70"/>
      <c r="CY300" s="70"/>
      <c r="CZ300" s="70"/>
      <c r="DA300" s="70"/>
      <c r="DB300" s="70"/>
      <c r="DC300" s="70"/>
      <c r="DD300" s="70"/>
      <c r="DE300" s="70"/>
      <c r="DF300" s="70"/>
      <c r="DG300" s="70"/>
      <c r="DH300" s="70"/>
      <c r="DI300" s="70"/>
      <c r="DJ300" s="70"/>
      <c r="DK300" s="70"/>
      <c r="DL300" s="70"/>
      <c r="DM300" s="70"/>
      <c r="DN300" s="70"/>
      <c r="DO300" s="70"/>
      <c r="DP300" s="70"/>
      <c r="DQ300" s="70"/>
      <c r="DR300" s="70"/>
      <c r="DS300" s="70"/>
      <c r="DT300" s="70"/>
      <c r="DU300" s="70"/>
      <c r="DV300" s="70"/>
      <c r="DW300" s="70"/>
      <c r="DX300" s="70"/>
      <c r="DY300" s="70"/>
      <c r="DZ300" s="70"/>
      <c r="EA300" s="70"/>
      <c r="EB300" s="70"/>
      <c r="EC300" s="70"/>
      <c r="ED300" s="70"/>
      <c r="EE300" s="70"/>
      <c r="EF300" s="70"/>
      <c r="EG300" s="70"/>
      <c r="EH300" s="70"/>
      <c r="EI300" s="70"/>
      <c r="EJ300" s="70"/>
      <c r="EK300" s="70"/>
      <c r="EL300" s="70"/>
      <c r="EM300" s="70"/>
      <c r="EN300" s="70"/>
    </row>
    <row r="301" spans="1:144" outlineLevel="1" x14ac:dyDescent="0.2">
      <c r="A301" s="16">
        <v>48</v>
      </c>
      <c r="B301" s="16">
        <v>0</v>
      </c>
      <c r="C301" s="1">
        <v>0.19037010243163763</v>
      </c>
      <c r="D301" s="1">
        <f t="shared" si="31"/>
        <v>-0.19037010243163763</v>
      </c>
      <c r="E301" s="1">
        <f t="shared" si="32"/>
        <v>0.42235610463222223</v>
      </c>
      <c r="F301" s="1">
        <f t="shared" si="33"/>
        <v>-0.64988930182933635</v>
      </c>
      <c r="G301" s="1">
        <f t="shared" si="34"/>
        <v>-0.48490437577171036</v>
      </c>
      <c r="H301" s="1">
        <v>0.12828044617265139</v>
      </c>
      <c r="I301" s="1">
        <f t="shared" si="35"/>
        <v>3.4601576016524263E-2</v>
      </c>
      <c r="J301" s="1">
        <f t="shared" si="36"/>
        <v>-0.51935905658713255</v>
      </c>
      <c r="AQ301" s="70"/>
      <c r="AR301" s="70"/>
      <c r="AS301" s="70"/>
      <c r="AT301" s="70"/>
      <c r="AU301" s="70"/>
      <c r="AV301" s="70"/>
      <c r="AW301" s="70"/>
      <c r="AX301" s="83"/>
      <c r="AY301" s="70"/>
      <c r="AZ301" s="70"/>
      <c r="BA301" s="70"/>
      <c r="BB301" s="70">
        <f t="shared" si="37"/>
        <v>1</v>
      </c>
      <c r="BC301" s="70">
        <f t="shared" si="38"/>
        <v>0.19037010243163763</v>
      </c>
      <c r="BD301" s="70" t="e">
        <f t="shared" si="39"/>
        <v>#N/A</v>
      </c>
      <c r="BE301" s="70"/>
      <c r="BF301" s="70"/>
      <c r="BG301" s="70"/>
      <c r="BH301" s="70"/>
      <c r="BI301" s="70"/>
      <c r="BJ301" s="70"/>
      <c r="BK301" s="70"/>
      <c r="BL301" s="70"/>
      <c r="BM301" s="70"/>
      <c r="BN301" s="70"/>
      <c r="BO301" s="70"/>
      <c r="BP301" s="70"/>
      <c r="BQ301" s="70"/>
      <c r="BR301" s="70"/>
      <c r="BS301" s="70"/>
      <c r="BT301" s="70"/>
      <c r="BU301" s="70"/>
      <c r="BV301" s="70"/>
      <c r="BW301" s="70"/>
      <c r="BX301" s="70"/>
      <c r="BY301" s="70"/>
      <c r="BZ301" s="70"/>
      <c r="CA301" s="70"/>
      <c r="CB301" s="70"/>
      <c r="CC301" s="70"/>
      <c r="CD301" s="70"/>
      <c r="CE301" s="70"/>
      <c r="CF301" s="70"/>
      <c r="CG301" s="70"/>
      <c r="CH301" s="70"/>
      <c r="CI301" s="70"/>
      <c r="CJ301" s="70"/>
      <c r="CK301" s="70"/>
      <c r="CL301" s="70"/>
      <c r="CM301" s="70"/>
      <c r="CN301" s="70"/>
      <c r="CO301" s="70"/>
      <c r="CP301" s="70"/>
      <c r="CQ301" s="70"/>
      <c r="CR301" s="70"/>
      <c r="CS301" s="70"/>
      <c r="CT301" s="70"/>
      <c r="CU301" s="70"/>
      <c r="CV301" s="70"/>
      <c r="CW301" s="70"/>
      <c r="CX301" s="70"/>
      <c r="CY301" s="70"/>
      <c r="CZ301" s="70"/>
      <c r="DA301" s="70"/>
      <c r="DB301" s="70"/>
      <c r="DC301" s="70"/>
      <c r="DD301" s="70"/>
      <c r="DE301" s="70"/>
      <c r="DF301" s="70"/>
      <c r="DG301" s="70"/>
      <c r="DH301" s="70"/>
      <c r="DI301" s="70"/>
      <c r="DJ301" s="70"/>
      <c r="DK301" s="70"/>
      <c r="DL301" s="70"/>
      <c r="DM301" s="70"/>
      <c r="DN301" s="70"/>
      <c r="DO301" s="70"/>
      <c r="DP301" s="70"/>
      <c r="DQ301" s="70"/>
      <c r="DR301" s="70"/>
      <c r="DS301" s="70"/>
      <c r="DT301" s="70"/>
      <c r="DU301" s="70"/>
      <c r="DV301" s="70"/>
      <c r="DW301" s="70"/>
      <c r="DX301" s="70"/>
      <c r="DY301" s="70"/>
      <c r="DZ301" s="70"/>
      <c r="EA301" s="70"/>
      <c r="EB301" s="70"/>
      <c r="EC301" s="70"/>
      <c r="ED301" s="70"/>
      <c r="EE301" s="70"/>
      <c r="EF301" s="70"/>
      <c r="EG301" s="70"/>
      <c r="EH301" s="70"/>
      <c r="EI301" s="70"/>
      <c r="EJ301" s="70"/>
      <c r="EK301" s="70"/>
      <c r="EL301" s="70"/>
      <c r="EM301" s="70"/>
      <c r="EN301" s="70"/>
    </row>
    <row r="302" spans="1:144" outlineLevel="1" x14ac:dyDescent="0.2">
      <c r="A302" s="16">
        <v>49</v>
      </c>
      <c r="B302" s="16">
        <v>0</v>
      </c>
      <c r="C302" s="1">
        <v>6.8624632797234058E-7</v>
      </c>
      <c r="D302" s="1">
        <f t="shared" si="31"/>
        <v>-6.8624632797234058E-7</v>
      </c>
      <c r="E302" s="1">
        <f t="shared" si="32"/>
        <v>1.3724931269498187E-6</v>
      </c>
      <c r="F302" s="1">
        <f t="shared" si="33"/>
        <v>-1.1715345180359897E-3</v>
      </c>
      <c r="G302" s="1">
        <f t="shared" si="34"/>
        <v>-8.2840014419764945E-4</v>
      </c>
      <c r="H302" s="1">
        <v>4.7140719407341723E-6</v>
      </c>
      <c r="I302" s="1">
        <f t="shared" si="35"/>
        <v>3.2350320293183733E-12</v>
      </c>
      <c r="J302" s="1">
        <f t="shared" si="36"/>
        <v>-8.2840209677349059E-4</v>
      </c>
      <c r="AQ302" s="70"/>
      <c r="AR302" s="70"/>
      <c r="AS302" s="70"/>
      <c r="AT302" s="70"/>
      <c r="AU302" s="70"/>
      <c r="AV302" s="70"/>
      <c r="AW302" s="70"/>
      <c r="AX302" s="83"/>
      <c r="AY302" s="70"/>
      <c r="AZ302" s="70"/>
      <c r="BA302" s="70"/>
      <c r="BB302" s="70">
        <f t="shared" si="37"/>
        <v>1</v>
      </c>
      <c r="BC302" s="70">
        <f t="shared" si="38"/>
        <v>6.8624632797234058E-7</v>
      </c>
      <c r="BD302" s="70" t="e">
        <f t="shared" si="39"/>
        <v>#N/A</v>
      </c>
      <c r="BE302" s="70"/>
      <c r="BF302" s="70"/>
      <c r="BG302" s="70"/>
      <c r="BH302" s="70"/>
      <c r="BI302" s="70"/>
      <c r="BJ302" s="70"/>
      <c r="BK302" s="70"/>
      <c r="BL302" s="70"/>
      <c r="BM302" s="70"/>
      <c r="BN302" s="70"/>
      <c r="BO302" s="70"/>
      <c r="BP302" s="70"/>
      <c r="BQ302" s="70"/>
      <c r="BR302" s="70"/>
      <c r="BS302" s="70"/>
      <c r="BT302" s="70"/>
      <c r="BU302" s="70"/>
      <c r="BV302" s="70"/>
      <c r="BW302" s="70"/>
      <c r="BX302" s="70"/>
      <c r="BY302" s="70"/>
      <c r="BZ302" s="70"/>
      <c r="CA302" s="70"/>
      <c r="CB302" s="70"/>
      <c r="CC302" s="70"/>
      <c r="CD302" s="70"/>
      <c r="CE302" s="70"/>
      <c r="CF302" s="70"/>
      <c r="CG302" s="70"/>
      <c r="CH302" s="70"/>
      <c r="CI302" s="70"/>
      <c r="CJ302" s="70"/>
      <c r="CK302" s="70"/>
      <c r="CL302" s="70"/>
      <c r="CM302" s="70"/>
      <c r="CN302" s="70"/>
      <c r="CO302" s="70"/>
      <c r="CP302" s="70"/>
      <c r="CQ302" s="70"/>
      <c r="CR302" s="70"/>
      <c r="CS302" s="70"/>
      <c r="CT302" s="70"/>
      <c r="CU302" s="70"/>
      <c r="CV302" s="70"/>
      <c r="CW302" s="70"/>
      <c r="CX302" s="70"/>
      <c r="CY302" s="70"/>
      <c r="CZ302" s="70"/>
      <c r="DA302" s="70"/>
      <c r="DB302" s="70"/>
      <c r="DC302" s="70"/>
      <c r="DD302" s="70"/>
      <c r="DE302" s="70"/>
      <c r="DF302" s="70"/>
      <c r="DG302" s="70"/>
      <c r="DH302" s="70"/>
      <c r="DI302" s="70"/>
      <c r="DJ302" s="70"/>
      <c r="DK302" s="70"/>
      <c r="DL302" s="70"/>
      <c r="DM302" s="70"/>
      <c r="DN302" s="70"/>
      <c r="DO302" s="70"/>
      <c r="DP302" s="70"/>
      <c r="DQ302" s="70"/>
      <c r="DR302" s="70"/>
      <c r="DS302" s="70"/>
      <c r="DT302" s="70"/>
      <c r="DU302" s="70"/>
      <c r="DV302" s="70"/>
      <c r="DW302" s="70"/>
      <c r="DX302" s="70"/>
      <c r="DY302" s="70"/>
      <c r="DZ302" s="70"/>
      <c r="EA302" s="70"/>
      <c r="EB302" s="70"/>
      <c r="EC302" s="70"/>
      <c r="ED302" s="70"/>
      <c r="EE302" s="70"/>
      <c r="EF302" s="70"/>
      <c r="EG302" s="70"/>
      <c r="EH302" s="70"/>
      <c r="EI302" s="70"/>
      <c r="EJ302" s="70"/>
      <c r="EK302" s="70"/>
      <c r="EL302" s="70"/>
      <c r="EM302" s="70"/>
      <c r="EN302" s="70"/>
    </row>
    <row r="303" spans="1:144" outlineLevel="1" x14ac:dyDescent="0.2">
      <c r="A303" s="16">
        <v>50</v>
      </c>
      <c r="B303" s="16">
        <v>0</v>
      </c>
      <c r="C303" s="1">
        <v>3.2165131731390277E-3</v>
      </c>
      <c r="D303" s="1">
        <f t="shared" si="31"/>
        <v>-3.2165131731390277E-3</v>
      </c>
      <c r="E303" s="1">
        <f t="shared" si="32"/>
        <v>6.4433945421996054E-3</v>
      </c>
      <c r="F303" s="1">
        <f t="shared" si="33"/>
        <v>-8.0270757702911991E-2</v>
      </c>
      <c r="G303" s="1">
        <f t="shared" si="34"/>
        <v>-5.6805743683391648E-2</v>
      </c>
      <c r="H303" s="1">
        <v>6.5406649710868583E-3</v>
      </c>
      <c r="I303" s="1">
        <f t="shared" si="35"/>
        <v>2.1244979131910375E-5</v>
      </c>
      <c r="J303" s="1">
        <f t="shared" si="36"/>
        <v>-5.6992433660575506E-2</v>
      </c>
      <c r="AQ303" s="70"/>
      <c r="AR303" s="70"/>
      <c r="AS303" s="70"/>
      <c r="AT303" s="70"/>
      <c r="AU303" s="70"/>
      <c r="AV303" s="70"/>
      <c r="AW303" s="70"/>
      <c r="AX303" s="83"/>
      <c r="AY303" s="70"/>
      <c r="AZ303" s="70"/>
      <c r="BA303" s="70"/>
      <c r="BB303" s="70">
        <f t="shared" si="37"/>
        <v>1</v>
      </c>
      <c r="BC303" s="70">
        <f t="shared" si="38"/>
        <v>3.2165131731390277E-3</v>
      </c>
      <c r="BD303" s="70" t="e">
        <f t="shared" si="39"/>
        <v>#N/A</v>
      </c>
      <c r="BE303" s="70"/>
      <c r="BF303" s="70"/>
      <c r="BG303" s="70"/>
      <c r="BH303" s="70"/>
      <c r="BI303" s="70"/>
      <c r="BJ303" s="70"/>
      <c r="BK303" s="70"/>
      <c r="BL303" s="70"/>
      <c r="BM303" s="70"/>
      <c r="BN303" s="70"/>
      <c r="BO303" s="70"/>
      <c r="BP303" s="70"/>
      <c r="BQ303" s="70"/>
      <c r="BR303" s="70"/>
      <c r="BS303" s="70"/>
      <c r="BT303" s="70"/>
      <c r="BU303" s="70"/>
      <c r="BV303" s="70"/>
      <c r="BW303" s="70"/>
      <c r="BX303" s="70"/>
      <c r="BY303" s="70"/>
      <c r="BZ303" s="70"/>
      <c r="CA303" s="70"/>
      <c r="CB303" s="70"/>
      <c r="CC303" s="70"/>
      <c r="CD303" s="70"/>
      <c r="CE303" s="70"/>
      <c r="CF303" s="70"/>
      <c r="CG303" s="70"/>
      <c r="CH303" s="70"/>
      <c r="CI303" s="70"/>
      <c r="CJ303" s="70"/>
      <c r="CK303" s="70"/>
      <c r="CL303" s="70"/>
      <c r="CM303" s="70"/>
      <c r="CN303" s="70"/>
      <c r="CO303" s="70"/>
      <c r="CP303" s="70"/>
      <c r="CQ303" s="70"/>
      <c r="CR303" s="70"/>
      <c r="CS303" s="70"/>
      <c r="CT303" s="70"/>
      <c r="CU303" s="70"/>
      <c r="CV303" s="70"/>
      <c r="CW303" s="70"/>
      <c r="CX303" s="70"/>
      <c r="CY303" s="70"/>
      <c r="CZ303" s="70"/>
      <c r="DA303" s="70"/>
      <c r="DB303" s="70"/>
      <c r="DC303" s="70"/>
      <c r="DD303" s="70"/>
      <c r="DE303" s="70"/>
      <c r="DF303" s="70"/>
      <c r="DG303" s="70"/>
      <c r="DH303" s="70"/>
      <c r="DI303" s="70"/>
      <c r="DJ303" s="70"/>
      <c r="DK303" s="70"/>
      <c r="DL303" s="70"/>
      <c r="DM303" s="70"/>
      <c r="DN303" s="70"/>
      <c r="DO303" s="70"/>
      <c r="DP303" s="70"/>
      <c r="DQ303" s="70"/>
      <c r="DR303" s="70"/>
      <c r="DS303" s="70"/>
      <c r="DT303" s="70"/>
      <c r="DU303" s="70"/>
      <c r="DV303" s="70"/>
      <c r="DW303" s="70"/>
      <c r="DX303" s="70"/>
      <c r="DY303" s="70"/>
      <c r="DZ303" s="70"/>
      <c r="EA303" s="70"/>
      <c r="EB303" s="70"/>
      <c r="EC303" s="70"/>
      <c r="ED303" s="70"/>
      <c r="EE303" s="70"/>
      <c r="EF303" s="70"/>
      <c r="EG303" s="70"/>
      <c r="EH303" s="70"/>
      <c r="EI303" s="70"/>
      <c r="EJ303" s="70"/>
      <c r="EK303" s="70"/>
      <c r="EL303" s="70"/>
      <c r="EM303" s="70"/>
      <c r="EN303" s="70"/>
    </row>
    <row r="304" spans="1:144" outlineLevel="1" x14ac:dyDescent="0.2">
      <c r="A304" s="16">
        <v>51</v>
      </c>
      <c r="B304" s="16">
        <v>0</v>
      </c>
      <c r="C304" s="1">
        <v>1.8461341144202709E-3</v>
      </c>
      <c r="D304" s="1">
        <f t="shared" si="31"/>
        <v>-1.8461341144202709E-3</v>
      </c>
      <c r="E304" s="1">
        <f t="shared" si="32"/>
        <v>3.6956806405019638E-3</v>
      </c>
      <c r="F304" s="1">
        <f t="shared" si="33"/>
        <v>-6.0792110018504569E-2</v>
      </c>
      <c r="G304" s="1">
        <f t="shared" si="34"/>
        <v>-4.3006378936629758E-2</v>
      </c>
      <c r="H304" s="1">
        <v>2.4109670687101972E-3</v>
      </c>
      <c r="I304" s="1">
        <f t="shared" si="35"/>
        <v>4.4699778063671335E-6</v>
      </c>
      <c r="J304" s="1">
        <f t="shared" si="36"/>
        <v>-4.305831635174974E-2</v>
      </c>
      <c r="AQ304" s="70"/>
      <c r="AR304" s="70"/>
      <c r="AS304" s="70"/>
      <c r="AT304" s="70"/>
      <c r="AU304" s="70"/>
      <c r="AV304" s="70"/>
      <c r="AW304" s="70"/>
      <c r="AX304" s="83"/>
      <c r="AY304" s="70"/>
      <c r="AZ304" s="70"/>
      <c r="BA304" s="70"/>
      <c r="BB304" s="70">
        <f t="shared" si="37"/>
        <v>1</v>
      </c>
      <c r="BC304" s="70">
        <f t="shared" si="38"/>
        <v>1.8461341144202709E-3</v>
      </c>
      <c r="BD304" s="70" t="e">
        <f t="shared" si="39"/>
        <v>#N/A</v>
      </c>
      <c r="BE304" s="70"/>
      <c r="BF304" s="70"/>
      <c r="BG304" s="70"/>
      <c r="BH304" s="70"/>
      <c r="BI304" s="70"/>
      <c r="BJ304" s="70"/>
      <c r="BK304" s="70"/>
      <c r="BL304" s="70"/>
      <c r="BM304" s="70"/>
      <c r="BN304" s="70"/>
      <c r="BO304" s="70"/>
      <c r="BP304" s="70"/>
      <c r="BQ304" s="70"/>
      <c r="BR304" s="70"/>
      <c r="BS304" s="70"/>
      <c r="BT304" s="70"/>
      <c r="BU304" s="70"/>
      <c r="BV304" s="70"/>
      <c r="BW304" s="70"/>
      <c r="BX304" s="70"/>
      <c r="BY304" s="70"/>
      <c r="BZ304" s="70"/>
      <c r="CA304" s="70"/>
      <c r="CB304" s="70"/>
      <c r="CC304" s="70"/>
      <c r="CD304" s="70"/>
      <c r="CE304" s="70"/>
      <c r="CF304" s="70"/>
      <c r="CG304" s="70"/>
      <c r="CH304" s="70"/>
      <c r="CI304" s="70"/>
      <c r="CJ304" s="70"/>
      <c r="CK304" s="70"/>
      <c r="CL304" s="70"/>
      <c r="CM304" s="70"/>
      <c r="CN304" s="70"/>
      <c r="CO304" s="70"/>
      <c r="CP304" s="70"/>
      <c r="CQ304" s="70"/>
      <c r="CR304" s="70"/>
      <c r="CS304" s="70"/>
      <c r="CT304" s="70"/>
      <c r="CU304" s="70"/>
      <c r="CV304" s="70"/>
      <c r="CW304" s="70"/>
      <c r="CX304" s="70"/>
      <c r="CY304" s="70"/>
      <c r="CZ304" s="70"/>
      <c r="DA304" s="70"/>
      <c r="DB304" s="70"/>
      <c r="DC304" s="70"/>
      <c r="DD304" s="70"/>
      <c r="DE304" s="70"/>
      <c r="DF304" s="70"/>
      <c r="DG304" s="70"/>
      <c r="DH304" s="70"/>
      <c r="DI304" s="70"/>
      <c r="DJ304" s="70"/>
      <c r="DK304" s="70"/>
      <c r="DL304" s="70"/>
      <c r="DM304" s="70"/>
      <c r="DN304" s="70"/>
      <c r="DO304" s="70"/>
      <c r="DP304" s="70"/>
      <c r="DQ304" s="70"/>
      <c r="DR304" s="70"/>
      <c r="DS304" s="70"/>
      <c r="DT304" s="70"/>
      <c r="DU304" s="70"/>
      <c r="DV304" s="70"/>
      <c r="DW304" s="70"/>
      <c r="DX304" s="70"/>
      <c r="DY304" s="70"/>
      <c r="DZ304" s="70"/>
      <c r="EA304" s="70"/>
      <c r="EB304" s="70"/>
      <c r="EC304" s="70"/>
      <c r="ED304" s="70"/>
      <c r="EE304" s="70"/>
      <c r="EF304" s="70"/>
      <c r="EG304" s="70"/>
      <c r="EH304" s="70"/>
      <c r="EI304" s="70"/>
      <c r="EJ304" s="70"/>
      <c r="EK304" s="70"/>
      <c r="EL304" s="70"/>
      <c r="EM304" s="70"/>
      <c r="EN304" s="70"/>
    </row>
    <row r="305" spans="1:144" outlineLevel="1" x14ac:dyDescent="0.2">
      <c r="A305" s="16">
        <v>52</v>
      </c>
      <c r="B305" s="16">
        <v>0</v>
      </c>
      <c r="C305" s="1">
        <v>2.5245508552826224E-5</v>
      </c>
      <c r="D305" s="1">
        <f t="shared" si="31"/>
        <v>-2.5245508552826224E-5</v>
      </c>
      <c r="E305" s="1">
        <f t="shared" si="32"/>
        <v>5.0491654452267195E-5</v>
      </c>
      <c r="F305" s="1">
        <f t="shared" si="33"/>
        <v>-7.1057479868249758E-3</v>
      </c>
      <c r="G305" s="1">
        <f t="shared" si="34"/>
        <v>-5.024554299101423E-3</v>
      </c>
      <c r="H305" s="1">
        <v>1.0483516060367994E-4</v>
      </c>
      <c r="I305" s="1">
        <f t="shared" si="35"/>
        <v>2.6469612551429211E-9</v>
      </c>
      <c r="J305" s="1">
        <f t="shared" si="36"/>
        <v>-5.0248176947899044E-3</v>
      </c>
      <c r="AQ305" s="70"/>
      <c r="AR305" s="70"/>
      <c r="AS305" s="70"/>
      <c r="AT305" s="70"/>
      <c r="AU305" s="70"/>
      <c r="AV305" s="70"/>
      <c r="AW305" s="70"/>
      <c r="AX305" s="83"/>
      <c r="AY305" s="70"/>
      <c r="AZ305" s="70"/>
      <c r="BA305" s="70"/>
      <c r="BB305" s="70">
        <f t="shared" si="37"/>
        <v>1</v>
      </c>
      <c r="BC305" s="70">
        <f t="shared" si="38"/>
        <v>2.5245508552826224E-5</v>
      </c>
      <c r="BD305" s="70" t="e">
        <f t="shared" si="39"/>
        <v>#N/A</v>
      </c>
      <c r="BE305" s="70"/>
      <c r="BF305" s="70"/>
      <c r="BG305" s="70"/>
      <c r="BH305" s="70"/>
      <c r="BI305" s="70"/>
      <c r="BJ305" s="70"/>
      <c r="BK305" s="70"/>
      <c r="BL305" s="70"/>
      <c r="BM305" s="70"/>
      <c r="BN305" s="70"/>
      <c r="BO305" s="70"/>
      <c r="BP305" s="70"/>
      <c r="BQ305" s="70"/>
      <c r="BR305" s="70"/>
      <c r="BS305" s="70"/>
      <c r="BT305" s="70"/>
      <c r="BU305" s="70"/>
      <c r="BV305" s="70"/>
      <c r="BW305" s="70"/>
      <c r="BX305" s="70"/>
      <c r="BY305" s="70"/>
      <c r="BZ305" s="70"/>
      <c r="CA305" s="70"/>
      <c r="CB305" s="70"/>
      <c r="CC305" s="70"/>
      <c r="CD305" s="70"/>
      <c r="CE305" s="70"/>
      <c r="CF305" s="70"/>
      <c r="CG305" s="70"/>
      <c r="CH305" s="70"/>
      <c r="CI305" s="70"/>
      <c r="CJ305" s="70"/>
      <c r="CK305" s="70"/>
      <c r="CL305" s="70"/>
      <c r="CM305" s="70"/>
      <c r="CN305" s="70"/>
      <c r="CO305" s="70"/>
      <c r="CP305" s="70"/>
      <c r="CQ305" s="70"/>
      <c r="CR305" s="70"/>
      <c r="CS305" s="70"/>
      <c r="CT305" s="70"/>
      <c r="CU305" s="70"/>
      <c r="CV305" s="70"/>
      <c r="CW305" s="70"/>
      <c r="CX305" s="70"/>
      <c r="CY305" s="70"/>
      <c r="CZ305" s="70"/>
      <c r="DA305" s="70"/>
      <c r="DB305" s="70"/>
      <c r="DC305" s="70"/>
      <c r="DD305" s="70"/>
      <c r="DE305" s="70"/>
      <c r="DF305" s="70"/>
      <c r="DG305" s="70"/>
      <c r="DH305" s="70"/>
      <c r="DI305" s="70"/>
      <c r="DJ305" s="70"/>
      <c r="DK305" s="70"/>
      <c r="DL305" s="70"/>
      <c r="DM305" s="70"/>
      <c r="DN305" s="70"/>
      <c r="DO305" s="70"/>
      <c r="DP305" s="70"/>
      <c r="DQ305" s="70"/>
      <c r="DR305" s="70"/>
      <c r="DS305" s="70"/>
      <c r="DT305" s="70"/>
      <c r="DU305" s="70"/>
      <c r="DV305" s="70"/>
      <c r="DW305" s="70"/>
      <c r="DX305" s="70"/>
      <c r="DY305" s="70"/>
      <c r="DZ305" s="70"/>
      <c r="EA305" s="70"/>
      <c r="EB305" s="70"/>
      <c r="EC305" s="70"/>
      <c r="ED305" s="70"/>
      <c r="EE305" s="70"/>
      <c r="EF305" s="70"/>
      <c r="EG305" s="70"/>
      <c r="EH305" s="70"/>
      <c r="EI305" s="70"/>
      <c r="EJ305" s="70"/>
      <c r="EK305" s="70"/>
      <c r="EL305" s="70"/>
      <c r="EM305" s="70"/>
      <c r="EN305" s="70"/>
    </row>
    <row r="306" spans="1:144" outlineLevel="1" x14ac:dyDescent="0.2">
      <c r="A306" s="16">
        <v>53</v>
      </c>
      <c r="B306" s="16">
        <v>0</v>
      </c>
      <c r="C306" s="1">
        <v>1.9360208109014645E-2</v>
      </c>
      <c r="D306" s="1">
        <f t="shared" si="31"/>
        <v>-1.9360208109014645E-2</v>
      </c>
      <c r="E306" s="1">
        <f t="shared" si="32"/>
        <v>3.9100142924568419E-2</v>
      </c>
      <c r="F306" s="1">
        <f t="shared" si="33"/>
        <v>-0.19773756073282694</v>
      </c>
      <c r="G306" s="1">
        <f t="shared" si="34"/>
        <v>-0.14050774205273317</v>
      </c>
      <c r="H306" s="1">
        <v>3.3384144933289533E-2</v>
      </c>
      <c r="I306" s="1">
        <f t="shared" si="35"/>
        <v>6.8184687157202164E-4</v>
      </c>
      <c r="J306" s="1">
        <f t="shared" si="36"/>
        <v>-0.14291351387580331</v>
      </c>
      <c r="AQ306" s="70"/>
      <c r="AR306" s="70"/>
      <c r="AS306" s="70"/>
      <c r="AT306" s="70"/>
      <c r="AU306" s="70"/>
      <c r="AV306" s="70"/>
      <c r="AW306" s="70"/>
      <c r="AX306" s="83"/>
      <c r="AY306" s="70"/>
      <c r="AZ306" s="70"/>
      <c r="BA306" s="70"/>
      <c r="BB306" s="70">
        <f t="shared" si="37"/>
        <v>1</v>
      </c>
      <c r="BC306" s="70">
        <f t="shared" si="38"/>
        <v>1.9360208109014645E-2</v>
      </c>
      <c r="BD306" s="70" t="e">
        <f t="shared" si="39"/>
        <v>#N/A</v>
      </c>
      <c r="BE306" s="70"/>
      <c r="BF306" s="70"/>
      <c r="BG306" s="70"/>
      <c r="BH306" s="70"/>
      <c r="BI306" s="70"/>
      <c r="BJ306" s="70"/>
      <c r="BK306" s="70"/>
      <c r="BL306" s="70"/>
      <c r="BM306" s="70"/>
      <c r="BN306" s="70"/>
      <c r="BO306" s="70"/>
      <c r="BP306" s="70"/>
      <c r="BQ306" s="70"/>
      <c r="BR306" s="70"/>
      <c r="BS306" s="70"/>
      <c r="BT306" s="70"/>
      <c r="BU306" s="70"/>
      <c r="BV306" s="70"/>
      <c r="BW306" s="70"/>
      <c r="BX306" s="70"/>
      <c r="BY306" s="70"/>
      <c r="BZ306" s="70"/>
      <c r="CA306" s="70"/>
      <c r="CB306" s="70"/>
      <c r="CC306" s="70"/>
      <c r="CD306" s="70"/>
      <c r="CE306" s="70"/>
      <c r="CF306" s="70"/>
      <c r="CG306" s="70"/>
      <c r="CH306" s="70"/>
      <c r="CI306" s="70"/>
      <c r="CJ306" s="70"/>
      <c r="CK306" s="70"/>
      <c r="CL306" s="70"/>
      <c r="CM306" s="70"/>
      <c r="CN306" s="70"/>
      <c r="CO306" s="70"/>
      <c r="CP306" s="70"/>
      <c r="CQ306" s="70"/>
      <c r="CR306" s="70"/>
      <c r="CS306" s="70"/>
      <c r="CT306" s="70"/>
      <c r="CU306" s="70"/>
      <c r="CV306" s="70"/>
      <c r="CW306" s="70"/>
      <c r="CX306" s="70"/>
      <c r="CY306" s="70"/>
      <c r="CZ306" s="70"/>
      <c r="DA306" s="70"/>
      <c r="DB306" s="70"/>
      <c r="DC306" s="70"/>
      <c r="DD306" s="70"/>
      <c r="DE306" s="70"/>
      <c r="DF306" s="70"/>
      <c r="DG306" s="70"/>
      <c r="DH306" s="70"/>
      <c r="DI306" s="70"/>
      <c r="DJ306" s="70"/>
      <c r="DK306" s="70"/>
      <c r="DL306" s="70"/>
      <c r="DM306" s="70"/>
      <c r="DN306" s="70"/>
      <c r="DO306" s="70"/>
      <c r="DP306" s="70"/>
      <c r="DQ306" s="70"/>
      <c r="DR306" s="70"/>
      <c r="DS306" s="70"/>
      <c r="DT306" s="70"/>
      <c r="DU306" s="70"/>
      <c r="DV306" s="70"/>
      <c r="DW306" s="70"/>
      <c r="DX306" s="70"/>
      <c r="DY306" s="70"/>
      <c r="DZ306" s="70"/>
      <c r="EA306" s="70"/>
      <c r="EB306" s="70"/>
      <c r="EC306" s="70"/>
      <c r="ED306" s="70"/>
      <c r="EE306" s="70"/>
      <c r="EF306" s="70"/>
      <c r="EG306" s="70"/>
      <c r="EH306" s="70"/>
      <c r="EI306" s="70"/>
      <c r="EJ306" s="70"/>
      <c r="EK306" s="70"/>
      <c r="EL306" s="70"/>
      <c r="EM306" s="70"/>
      <c r="EN306" s="70"/>
    </row>
    <row r="307" spans="1:144" outlineLevel="1" x14ac:dyDescent="0.2">
      <c r="A307" s="16">
        <v>54</v>
      </c>
      <c r="B307" s="16">
        <v>0</v>
      </c>
      <c r="C307" s="1">
        <v>1.5431028448285138E-3</v>
      </c>
      <c r="D307" s="1">
        <f t="shared" si="31"/>
        <v>-1.5431028448285138E-3</v>
      </c>
      <c r="E307" s="1">
        <f t="shared" si="32"/>
        <v>3.0885893084748013E-3</v>
      </c>
      <c r="F307" s="1">
        <f t="shared" si="33"/>
        <v>-5.5575078123874924E-2</v>
      </c>
      <c r="G307" s="1">
        <f t="shared" si="34"/>
        <v>-3.9312691224101887E-2</v>
      </c>
      <c r="H307" s="1">
        <v>3.117344015463389E-3</v>
      </c>
      <c r="I307" s="1">
        <f t="shared" si="35"/>
        <v>4.832882562923924E-6</v>
      </c>
      <c r="J307" s="1">
        <f t="shared" si="36"/>
        <v>-3.9374110451469269E-2</v>
      </c>
      <c r="AQ307" s="70"/>
      <c r="AR307" s="70"/>
      <c r="AS307" s="70"/>
      <c r="AT307" s="70"/>
      <c r="AU307" s="70"/>
      <c r="AV307" s="70"/>
      <c r="AW307" s="70"/>
      <c r="AX307" s="83"/>
      <c r="AY307" s="70"/>
      <c r="AZ307" s="70"/>
      <c r="BA307" s="70"/>
      <c r="BB307" s="70">
        <f t="shared" si="37"/>
        <v>1</v>
      </c>
      <c r="BC307" s="70">
        <f t="shared" si="38"/>
        <v>1.5431028448285138E-3</v>
      </c>
      <c r="BD307" s="70" t="e">
        <f t="shared" si="39"/>
        <v>#N/A</v>
      </c>
      <c r="BE307" s="70"/>
      <c r="BF307" s="70"/>
      <c r="BG307" s="70"/>
      <c r="BH307" s="70"/>
      <c r="BI307" s="70"/>
      <c r="BJ307" s="70"/>
      <c r="BK307" s="70"/>
      <c r="BL307" s="70"/>
      <c r="BM307" s="70"/>
      <c r="BN307" s="70"/>
      <c r="BO307" s="70"/>
      <c r="BP307" s="70"/>
      <c r="BQ307" s="70"/>
      <c r="BR307" s="70"/>
      <c r="BS307" s="70"/>
      <c r="BT307" s="70"/>
      <c r="BU307" s="70"/>
      <c r="BV307" s="70"/>
      <c r="BW307" s="70"/>
      <c r="BX307" s="70"/>
      <c r="BY307" s="70"/>
      <c r="BZ307" s="70"/>
      <c r="CA307" s="70"/>
      <c r="CB307" s="70"/>
      <c r="CC307" s="70"/>
      <c r="CD307" s="70"/>
      <c r="CE307" s="70"/>
      <c r="CF307" s="70"/>
      <c r="CG307" s="70"/>
      <c r="CH307" s="70"/>
      <c r="CI307" s="70"/>
      <c r="CJ307" s="70"/>
      <c r="CK307" s="70"/>
      <c r="CL307" s="70"/>
      <c r="CM307" s="70"/>
      <c r="CN307" s="70"/>
      <c r="CO307" s="70"/>
      <c r="CP307" s="70"/>
      <c r="CQ307" s="70"/>
      <c r="CR307" s="70"/>
      <c r="CS307" s="70"/>
      <c r="CT307" s="70"/>
      <c r="CU307" s="70"/>
      <c r="CV307" s="70"/>
      <c r="CW307" s="70"/>
      <c r="CX307" s="70"/>
      <c r="CY307" s="70"/>
      <c r="CZ307" s="70"/>
      <c r="DA307" s="70"/>
      <c r="DB307" s="70"/>
      <c r="DC307" s="70"/>
      <c r="DD307" s="70"/>
      <c r="DE307" s="70"/>
      <c r="DF307" s="70"/>
      <c r="DG307" s="70"/>
      <c r="DH307" s="70"/>
      <c r="DI307" s="70"/>
      <c r="DJ307" s="70"/>
      <c r="DK307" s="70"/>
      <c r="DL307" s="70"/>
      <c r="DM307" s="70"/>
      <c r="DN307" s="70"/>
      <c r="DO307" s="70"/>
      <c r="DP307" s="70"/>
      <c r="DQ307" s="70"/>
      <c r="DR307" s="70"/>
      <c r="DS307" s="70"/>
      <c r="DT307" s="70"/>
      <c r="DU307" s="70"/>
      <c r="DV307" s="70"/>
      <c r="DW307" s="70"/>
      <c r="DX307" s="70"/>
      <c r="DY307" s="70"/>
      <c r="DZ307" s="70"/>
      <c r="EA307" s="70"/>
      <c r="EB307" s="70"/>
      <c r="EC307" s="70"/>
      <c r="ED307" s="70"/>
      <c r="EE307" s="70"/>
      <c r="EF307" s="70"/>
      <c r="EG307" s="70"/>
      <c r="EH307" s="70"/>
      <c r="EI307" s="70"/>
      <c r="EJ307" s="70"/>
      <c r="EK307" s="70"/>
      <c r="EL307" s="70"/>
      <c r="EM307" s="70"/>
      <c r="EN307" s="70"/>
    </row>
    <row r="308" spans="1:144" outlineLevel="1" x14ac:dyDescent="0.2">
      <c r="A308" s="16">
        <v>55</v>
      </c>
      <c r="B308" s="16">
        <v>0</v>
      </c>
      <c r="C308" s="1">
        <v>9.8310411278485269E-4</v>
      </c>
      <c r="D308" s="1">
        <f t="shared" si="31"/>
        <v>-9.8310411278485269E-4</v>
      </c>
      <c r="E308" s="1">
        <f t="shared" si="32"/>
        <v>1.9671753531763552E-3</v>
      </c>
      <c r="F308" s="1">
        <f t="shared" si="33"/>
        <v>-4.4352850564268756E-2</v>
      </c>
      <c r="G308" s="1">
        <f t="shared" si="34"/>
        <v>-3.1369914848153234E-2</v>
      </c>
      <c r="H308" s="1">
        <v>1.9984637341876306E-3</v>
      </c>
      <c r="I308" s="1">
        <f t="shared" si="35"/>
        <v>1.9705694312139131E-6</v>
      </c>
      <c r="J308" s="1">
        <f t="shared" si="36"/>
        <v>-3.1401307727730046E-2</v>
      </c>
      <c r="AQ308" s="70"/>
      <c r="AR308" s="70"/>
      <c r="AS308" s="70"/>
      <c r="AT308" s="70"/>
      <c r="AU308" s="70"/>
      <c r="AV308" s="70"/>
      <c r="AW308" s="70"/>
      <c r="AX308" s="83"/>
      <c r="AY308" s="70"/>
      <c r="AZ308" s="70"/>
      <c r="BA308" s="70"/>
      <c r="BB308" s="70">
        <f t="shared" si="37"/>
        <v>1</v>
      </c>
      <c r="BC308" s="70">
        <f t="shared" si="38"/>
        <v>9.8310411278485269E-4</v>
      </c>
      <c r="BD308" s="70" t="e">
        <f t="shared" si="39"/>
        <v>#N/A</v>
      </c>
      <c r="BE308" s="70"/>
      <c r="BF308" s="70"/>
      <c r="BG308" s="70"/>
      <c r="BH308" s="70"/>
      <c r="BI308" s="70"/>
      <c r="BJ308" s="70"/>
      <c r="BK308" s="70"/>
      <c r="BL308" s="70"/>
      <c r="BM308" s="70"/>
      <c r="BN308" s="70"/>
      <c r="BO308" s="70"/>
      <c r="BP308" s="70"/>
      <c r="BQ308" s="70"/>
      <c r="BR308" s="70"/>
      <c r="BS308" s="70"/>
      <c r="BT308" s="70"/>
      <c r="BU308" s="70"/>
      <c r="BV308" s="70"/>
      <c r="BW308" s="70"/>
      <c r="BX308" s="70"/>
      <c r="BY308" s="70"/>
      <c r="BZ308" s="70"/>
      <c r="CA308" s="70"/>
      <c r="CB308" s="70"/>
      <c r="CC308" s="70"/>
      <c r="CD308" s="70"/>
      <c r="CE308" s="70"/>
      <c r="CF308" s="70"/>
      <c r="CG308" s="70"/>
      <c r="CH308" s="70"/>
      <c r="CI308" s="70"/>
      <c r="CJ308" s="70"/>
      <c r="CK308" s="70"/>
      <c r="CL308" s="70"/>
      <c r="CM308" s="70"/>
      <c r="CN308" s="70"/>
      <c r="CO308" s="70"/>
      <c r="CP308" s="70"/>
      <c r="CQ308" s="70"/>
      <c r="CR308" s="70"/>
      <c r="CS308" s="70"/>
      <c r="CT308" s="70"/>
      <c r="CU308" s="70"/>
      <c r="CV308" s="70"/>
      <c r="CW308" s="70"/>
      <c r="CX308" s="70"/>
      <c r="CY308" s="70"/>
      <c r="CZ308" s="70"/>
      <c r="DA308" s="70"/>
      <c r="DB308" s="70"/>
      <c r="DC308" s="70"/>
      <c r="DD308" s="70"/>
      <c r="DE308" s="70"/>
      <c r="DF308" s="70"/>
      <c r="DG308" s="70"/>
      <c r="DH308" s="70"/>
      <c r="DI308" s="70"/>
      <c r="DJ308" s="70"/>
      <c r="DK308" s="70"/>
      <c r="DL308" s="70"/>
      <c r="DM308" s="70"/>
      <c r="DN308" s="70"/>
      <c r="DO308" s="70"/>
      <c r="DP308" s="70"/>
      <c r="DQ308" s="70"/>
      <c r="DR308" s="70"/>
      <c r="DS308" s="70"/>
      <c r="DT308" s="70"/>
      <c r="DU308" s="70"/>
      <c r="DV308" s="70"/>
      <c r="DW308" s="70"/>
      <c r="DX308" s="70"/>
      <c r="DY308" s="70"/>
      <c r="DZ308" s="70"/>
      <c r="EA308" s="70"/>
      <c r="EB308" s="70"/>
      <c r="EC308" s="70"/>
      <c r="ED308" s="70"/>
      <c r="EE308" s="70"/>
      <c r="EF308" s="70"/>
      <c r="EG308" s="70"/>
      <c r="EH308" s="70"/>
      <c r="EI308" s="70"/>
      <c r="EJ308" s="70"/>
      <c r="EK308" s="70"/>
      <c r="EL308" s="70"/>
      <c r="EM308" s="70"/>
      <c r="EN308" s="70"/>
    </row>
    <row r="309" spans="1:144" outlineLevel="1" x14ac:dyDescent="0.2">
      <c r="A309" s="16">
        <v>56</v>
      </c>
      <c r="B309" s="16">
        <v>0</v>
      </c>
      <c r="C309" s="1">
        <v>1.1953163445482756E-2</v>
      </c>
      <c r="D309" s="1">
        <f t="shared" si="31"/>
        <v>-1.1953163445482756E-2</v>
      </c>
      <c r="E309" s="1">
        <f t="shared" si="32"/>
        <v>2.4050353876637426E-2</v>
      </c>
      <c r="F309" s="1">
        <f t="shared" si="33"/>
        <v>-0.15508176513258232</v>
      </c>
      <c r="G309" s="1">
        <f t="shared" si="34"/>
        <v>-0.10998986348039827</v>
      </c>
      <c r="H309" s="1">
        <v>7.8488578053393342E-3</v>
      </c>
      <c r="I309" s="1">
        <f t="shared" si="35"/>
        <v>9.570485079401299E-5</v>
      </c>
      <c r="J309" s="1">
        <f t="shared" si="36"/>
        <v>-0.1104240685685447</v>
      </c>
      <c r="AQ309" s="70"/>
      <c r="AR309" s="70"/>
      <c r="AS309" s="70"/>
      <c r="AT309" s="70"/>
      <c r="AU309" s="70"/>
      <c r="AV309" s="70"/>
      <c r="AW309" s="70"/>
      <c r="AX309" s="83"/>
      <c r="AY309" s="70"/>
      <c r="AZ309" s="70"/>
      <c r="BA309" s="70"/>
      <c r="BB309" s="70">
        <f t="shared" si="37"/>
        <v>1</v>
      </c>
      <c r="BC309" s="70">
        <f t="shared" si="38"/>
        <v>1.1953163445482756E-2</v>
      </c>
      <c r="BD309" s="70" t="e">
        <f t="shared" si="39"/>
        <v>#N/A</v>
      </c>
      <c r="BE309" s="70"/>
      <c r="BF309" s="70"/>
      <c r="BG309" s="70"/>
      <c r="BH309" s="70"/>
      <c r="BI309" s="70"/>
      <c r="BJ309" s="70"/>
      <c r="BK309" s="70"/>
      <c r="BL309" s="70"/>
      <c r="BM309" s="70"/>
      <c r="BN309" s="70"/>
      <c r="BO309" s="70"/>
      <c r="BP309" s="70"/>
      <c r="BQ309" s="70"/>
      <c r="BR309" s="70"/>
      <c r="BS309" s="70"/>
      <c r="BT309" s="70"/>
      <c r="BU309" s="70"/>
      <c r="BV309" s="70"/>
      <c r="BW309" s="70"/>
      <c r="BX309" s="70"/>
      <c r="BY309" s="70"/>
      <c r="BZ309" s="70"/>
      <c r="CA309" s="70"/>
      <c r="CB309" s="70"/>
      <c r="CC309" s="70"/>
      <c r="CD309" s="70"/>
      <c r="CE309" s="70"/>
      <c r="CF309" s="70"/>
      <c r="CG309" s="70"/>
      <c r="CH309" s="70"/>
      <c r="CI309" s="70"/>
      <c r="CJ309" s="70"/>
      <c r="CK309" s="70"/>
      <c r="CL309" s="70"/>
      <c r="CM309" s="70"/>
      <c r="CN309" s="70"/>
      <c r="CO309" s="70"/>
      <c r="CP309" s="70"/>
      <c r="CQ309" s="70"/>
      <c r="CR309" s="70"/>
      <c r="CS309" s="70"/>
      <c r="CT309" s="70"/>
      <c r="CU309" s="70"/>
      <c r="CV309" s="70"/>
      <c r="CW309" s="70"/>
      <c r="CX309" s="70"/>
      <c r="CY309" s="70"/>
      <c r="CZ309" s="70"/>
      <c r="DA309" s="70"/>
      <c r="DB309" s="70"/>
      <c r="DC309" s="70"/>
      <c r="DD309" s="70"/>
      <c r="DE309" s="70"/>
      <c r="DF309" s="70"/>
      <c r="DG309" s="70"/>
      <c r="DH309" s="70"/>
      <c r="DI309" s="70"/>
      <c r="DJ309" s="70"/>
      <c r="DK309" s="70"/>
      <c r="DL309" s="70"/>
      <c r="DM309" s="70"/>
      <c r="DN309" s="70"/>
      <c r="DO309" s="70"/>
      <c r="DP309" s="70"/>
      <c r="DQ309" s="70"/>
      <c r="DR309" s="70"/>
      <c r="DS309" s="70"/>
      <c r="DT309" s="70"/>
      <c r="DU309" s="70"/>
      <c r="DV309" s="70"/>
      <c r="DW309" s="70"/>
      <c r="DX309" s="70"/>
      <c r="DY309" s="70"/>
      <c r="DZ309" s="70"/>
      <c r="EA309" s="70"/>
      <c r="EB309" s="70"/>
      <c r="EC309" s="70"/>
      <c r="ED309" s="70"/>
      <c r="EE309" s="70"/>
      <c r="EF309" s="70"/>
      <c r="EG309" s="70"/>
      <c r="EH309" s="70"/>
      <c r="EI309" s="70"/>
      <c r="EJ309" s="70"/>
      <c r="EK309" s="70"/>
      <c r="EL309" s="70"/>
      <c r="EM309" s="70"/>
      <c r="EN309" s="70"/>
    </row>
    <row r="310" spans="1:144" outlineLevel="1" x14ac:dyDescent="0.2">
      <c r="A310" s="16">
        <v>57</v>
      </c>
      <c r="B310" s="16">
        <v>0</v>
      </c>
      <c r="C310" s="1">
        <v>5.6325428349029897E-6</v>
      </c>
      <c r="D310" s="1">
        <f t="shared" si="31"/>
        <v>-5.6325428349029897E-6</v>
      </c>
      <c r="E310" s="1">
        <f t="shared" si="32"/>
        <v>1.1265117395309844E-5</v>
      </c>
      <c r="F310" s="1">
        <f t="shared" si="33"/>
        <v>-3.35635477792647E-3</v>
      </c>
      <c r="G310" s="1">
        <f t="shared" si="34"/>
        <v>-2.3733045654994373E-3</v>
      </c>
      <c r="H310" s="1">
        <v>2.6257261814959015E-5</v>
      </c>
      <c r="I310" s="1">
        <f t="shared" si="35"/>
        <v>1.4789986837605583E-10</v>
      </c>
      <c r="J310" s="1">
        <f t="shared" si="36"/>
        <v>-2.3733357243527196E-3</v>
      </c>
      <c r="AQ310" s="70"/>
      <c r="AR310" s="70"/>
      <c r="AS310" s="70"/>
      <c r="AT310" s="70"/>
      <c r="AU310" s="70"/>
      <c r="AV310" s="70"/>
      <c r="AW310" s="70"/>
      <c r="AX310" s="83"/>
      <c r="AY310" s="70"/>
      <c r="AZ310" s="70"/>
      <c r="BA310" s="70"/>
      <c r="BB310" s="70">
        <f t="shared" si="37"/>
        <v>1</v>
      </c>
      <c r="BC310" s="70">
        <f t="shared" si="38"/>
        <v>5.6325428349029897E-6</v>
      </c>
      <c r="BD310" s="70" t="e">
        <f t="shared" si="39"/>
        <v>#N/A</v>
      </c>
      <c r="BE310" s="70"/>
      <c r="BF310" s="70"/>
      <c r="BG310" s="70"/>
      <c r="BH310" s="70"/>
      <c r="BI310" s="70"/>
      <c r="BJ310" s="70"/>
      <c r="BK310" s="70"/>
      <c r="BL310" s="70"/>
      <c r="BM310" s="70"/>
      <c r="BN310" s="70"/>
      <c r="BO310" s="70"/>
      <c r="BP310" s="70"/>
      <c r="BQ310" s="70"/>
      <c r="BR310" s="70"/>
      <c r="BS310" s="70"/>
      <c r="BT310" s="70"/>
      <c r="BU310" s="70"/>
      <c r="BV310" s="70"/>
      <c r="BW310" s="70"/>
      <c r="BX310" s="70"/>
      <c r="BY310" s="70"/>
      <c r="BZ310" s="70"/>
      <c r="CA310" s="70"/>
      <c r="CB310" s="70"/>
      <c r="CC310" s="70"/>
      <c r="CD310" s="70"/>
      <c r="CE310" s="70"/>
      <c r="CF310" s="70"/>
      <c r="CG310" s="70"/>
      <c r="CH310" s="70"/>
      <c r="CI310" s="70"/>
      <c r="CJ310" s="70"/>
      <c r="CK310" s="70"/>
      <c r="CL310" s="70"/>
      <c r="CM310" s="70"/>
      <c r="CN310" s="70"/>
      <c r="CO310" s="70"/>
      <c r="CP310" s="70"/>
      <c r="CQ310" s="70"/>
      <c r="CR310" s="70"/>
      <c r="CS310" s="70"/>
      <c r="CT310" s="70"/>
      <c r="CU310" s="70"/>
      <c r="CV310" s="70"/>
      <c r="CW310" s="70"/>
      <c r="CX310" s="70"/>
      <c r="CY310" s="70"/>
      <c r="CZ310" s="70"/>
      <c r="DA310" s="70"/>
      <c r="DB310" s="70"/>
      <c r="DC310" s="70"/>
      <c r="DD310" s="70"/>
      <c r="DE310" s="70"/>
      <c r="DF310" s="70"/>
      <c r="DG310" s="70"/>
      <c r="DH310" s="70"/>
      <c r="DI310" s="70"/>
      <c r="DJ310" s="70"/>
      <c r="DK310" s="70"/>
      <c r="DL310" s="70"/>
      <c r="DM310" s="70"/>
      <c r="DN310" s="70"/>
      <c r="DO310" s="70"/>
      <c r="DP310" s="70"/>
      <c r="DQ310" s="70"/>
      <c r="DR310" s="70"/>
      <c r="DS310" s="70"/>
      <c r="DT310" s="70"/>
      <c r="DU310" s="70"/>
      <c r="DV310" s="70"/>
      <c r="DW310" s="70"/>
      <c r="DX310" s="70"/>
      <c r="DY310" s="70"/>
      <c r="DZ310" s="70"/>
      <c r="EA310" s="70"/>
      <c r="EB310" s="70"/>
      <c r="EC310" s="70"/>
      <c r="ED310" s="70"/>
      <c r="EE310" s="70"/>
      <c r="EF310" s="70"/>
      <c r="EG310" s="70"/>
      <c r="EH310" s="70"/>
      <c r="EI310" s="70"/>
      <c r="EJ310" s="70"/>
      <c r="EK310" s="70"/>
      <c r="EL310" s="70"/>
      <c r="EM310" s="70"/>
      <c r="EN310" s="70"/>
    </row>
    <row r="311" spans="1:144" outlineLevel="1" x14ac:dyDescent="0.2">
      <c r="A311" s="16">
        <v>58</v>
      </c>
      <c r="B311" s="16">
        <v>0</v>
      </c>
      <c r="C311" s="1">
        <v>1.0266344389954429E-5</v>
      </c>
      <c r="D311" s="1">
        <f t="shared" si="31"/>
        <v>-1.0266344389954429E-5</v>
      </c>
      <c r="E311" s="1">
        <f t="shared" si="32"/>
        <v>2.0532794178215727E-5</v>
      </c>
      <c r="F311" s="1">
        <f t="shared" si="33"/>
        <v>-4.531312633025416E-3</v>
      </c>
      <c r="G311" s="1">
        <f t="shared" si="34"/>
        <v>-3.2041301142218966E-3</v>
      </c>
      <c r="H311" s="1">
        <v>4.2966853088397322E-5</v>
      </c>
      <c r="I311" s="1">
        <f t="shared" si="35"/>
        <v>4.411359940429591E-10</v>
      </c>
      <c r="J311" s="1">
        <f t="shared" si="36"/>
        <v>-3.2041989521341629E-3</v>
      </c>
      <c r="AQ311" s="70"/>
      <c r="AR311" s="70"/>
      <c r="AS311" s="70"/>
      <c r="AT311" s="70"/>
      <c r="AU311" s="70"/>
      <c r="AV311" s="70"/>
      <c r="AW311" s="70"/>
      <c r="AX311" s="83"/>
      <c r="AY311" s="70"/>
      <c r="AZ311" s="70"/>
      <c r="BA311" s="70"/>
      <c r="BB311" s="70">
        <f t="shared" si="37"/>
        <v>1</v>
      </c>
      <c r="BC311" s="70">
        <f t="shared" si="38"/>
        <v>1.0266344389954429E-5</v>
      </c>
      <c r="BD311" s="70" t="e">
        <f t="shared" si="39"/>
        <v>#N/A</v>
      </c>
      <c r="BE311" s="70"/>
      <c r="BF311" s="70"/>
      <c r="BG311" s="70"/>
      <c r="BH311" s="70"/>
      <c r="BI311" s="70"/>
      <c r="BJ311" s="70"/>
      <c r="BK311" s="70"/>
      <c r="BL311" s="70"/>
      <c r="BM311" s="70"/>
      <c r="BN311" s="70"/>
      <c r="BO311" s="70"/>
      <c r="BP311" s="70"/>
      <c r="BQ311" s="70"/>
      <c r="BR311" s="70"/>
      <c r="BS311" s="70"/>
      <c r="BT311" s="70"/>
      <c r="BU311" s="70"/>
      <c r="BV311" s="70"/>
      <c r="BW311" s="70"/>
      <c r="BX311" s="70"/>
      <c r="BY311" s="70"/>
      <c r="BZ311" s="70"/>
      <c r="CA311" s="70"/>
      <c r="CB311" s="70"/>
      <c r="CC311" s="70"/>
      <c r="CD311" s="70"/>
      <c r="CE311" s="70"/>
      <c r="CF311" s="70"/>
      <c r="CG311" s="70"/>
      <c r="CH311" s="70"/>
      <c r="CI311" s="70"/>
      <c r="CJ311" s="70"/>
      <c r="CK311" s="70"/>
      <c r="CL311" s="70"/>
      <c r="CM311" s="70"/>
      <c r="CN311" s="70"/>
      <c r="CO311" s="70"/>
      <c r="CP311" s="70"/>
      <c r="CQ311" s="70"/>
      <c r="CR311" s="70"/>
      <c r="CS311" s="70"/>
      <c r="CT311" s="70"/>
      <c r="CU311" s="70"/>
      <c r="CV311" s="70"/>
      <c r="CW311" s="70"/>
      <c r="CX311" s="70"/>
      <c r="CY311" s="70"/>
      <c r="CZ311" s="70"/>
      <c r="DA311" s="70"/>
      <c r="DB311" s="70"/>
      <c r="DC311" s="70"/>
      <c r="DD311" s="70"/>
      <c r="DE311" s="70"/>
      <c r="DF311" s="70"/>
      <c r="DG311" s="70"/>
      <c r="DH311" s="70"/>
      <c r="DI311" s="70"/>
      <c r="DJ311" s="70"/>
      <c r="DK311" s="70"/>
      <c r="DL311" s="70"/>
      <c r="DM311" s="70"/>
      <c r="DN311" s="70"/>
      <c r="DO311" s="70"/>
      <c r="DP311" s="70"/>
      <c r="DQ311" s="70"/>
      <c r="DR311" s="70"/>
      <c r="DS311" s="70"/>
      <c r="DT311" s="70"/>
      <c r="DU311" s="70"/>
      <c r="DV311" s="70"/>
      <c r="DW311" s="70"/>
      <c r="DX311" s="70"/>
      <c r="DY311" s="70"/>
      <c r="DZ311" s="70"/>
      <c r="EA311" s="70"/>
      <c r="EB311" s="70"/>
      <c r="EC311" s="70"/>
      <c r="ED311" s="70"/>
      <c r="EE311" s="70"/>
      <c r="EF311" s="70"/>
      <c r="EG311" s="70"/>
      <c r="EH311" s="70"/>
      <c r="EI311" s="70"/>
      <c r="EJ311" s="70"/>
      <c r="EK311" s="70"/>
      <c r="EL311" s="70"/>
      <c r="EM311" s="70"/>
      <c r="EN311" s="70"/>
    </row>
    <row r="312" spans="1:144" outlineLevel="1" x14ac:dyDescent="0.2">
      <c r="A312" s="16">
        <v>59</v>
      </c>
      <c r="B312" s="16">
        <v>0</v>
      </c>
      <c r="C312" s="1">
        <v>8.7947090093365849E-5</v>
      </c>
      <c r="D312" s="1">
        <f t="shared" si="31"/>
        <v>-8.7947090093365849E-5</v>
      </c>
      <c r="E312" s="1">
        <f t="shared" si="32"/>
        <v>1.7590191533110343E-4</v>
      </c>
      <c r="F312" s="1">
        <f t="shared" si="33"/>
        <v>-1.3262801941185107E-2</v>
      </c>
      <c r="G312" s="1">
        <f t="shared" si="34"/>
        <v>-9.3784233997151727E-3</v>
      </c>
      <c r="H312" s="1">
        <v>3.6598916785016085E-4</v>
      </c>
      <c r="I312" s="1">
        <f t="shared" si="35"/>
        <v>3.2202299072734976E-8</v>
      </c>
      <c r="J312" s="1">
        <f t="shared" si="36"/>
        <v>-9.3801400716299454E-3</v>
      </c>
      <c r="AQ312" s="70"/>
      <c r="AR312" s="70"/>
      <c r="AS312" s="70"/>
      <c r="AT312" s="70"/>
      <c r="AU312" s="70"/>
      <c r="AV312" s="70"/>
      <c r="AW312" s="70"/>
      <c r="AX312" s="83"/>
      <c r="AY312" s="70"/>
      <c r="AZ312" s="70"/>
      <c r="BA312" s="70"/>
      <c r="BB312" s="70">
        <f t="shared" si="37"/>
        <v>1</v>
      </c>
      <c r="BC312" s="70">
        <f t="shared" si="38"/>
        <v>8.7947090093365849E-5</v>
      </c>
      <c r="BD312" s="70" t="e">
        <f t="shared" si="39"/>
        <v>#N/A</v>
      </c>
      <c r="BE312" s="70"/>
      <c r="BF312" s="70"/>
      <c r="BG312" s="70"/>
      <c r="BH312" s="70"/>
      <c r="BI312" s="70"/>
      <c r="BJ312" s="70"/>
      <c r="BK312" s="70"/>
      <c r="BL312" s="70"/>
      <c r="BM312" s="70"/>
      <c r="BN312" s="70"/>
      <c r="BO312" s="70"/>
      <c r="BP312" s="70"/>
      <c r="BQ312" s="70"/>
      <c r="BR312" s="70"/>
      <c r="BS312" s="70"/>
      <c r="BT312" s="70"/>
      <c r="BU312" s="70"/>
      <c r="BV312" s="70"/>
      <c r="BW312" s="70"/>
      <c r="BX312" s="70"/>
      <c r="BY312" s="70"/>
      <c r="BZ312" s="70"/>
      <c r="CA312" s="70"/>
      <c r="CB312" s="70"/>
      <c r="CC312" s="70"/>
      <c r="CD312" s="70"/>
      <c r="CE312" s="70"/>
      <c r="CF312" s="70"/>
      <c r="CG312" s="70"/>
      <c r="CH312" s="70"/>
      <c r="CI312" s="70"/>
      <c r="CJ312" s="70"/>
      <c r="CK312" s="70"/>
      <c r="CL312" s="70"/>
      <c r="CM312" s="70"/>
      <c r="CN312" s="70"/>
      <c r="CO312" s="70"/>
      <c r="CP312" s="70"/>
      <c r="CQ312" s="70"/>
      <c r="CR312" s="70"/>
      <c r="CS312" s="70"/>
      <c r="CT312" s="70"/>
      <c r="CU312" s="70"/>
      <c r="CV312" s="70"/>
      <c r="CW312" s="70"/>
      <c r="CX312" s="70"/>
      <c r="CY312" s="70"/>
      <c r="CZ312" s="70"/>
      <c r="DA312" s="70"/>
      <c r="DB312" s="70"/>
      <c r="DC312" s="70"/>
      <c r="DD312" s="70"/>
      <c r="DE312" s="70"/>
      <c r="DF312" s="70"/>
      <c r="DG312" s="70"/>
      <c r="DH312" s="70"/>
      <c r="DI312" s="70"/>
      <c r="DJ312" s="70"/>
      <c r="DK312" s="70"/>
      <c r="DL312" s="70"/>
      <c r="DM312" s="70"/>
      <c r="DN312" s="70"/>
      <c r="DO312" s="70"/>
      <c r="DP312" s="70"/>
      <c r="DQ312" s="70"/>
      <c r="DR312" s="70"/>
      <c r="DS312" s="70"/>
      <c r="DT312" s="70"/>
      <c r="DU312" s="70"/>
      <c r="DV312" s="70"/>
      <c r="DW312" s="70"/>
      <c r="DX312" s="70"/>
      <c r="DY312" s="70"/>
      <c r="DZ312" s="70"/>
      <c r="EA312" s="70"/>
      <c r="EB312" s="70"/>
      <c r="EC312" s="70"/>
      <c r="ED312" s="70"/>
      <c r="EE312" s="70"/>
      <c r="EF312" s="70"/>
      <c r="EG312" s="70"/>
      <c r="EH312" s="70"/>
      <c r="EI312" s="70"/>
      <c r="EJ312" s="70"/>
      <c r="EK312" s="70"/>
      <c r="EL312" s="70"/>
      <c r="EM312" s="70"/>
      <c r="EN312" s="70"/>
    </row>
    <row r="313" spans="1:144" outlineLevel="1" x14ac:dyDescent="0.2">
      <c r="A313" s="16">
        <v>60</v>
      </c>
      <c r="B313" s="16">
        <v>0</v>
      </c>
      <c r="C313" s="1">
        <v>2.4945767366714867E-4</v>
      </c>
      <c r="D313" s="1">
        <f t="shared" si="31"/>
        <v>-2.4945767366714867E-4</v>
      </c>
      <c r="E313" s="1">
        <f t="shared" si="32"/>
        <v>4.9897758681608688E-4</v>
      </c>
      <c r="F313" s="1">
        <f t="shared" si="33"/>
        <v>-2.2337806222099941E-2</v>
      </c>
      <c r="G313" s="1">
        <f t="shared" si="34"/>
        <v>-1.5796199489925028E-2</v>
      </c>
      <c r="H313" s="1">
        <v>8.5446950691809545E-4</v>
      </c>
      <c r="I313" s="1">
        <f t="shared" si="35"/>
        <v>2.1338949639560672E-7</v>
      </c>
      <c r="J313" s="1">
        <f t="shared" si="36"/>
        <v>-1.5802952503310999E-2</v>
      </c>
      <c r="AQ313" s="70"/>
      <c r="AR313" s="70"/>
      <c r="AS313" s="70"/>
      <c r="AT313" s="70"/>
      <c r="AU313" s="70"/>
      <c r="AV313" s="70"/>
      <c r="AW313" s="70"/>
      <c r="AX313" s="83"/>
      <c r="AY313" s="70"/>
      <c r="AZ313" s="70"/>
      <c r="BA313" s="70"/>
      <c r="BB313" s="70">
        <f t="shared" si="37"/>
        <v>1</v>
      </c>
      <c r="BC313" s="70">
        <f t="shared" si="38"/>
        <v>2.4945767366714867E-4</v>
      </c>
      <c r="BD313" s="70" t="e">
        <f t="shared" si="39"/>
        <v>#N/A</v>
      </c>
      <c r="BE313" s="70"/>
      <c r="BF313" s="70"/>
      <c r="BG313" s="70"/>
      <c r="BH313" s="70"/>
      <c r="BI313" s="70"/>
      <c r="BJ313" s="70"/>
      <c r="BK313" s="70"/>
      <c r="BL313" s="70"/>
      <c r="BM313" s="70"/>
      <c r="BN313" s="70"/>
      <c r="BO313" s="70"/>
      <c r="BP313" s="70"/>
      <c r="BQ313" s="70"/>
      <c r="BR313" s="70"/>
      <c r="BS313" s="70"/>
      <c r="BT313" s="70"/>
      <c r="BU313" s="70"/>
      <c r="BV313" s="70"/>
      <c r="BW313" s="70"/>
      <c r="BX313" s="70"/>
      <c r="BY313" s="70"/>
      <c r="BZ313" s="70"/>
      <c r="CA313" s="70"/>
      <c r="CB313" s="70"/>
      <c r="CC313" s="70"/>
      <c r="CD313" s="70"/>
      <c r="CE313" s="70"/>
      <c r="CF313" s="70"/>
      <c r="CG313" s="70"/>
      <c r="CH313" s="70"/>
      <c r="CI313" s="70"/>
      <c r="CJ313" s="70"/>
      <c r="CK313" s="70"/>
      <c r="CL313" s="70"/>
      <c r="CM313" s="70"/>
      <c r="CN313" s="70"/>
      <c r="CO313" s="70"/>
      <c r="CP313" s="70"/>
      <c r="CQ313" s="70"/>
      <c r="CR313" s="70"/>
      <c r="CS313" s="70"/>
      <c r="CT313" s="70"/>
      <c r="CU313" s="70"/>
      <c r="CV313" s="70"/>
      <c r="CW313" s="70"/>
      <c r="CX313" s="70"/>
      <c r="CY313" s="70"/>
      <c r="CZ313" s="70"/>
      <c r="DA313" s="70"/>
      <c r="DB313" s="70"/>
      <c r="DC313" s="70"/>
      <c r="DD313" s="70"/>
      <c r="DE313" s="70"/>
      <c r="DF313" s="70"/>
      <c r="DG313" s="70"/>
      <c r="DH313" s="70"/>
      <c r="DI313" s="70"/>
      <c r="DJ313" s="70"/>
      <c r="DK313" s="70"/>
      <c r="DL313" s="70"/>
      <c r="DM313" s="70"/>
      <c r="DN313" s="70"/>
      <c r="DO313" s="70"/>
      <c r="DP313" s="70"/>
      <c r="DQ313" s="70"/>
      <c r="DR313" s="70"/>
      <c r="DS313" s="70"/>
      <c r="DT313" s="70"/>
      <c r="DU313" s="70"/>
      <c r="DV313" s="70"/>
      <c r="DW313" s="70"/>
      <c r="DX313" s="70"/>
      <c r="DY313" s="70"/>
      <c r="DZ313" s="70"/>
      <c r="EA313" s="70"/>
      <c r="EB313" s="70"/>
      <c r="EC313" s="70"/>
      <c r="ED313" s="70"/>
      <c r="EE313" s="70"/>
      <c r="EF313" s="70"/>
      <c r="EG313" s="70"/>
      <c r="EH313" s="70"/>
      <c r="EI313" s="70"/>
      <c r="EJ313" s="70"/>
      <c r="EK313" s="70"/>
      <c r="EL313" s="70"/>
      <c r="EM313" s="70"/>
      <c r="EN313" s="70"/>
    </row>
    <row r="314" spans="1:144" outlineLevel="1" x14ac:dyDescent="0.2">
      <c r="A314" s="16">
        <v>61</v>
      </c>
      <c r="B314" s="16">
        <v>0</v>
      </c>
      <c r="C314" s="1">
        <v>1.057813406396666E-3</v>
      </c>
      <c r="D314" s="1">
        <f t="shared" si="31"/>
        <v>-1.057813406396666E-3</v>
      </c>
      <c r="E314" s="1">
        <f t="shared" si="32"/>
        <v>2.1167465717295071E-3</v>
      </c>
      <c r="F314" s="1">
        <f t="shared" si="33"/>
        <v>-4.6008114194449515E-2</v>
      </c>
      <c r="G314" s="1">
        <f t="shared" si="34"/>
        <v>-3.2541259356599281E-2</v>
      </c>
      <c r="H314" s="1">
        <v>1.6454961299645868E-3</v>
      </c>
      <c r="I314" s="1">
        <f t="shared" si="35"/>
        <v>1.7453430309173548E-6</v>
      </c>
      <c r="J314" s="1">
        <f t="shared" si="36"/>
        <v>-3.2568065701609875E-2</v>
      </c>
      <c r="AQ314" s="70"/>
      <c r="AR314" s="70"/>
      <c r="AS314" s="70"/>
      <c r="AT314" s="70"/>
      <c r="AU314" s="70"/>
      <c r="AV314" s="70"/>
      <c r="AW314" s="70"/>
      <c r="AX314" s="83"/>
      <c r="AY314" s="70"/>
      <c r="AZ314" s="70"/>
      <c r="BA314" s="70"/>
      <c r="BB314" s="70">
        <f t="shared" si="37"/>
        <v>1</v>
      </c>
      <c r="BC314" s="70">
        <f t="shared" si="38"/>
        <v>1.057813406396666E-3</v>
      </c>
      <c r="BD314" s="70" t="e">
        <f t="shared" si="39"/>
        <v>#N/A</v>
      </c>
      <c r="BE314" s="70"/>
      <c r="BF314" s="70"/>
      <c r="BG314" s="70"/>
      <c r="BH314" s="70"/>
      <c r="BI314" s="70"/>
      <c r="BJ314" s="70"/>
      <c r="BK314" s="70"/>
      <c r="BL314" s="70"/>
      <c r="BM314" s="70"/>
      <c r="BN314" s="70"/>
      <c r="BO314" s="70"/>
      <c r="BP314" s="70"/>
      <c r="BQ314" s="70"/>
      <c r="BR314" s="70"/>
      <c r="BS314" s="70"/>
      <c r="BT314" s="70"/>
      <c r="BU314" s="70"/>
      <c r="BV314" s="70"/>
      <c r="BW314" s="70"/>
      <c r="BX314" s="70"/>
      <c r="BY314" s="70"/>
      <c r="BZ314" s="70"/>
      <c r="CA314" s="70"/>
      <c r="CB314" s="70"/>
      <c r="CC314" s="70"/>
      <c r="CD314" s="70"/>
      <c r="CE314" s="70"/>
      <c r="CF314" s="70"/>
      <c r="CG314" s="70"/>
      <c r="CH314" s="70"/>
      <c r="CI314" s="70"/>
      <c r="CJ314" s="70"/>
      <c r="CK314" s="70"/>
      <c r="CL314" s="70"/>
      <c r="CM314" s="70"/>
      <c r="CN314" s="70"/>
      <c r="CO314" s="70"/>
      <c r="CP314" s="70"/>
      <c r="CQ314" s="70"/>
      <c r="CR314" s="70"/>
      <c r="CS314" s="70"/>
      <c r="CT314" s="70"/>
      <c r="CU314" s="70"/>
      <c r="CV314" s="70"/>
      <c r="CW314" s="70"/>
      <c r="CX314" s="70"/>
      <c r="CY314" s="70"/>
      <c r="CZ314" s="70"/>
      <c r="DA314" s="70"/>
      <c r="DB314" s="70"/>
      <c r="DC314" s="70"/>
      <c r="DD314" s="70"/>
      <c r="DE314" s="70"/>
      <c r="DF314" s="70"/>
      <c r="DG314" s="70"/>
      <c r="DH314" s="70"/>
      <c r="DI314" s="70"/>
      <c r="DJ314" s="70"/>
      <c r="DK314" s="70"/>
      <c r="DL314" s="70"/>
      <c r="DM314" s="70"/>
      <c r="DN314" s="70"/>
      <c r="DO314" s="70"/>
      <c r="DP314" s="70"/>
      <c r="DQ314" s="70"/>
      <c r="DR314" s="70"/>
      <c r="DS314" s="70"/>
      <c r="DT314" s="70"/>
      <c r="DU314" s="70"/>
      <c r="DV314" s="70"/>
      <c r="DW314" s="70"/>
      <c r="DX314" s="70"/>
      <c r="DY314" s="70"/>
      <c r="DZ314" s="70"/>
      <c r="EA314" s="70"/>
      <c r="EB314" s="70"/>
      <c r="EC314" s="70"/>
      <c r="ED314" s="70"/>
      <c r="EE314" s="70"/>
      <c r="EF314" s="70"/>
      <c r="EG314" s="70"/>
      <c r="EH314" s="70"/>
      <c r="EI314" s="70"/>
      <c r="EJ314" s="70"/>
      <c r="EK314" s="70"/>
      <c r="EL314" s="70"/>
      <c r="EM314" s="70"/>
      <c r="EN314" s="70"/>
    </row>
    <row r="315" spans="1:144" outlineLevel="1" x14ac:dyDescent="0.2">
      <c r="A315" s="16">
        <v>62</v>
      </c>
      <c r="B315" s="16">
        <v>0</v>
      </c>
      <c r="C315" s="1">
        <v>6.6840640127622896E-5</v>
      </c>
      <c r="D315" s="1">
        <f t="shared" si="31"/>
        <v>-6.6840640127622896E-5</v>
      </c>
      <c r="E315" s="1">
        <f t="shared" si="32"/>
        <v>1.3368574812543864E-4</v>
      </c>
      <c r="F315" s="1">
        <f t="shared" si="33"/>
        <v>-1.1562255321754431E-2</v>
      </c>
      <c r="G315" s="1">
        <f t="shared" si="34"/>
        <v>-8.1758857683701478E-3</v>
      </c>
      <c r="H315" s="1">
        <v>2.5315400341441243E-4</v>
      </c>
      <c r="I315" s="1">
        <f t="shared" si="35"/>
        <v>1.6926391707359545E-8</v>
      </c>
      <c r="J315" s="1">
        <f t="shared" si="36"/>
        <v>-8.1769208440063117E-3</v>
      </c>
      <c r="AQ315" s="70"/>
      <c r="AR315" s="70"/>
      <c r="AS315" s="70"/>
      <c r="AT315" s="70"/>
      <c r="AU315" s="70"/>
      <c r="AV315" s="70"/>
      <c r="AW315" s="70"/>
      <c r="AX315" s="83"/>
      <c r="AY315" s="70"/>
      <c r="AZ315" s="70"/>
      <c r="BA315" s="70"/>
      <c r="BB315" s="70">
        <f t="shared" si="37"/>
        <v>1</v>
      </c>
      <c r="BC315" s="70">
        <f t="shared" si="38"/>
        <v>6.6840640127622896E-5</v>
      </c>
      <c r="BD315" s="70" t="e">
        <f t="shared" si="39"/>
        <v>#N/A</v>
      </c>
      <c r="BE315" s="70"/>
      <c r="BF315" s="70"/>
      <c r="BG315" s="70"/>
      <c r="BH315" s="70"/>
      <c r="BI315" s="70"/>
      <c r="BJ315" s="70"/>
      <c r="BK315" s="70"/>
      <c r="BL315" s="70"/>
      <c r="BM315" s="70"/>
      <c r="BN315" s="70"/>
      <c r="BO315" s="70"/>
      <c r="BP315" s="70"/>
      <c r="BQ315" s="70"/>
      <c r="BR315" s="70"/>
      <c r="BS315" s="70"/>
      <c r="BT315" s="70"/>
      <c r="BU315" s="70"/>
      <c r="BV315" s="70"/>
      <c r="BW315" s="70"/>
      <c r="BX315" s="70"/>
      <c r="BY315" s="70"/>
      <c r="BZ315" s="70"/>
      <c r="CA315" s="70"/>
      <c r="CB315" s="70"/>
      <c r="CC315" s="70"/>
      <c r="CD315" s="70"/>
      <c r="CE315" s="70"/>
      <c r="CF315" s="70"/>
      <c r="CG315" s="70"/>
      <c r="CH315" s="70"/>
      <c r="CI315" s="70"/>
      <c r="CJ315" s="70"/>
      <c r="CK315" s="70"/>
      <c r="CL315" s="70"/>
      <c r="CM315" s="70"/>
      <c r="CN315" s="70"/>
      <c r="CO315" s="70"/>
      <c r="CP315" s="70"/>
      <c r="CQ315" s="70"/>
      <c r="CR315" s="70"/>
      <c r="CS315" s="70"/>
      <c r="CT315" s="70"/>
      <c r="CU315" s="70"/>
      <c r="CV315" s="70"/>
      <c r="CW315" s="70"/>
      <c r="CX315" s="70"/>
      <c r="CY315" s="70"/>
      <c r="CZ315" s="70"/>
      <c r="DA315" s="70"/>
      <c r="DB315" s="70"/>
      <c r="DC315" s="70"/>
      <c r="DD315" s="70"/>
      <c r="DE315" s="70"/>
      <c r="DF315" s="70"/>
      <c r="DG315" s="70"/>
      <c r="DH315" s="70"/>
      <c r="DI315" s="70"/>
      <c r="DJ315" s="70"/>
      <c r="DK315" s="70"/>
      <c r="DL315" s="70"/>
      <c r="DM315" s="70"/>
      <c r="DN315" s="70"/>
      <c r="DO315" s="70"/>
      <c r="DP315" s="70"/>
      <c r="DQ315" s="70"/>
      <c r="DR315" s="70"/>
      <c r="DS315" s="70"/>
      <c r="DT315" s="70"/>
      <c r="DU315" s="70"/>
      <c r="DV315" s="70"/>
      <c r="DW315" s="70"/>
      <c r="DX315" s="70"/>
      <c r="DY315" s="70"/>
      <c r="DZ315" s="70"/>
      <c r="EA315" s="70"/>
      <c r="EB315" s="70"/>
      <c r="EC315" s="70"/>
      <c r="ED315" s="70"/>
      <c r="EE315" s="70"/>
      <c r="EF315" s="70"/>
      <c r="EG315" s="70"/>
      <c r="EH315" s="70"/>
      <c r="EI315" s="70"/>
      <c r="EJ315" s="70"/>
      <c r="EK315" s="70"/>
      <c r="EL315" s="70"/>
      <c r="EM315" s="70"/>
      <c r="EN315" s="70"/>
    </row>
    <row r="316" spans="1:144" outlineLevel="1" x14ac:dyDescent="0.2">
      <c r="A316" s="16">
        <v>63</v>
      </c>
      <c r="B316" s="16">
        <v>0</v>
      </c>
      <c r="C316" s="1">
        <v>1.4335528375949963E-4</v>
      </c>
      <c r="D316" s="1">
        <f t="shared" si="31"/>
        <v>-1.4335528375949963E-4</v>
      </c>
      <c r="E316" s="1">
        <f t="shared" si="32"/>
        <v>2.86731120220696E-4</v>
      </c>
      <c r="F316" s="1">
        <f t="shared" si="33"/>
        <v>-1.6933136750782354E-2</v>
      </c>
      <c r="G316" s="1">
        <f t="shared" si="34"/>
        <v>-1.1973964984221416E-2</v>
      </c>
      <c r="H316" s="1">
        <v>3.9470258228838697E-4</v>
      </c>
      <c r="I316" s="1">
        <f t="shared" si="35"/>
        <v>5.6613158636559775E-8</v>
      </c>
      <c r="J316" s="1">
        <f t="shared" si="36"/>
        <v>-1.1976328761435916E-2</v>
      </c>
      <c r="AQ316" s="70"/>
      <c r="AR316" s="70"/>
      <c r="AS316" s="70"/>
      <c r="AT316" s="70"/>
      <c r="AU316" s="70"/>
      <c r="AV316" s="70"/>
      <c r="AW316" s="70"/>
      <c r="AX316" s="83"/>
      <c r="AY316" s="70"/>
      <c r="AZ316" s="70"/>
      <c r="BA316" s="70"/>
      <c r="BB316" s="70">
        <f t="shared" si="37"/>
        <v>1</v>
      </c>
      <c r="BC316" s="70">
        <f t="shared" si="38"/>
        <v>1.4335528375949963E-4</v>
      </c>
      <c r="BD316" s="70" t="e">
        <f t="shared" si="39"/>
        <v>#N/A</v>
      </c>
      <c r="BE316" s="70"/>
      <c r="BF316" s="70"/>
      <c r="BG316" s="70"/>
      <c r="BH316" s="70"/>
      <c r="BI316" s="70"/>
      <c r="BJ316" s="70"/>
      <c r="BK316" s="70"/>
      <c r="BL316" s="70"/>
      <c r="BM316" s="70"/>
      <c r="BN316" s="70"/>
      <c r="BO316" s="70"/>
      <c r="BP316" s="70"/>
      <c r="BQ316" s="70"/>
      <c r="BR316" s="70"/>
      <c r="BS316" s="70"/>
      <c r="BT316" s="70"/>
      <c r="BU316" s="70"/>
      <c r="BV316" s="70"/>
      <c r="BW316" s="70"/>
      <c r="BX316" s="70"/>
      <c r="BY316" s="70"/>
      <c r="BZ316" s="70"/>
      <c r="CA316" s="70"/>
      <c r="CB316" s="70"/>
      <c r="CC316" s="70"/>
      <c r="CD316" s="70"/>
      <c r="CE316" s="70"/>
      <c r="CF316" s="70"/>
      <c r="CG316" s="70"/>
      <c r="CH316" s="70"/>
      <c r="CI316" s="70"/>
      <c r="CJ316" s="70"/>
      <c r="CK316" s="70"/>
      <c r="CL316" s="70"/>
      <c r="CM316" s="70"/>
      <c r="CN316" s="70"/>
      <c r="CO316" s="70"/>
      <c r="CP316" s="70"/>
      <c r="CQ316" s="70"/>
      <c r="CR316" s="70"/>
      <c r="CS316" s="70"/>
      <c r="CT316" s="70"/>
      <c r="CU316" s="70"/>
      <c r="CV316" s="70"/>
      <c r="CW316" s="70"/>
      <c r="CX316" s="70"/>
      <c r="CY316" s="70"/>
      <c r="CZ316" s="70"/>
      <c r="DA316" s="70"/>
      <c r="DB316" s="70"/>
      <c r="DC316" s="70"/>
      <c r="DD316" s="70"/>
      <c r="DE316" s="70"/>
      <c r="DF316" s="70"/>
      <c r="DG316" s="70"/>
      <c r="DH316" s="70"/>
      <c r="DI316" s="70"/>
      <c r="DJ316" s="70"/>
      <c r="DK316" s="70"/>
      <c r="DL316" s="70"/>
      <c r="DM316" s="70"/>
      <c r="DN316" s="70"/>
      <c r="DO316" s="70"/>
      <c r="DP316" s="70"/>
      <c r="DQ316" s="70"/>
      <c r="DR316" s="70"/>
      <c r="DS316" s="70"/>
      <c r="DT316" s="70"/>
      <c r="DU316" s="70"/>
      <c r="DV316" s="70"/>
      <c r="DW316" s="70"/>
      <c r="DX316" s="70"/>
      <c r="DY316" s="70"/>
      <c r="DZ316" s="70"/>
      <c r="EA316" s="70"/>
      <c r="EB316" s="70"/>
      <c r="EC316" s="70"/>
      <c r="ED316" s="70"/>
      <c r="EE316" s="70"/>
      <c r="EF316" s="70"/>
      <c r="EG316" s="70"/>
      <c r="EH316" s="70"/>
      <c r="EI316" s="70"/>
      <c r="EJ316" s="70"/>
      <c r="EK316" s="70"/>
      <c r="EL316" s="70"/>
      <c r="EM316" s="70"/>
      <c r="EN316" s="70"/>
    </row>
    <row r="317" spans="1:144" outlineLevel="1" x14ac:dyDescent="0.2">
      <c r="A317" s="16">
        <v>64</v>
      </c>
      <c r="B317" s="16">
        <v>1</v>
      </c>
      <c r="C317" s="1">
        <v>0.54077384159142317</v>
      </c>
      <c r="D317" s="1">
        <f t="shared" si="31"/>
        <v>0.45922615840857683</v>
      </c>
      <c r="E317" s="1">
        <f t="shared" si="32"/>
        <v>1.2295082505231716</v>
      </c>
      <c r="F317" s="1">
        <f t="shared" si="33"/>
        <v>1.1088319306924614</v>
      </c>
      <c r="G317" s="1">
        <f t="shared" si="34"/>
        <v>0.92152149819258189</v>
      </c>
      <c r="H317" s="1">
        <v>0.35843548354924687</v>
      </c>
      <c r="I317" s="1">
        <f t="shared" si="35"/>
        <v>0.47444033403362917</v>
      </c>
      <c r="J317" s="1">
        <f t="shared" si="36"/>
        <v>1.1504965039776218</v>
      </c>
      <c r="AQ317" s="70"/>
      <c r="AR317" s="70"/>
      <c r="AS317" s="70"/>
      <c r="AT317" s="70"/>
      <c r="AU317" s="70"/>
      <c r="AV317" s="70"/>
      <c r="AW317" s="70"/>
      <c r="AX317" s="83"/>
      <c r="AY317" s="70"/>
      <c r="AZ317" s="70"/>
      <c r="BA317" s="70"/>
      <c r="BB317" s="70">
        <f t="shared" si="37"/>
        <v>0</v>
      </c>
      <c r="BC317" s="70" t="e">
        <f t="shared" si="38"/>
        <v>#N/A</v>
      </c>
      <c r="BD317" s="70">
        <f t="shared" si="39"/>
        <v>0.54077384159142317</v>
      </c>
      <c r="BE317" s="70"/>
      <c r="BF317" s="70"/>
      <c r="BG317" s="70"/>
      <c r="BH317" s="70"/>
      <c r="BI317" s="70"/>
      <c r="BJ317" s="70"/>
      <c r="BK317" s="70"/>
      <c r="BL317" s="70"/>
      <c r="BM317" s="70"/>
      <c r="BN317" s="70"/>
      <c r="BO317" s="70"/>
      <c r="BP317" s="70"/>
      <c r="BQ317" s="70"/>
      <c r="BR317" s="70"/>
      <c r="BS317" s="70"/>
      <c r="BT317" s="70"/>
      <c r="BU317" s="70"/>
      <c r="BV317" s="70"/>
      <c r="BW317" s="70"/>
      <c r="BX317" s="70"/>
      <c r="BY317" s="70"/>
      <c r="BZ317" s="70"/>
      <c r="CA317" s="70"/>
      <c r="CB317" s="70"/>
      <c r="CC317" s="70"/>
      <c r="CD317" s="70"/>
      <c r="CE317" s="70"/>
      <c r="CF317" s="70"/>
      <c r="CG317" s="70"/>
      <c r="CH317" s="70"/>
      <c r="CI317" s="70"/>
      <c r="CJ317" s="70"/>
      <c r="CK317" s="70"/>
      <c r="CL317" s="70"/>
      <c r="CM317" s="70"/>
      <c r="CN317" s="70"/>
      <c r="CO317" s="70"/>
      <c r="CP317" s="70"/>
      <c r="CQ317" s="70"/>
      <c r="CR317" s="70"/>
      <c r="CS317" s="70"/>
      <c r="CT317" s="70"/>
      <c r="CU317" s="70"/>
      <c r="CV317" s="70"/>
      <c r="CW317" s="70"/>
      <c r="CX317" s="70"/>
      <c r="CY317" s="70"/>
      <c r="CZ317" s="70"/>
      <c r="DA317" s="70"/>
      <c r="DB317" s="70"/>
      <c r="DC317" s="70"/>
      <c r="DD317" s="70"/>
      <c r="DE317" s="70"/>
      <c r="DF317" s="70"/>
      <c r="DG317" s="70"/>
      <c r="DH317" s="70"/>
      <c r="DI317" s="70"/>
      <c r="DJ317" s="70"/>
      <c r="DK317" s="70"/>
      <c r="DL317" s="70"/>
      <c r="DM317" s="70"/>
      <c r="DN317" s="70"/>
      <c r="DO317" s="70"/>
      <c r="DP317" s="70"/>
      <c r="DQ317" s="70"/>
      <c r="DR317" s="70"/>
      <c r="DS317" s="70"/>
      <c r="DT317" s="70"/>
      <c r="DU317" s="70"/>
      <c r="DV317" s="70"/>
      <c r="DW317" s="70"/>
      <c r="DX317" s="70"/>
      <c r="DY317" s="70"/>
      <c r="DZ317" s="70"/>
      <c r="EA317" s="70"/>
      <c r="EB317" s="70"/>
      <c r="EC317" s="70"/>
      <c r="ED317" s="70"/>
      <c r="EE317" s="70"/>
      <c r="EF317" s="70"/>
      <c r="EG317" s="70"/>
      <c r="EH317" s="70"/>
      <c r="EI317" s="70"/>
      <c r="EJ317" s="70"/>
      <c r="EK317" s="70"/>
      <c r="EL317" s="70"/>
      <c r="EM317" s="70"/>
      <c r="EN317" s="70"/>
    </row>
    <row r="318" spans="1:144" outlineLevel="1" x14ac:dyDescent="0.2">
      <c r="A318" s="16">
        <v>65</v>
      </c>
      <c r="B318" s="16">
        <v>0</v>
      </c>
      <c r="C318" s="1">
        <v>6.4084881831790999E-3</v>
      </c>
      <c r="D318" s="1">
        <f t="shared" si="31"/>
        <v>-6.4084881831790999E-3</v>
      </c>
      <c r="E318" s="1">
        <f t="shared" si="32"/>
        <v>1.2858221393760232E-2</v>
      </c>
      <c r="F318" s="1">
        <f t="shared" si="33"/>
        <v>-0.11339409770248288</v>
      </c>
      <c r="G318" s="1">
        <f t="shared" si="34"/>
        <v>-8.0310782525781096E-2</v>
      </c>
      <c r="H318" s="1">
        <v>9.0333336802903615E-3</v>
      </c>
      <c r="I318" s="1">
        <f t="shared" si="35"/>
        <v>5.8794502768680448E-5</v>
      </c>
      <c r="J318" s="1">
        <f t="shared" si="36"/>
        <v>-8.0675995764985672E-2</v>
      </c>
      <c r="AQ318" s="70"/>
      <c r="AR318" s="70"/>
      <c r="AS318" s="70"/>
      <c r="AT318" s="70"/>
      <c r="AU318" s="70"/>
      <c r="AV318" s="70"/>
      <c r="AW318" s="70"/>
      <c r="AX318" s="83"/>
      <c r="AY318" s="70"/>
      <c r="AZ318" s="70"/>
      <c r="BA318" s="70"/>
      <c r="BB318" s="70">
        <f t="shared" si="37"/>
        <v>1</v>
      </c>
      <c r="BC318" s="70">
        <f t="shared" si="38"/>
        <v>6.4084881831790999E-3</v>
      </c>
      <c r="BD318" s="70" t="e">
        <f t="shared" si="39"/>
        <v>#N/A</v>
      </c>
      <c r="BE318" s="70"/>
      <c r="BF318" s="70"/>
      <c r="BG318" s="70"/>
      <c r="BH318" s="70"/>
      <c r="BI318" s="70"/>
      <c r="BJ318" s="70"/>
      <c r="BK318" s="70"/>
      <c r="BL318" s="70"/>
      <c r="BM318" s="70"/>
      <c r="BN318" s="70"/>
      <c r="BO318" s="70"/>
      <c r="BP318" s="70"/>
      <c r="BQ318" s="70"/>
      <c r="BR318" s="70"/>
      <c r="BS318" s="70"/>
      <c r="BT318" s="70"/>
      <c r="BU318" s="70"/>
      <c r="BV318" s="70"/>
      <c r="BW318" s="70"/>
      <c r="BX318" s="70"/>
      <c r="BY318" s="70"/>
      <c r="BZ318" s="70"/>
      <c r="CA318" s="70"/>
      <c r="CB318" s="70"/>
      <c r="CC318" s="70"/>
      <c r="CD318" s="70"/>
      <c r="CE318" s="70"/>
      <c r="CF318" s="70"/>
      <c r="CG318" s="70"/>
      <c r="CH318" s="70"/>
      <c r="CI318" s="70"/>
      <c r="CJ318" s="70"/>
      <c r="CK318" s="70"/>
      <c r="CL318" s="70"/>
      <c r="CM318" s="70"/>
      <c r="CN318" s="70"/>
      <c r="CO318" s="70"/>
      <c r="CP318" s="70"/>
      <c r="CQ318" s="70"/>
      <c r="CR318" s="70"/>
      <c r="CS318" s="70"/>
      <c r="CT318" s="70"/>
      <c r="CU318" s="70"/>
      <c r="CV318" s="70"/>
      <c r="CW318" s="70"/>
      <c r="CX318" s="70"/>
      <c r="CY318" s="70"/>
      <c r="CZ318" s="70"/>
      <c r="DA318" s="70"/>
      <c r="DB318" s="70"/>
      <c r="DC318" s="70"/>
      <c r="DD318" s="70"/>
      <c r="DE318" s="70"/>
      <c r="DF318" s="70"/>
      <c r="DG318" s="70"/>
      <c r="DH318" s="70"/>
      <c r="DI318" s="70"/>
      <c r="DJ318" s="70"/>
      <c r="DK318" s="70"/>
      <c r="DL318" s="70"/>
      <c r="DM318" s="70"/>
      <c r="DN318" s="70"/>
      <c r="DO318" s="70"/>
      <c r="DP318" s="70"/>
      <c r="DQ318" s="70"/>
      <c r="DR318" s="70"/>
      <c r="DS318" s="70"/>
      <c r="DT318" s="70"/>
      <c r="DU318" s="70"/>
      <c r="DV318" s="70"/>
      <c r="DW318" s="70"/>
      <c r="DX318" s="70"/>
      <c r="DY318" s="70"/>
      <c r="DZ318" s="70"/>
      <c r="EA318" s="70"/>
      <c r="EB318" s="70"/>
      <c r="EC318" s="70"/>
      <c r="ED318" s="70"/>
      <c r="EE318" s="70"/>
      <c r="EF318" s="70"/>
      <c r="EG318" s="70"/>
      <c r="EH318" s="70"/>
      <c r="EI318" s="70"/>
      <c r="EJ318" s="70"/>
      <c r="EK318" s="70"/>
      <c r="EL318" s="70"/>
      <c r="EM318" s="70"/>
      <c r="EN318" s="70"/>
    </row>
    <row r="319" spans="1:144" outlineLevel="1" x14ac:dyDescent="0.2">
      <c r="A319" s="16">
        <v>66</v>
      </c>
      <c r="B319" s="16">
        <v>0</v>
      </c>
      <c r="C319" s="1">
        <v>2.3593770771424807E-6</v>
      </c>
      <c r="D319" s="1">
        <f t="shared" ref="D319:D382" si="40">B319 - C319</f>
        <v>-2.3593770771424807E-6</v>
      </c>
      <c r="E319" s="1">
        <f t="shared" ref="E319:E382" si="41">2*IF(B319=1,LN(1/C319),LN(1/(1-C319)))</f>
        <v>4.7187597211700549E-6</v>
      </c>
      <c r="F319" s="1">
        <f t="shared" ref="F319:F382" si="42">SQRT(E319)*SIGN(D319)</f>
        <v>-2.1722706371836028E-3</v>
      </c>
      <c r="G319" s="1">
        <f t="shared" ref="G319:G382" si="43">D319/(SQRT(C319*(1-C319)))</f>
        <v>-1.5360282041081822E-3</v>
      </c>
      <c r="H319" s="1">
        <v>1.2796295554697518E-5</v>
      </c>
      <c r="I319" s="1">
        <f t="shared" ref="I319:I382" si="44">G319^2*H319/(1-H319)</f>
        <v>3.0191743979369967E-11</v>
      </c>
      <c r="J319" s="1">
        <f t="shared" ref="J319:J382" si="45">G319/SQRT(1-H319)</f>
        <v>-1.5360380319379423E-3</v>
      </c>
      <c r="AQ319" s="70"/>
      <c r="AR319" s="70"/>
      <c r="AS319" s="70"/>
      <c r="AT319" s="70"/>
      <c r="AU319" s="70"/>
      <c r="AV319" s="70"/>
      <c r="AW319" s="70"/>
      <c r="AX319" s="83"/>
      <c r="AY319" s="70"/>
      <c r="AZ319" s="70"/>
      <c r="BA319" s="70"/>
      <c r="BB319" s="70">
        <f t="shared" ref="BB319:BB382" si="46">1-B319</f>
        <v>1</v>
      </c>
      <c r="BC319" s="70">
        <f t="shared" ref="BC319:BC382" si="47">IF(B319=0,C319,NA())</f>
        <v>2.3593770771424807E-6</v>
      </c>
      <c r="BD319" s="70" t="e">
        <f t="shared" ref="BD319:BD382" si="48">IF(B319=1,C319,NA())</f>
        <v>#N/A</v>
      </c>
      <c r="BE319" s="70"/>
      <c r="BF319" s="70"/>
      <c r="BG319" s="70"/>
      <c r="BH319" s="70"/>
      <c r="BI319" s="70"/>
      <c r="BJ319" s="70"/>
      <c r="BK319" s="70"/>
      <c r="BL319" s="70"/>
      <c r="BM319" s="70"/>
      <c r="BN319" s="70"/>
      <c r="BO319" s="70"/>
      <c r="BP319" s="70"/>
      <c r="BQ319" s="70"/>
      <c r="BR319" s="70"/>
      <c r="BS319" s="70"/>
      <c r="BT319" s="70"/>
      <c r="BU319" s="70"/>
      <c r="BV319" s="70"/>
      <c r="BW319" s="70"/>
      <c r="BX319" s="70"/>
      <c r="BY319" s="70"/>
      <c r="BZ319" s="70"/>
      <c r="CA319" s="70"/>
      <c r="CB319" s="70"/>
      <c r="CC319" s="70"/>
      <c r="CD319" s="70"/>
      <c r="CE319" s="70"/>
      <c r="CF319" s="70"/>
      <c r="CG319" s="70"/>
      <c r="CH319" s="70"/>
      <c r="CI319" s="70"/>
      <c r="CJ319" s="70"/>
      <c r="CK319" s="70"/>
      <c r="CL319" s="70"/>
      <c r="CM319" s="70"/>
      <c r="CN319" s="70"/>
      <c r="CO319" s="70"/>
      <c r="CP319" s="70"/>
      <c r="CQ319" s="70"/>
      <c r="CR319" s="70"/>
      <c r="CS319" s="70"/>
      <c r="CT319" s="70"/>
      <c r="CU319" s="70"/>
      <c r="CV319" s="70"/>
      <c r="CW319" s="70"/>
      <c r="CX319" s="70"/>
      <c r="CY319" s="70"/>
      <c r="CZ319" s="70"/>
      <c r="DA319" s="70"/>
      <c r="DB319" s="70"/>
      <c r="DC319" s="70"/>
      <c r="DD319" s="70"/>
      <c r="DE319" s="70"/>
      <c r="DF319" s="70"/>
      <c r="DG319" s="70"/>
      <c r="DH319" s="70"/>
      <c r="DI319" s="70"/>
      <c r="DJ319" s="70"/>
      <c r="DK319" s="70"/>
      <c r="DL319" s="70"/>
      <c r="DM319" s="70"/>
      <c r="DN319" s="70"/>
      <c r="DO319" s="70"/>
      <c r="DP319" s="70"/>
      <c r="DQ319" s="70"/>
      <c r="DR319" s="70"/>
      <c r="DS319" s="70"/>
      <c r="DT319" s="70"/>
      <c r="DU319" s="70"/>
      <c r="DV319" s="70"/>
      <c r="DW319" s="70"/>
      <c r="DX319" s="70"/>
      <c r="DY319" s="70"/>
      <c r="DZ319" s="70"/>
      <c r="EA319" s="70"/>
      <c r="EB319" s="70"/>
      <c r="EC319" s="70"/>
      <c r="ED319" s="70"/>
      <c r="EE319" s="70"/>
      <c r="EF319" s="70"/>
      <c r="EG319" s="70"/>
      <c r="EH319" s="70"/>
      <c r="EI319" s="70"/>
      <c r="EJ319" s="70"/>
      <c r="EK319" s="70"/>
      <c r="EL319" s="70"/>
      <c r="EM319" s="70"/>
      <c r="EN319" s="70"/>
    </row>
    <row r="320" spans="1:144" outlineLevel="1" x14ac:dyDescent="0.2">
      <c r="A320" s="16">
        <v>67</v>
      </c>
      <c r="B320" s="16">
        <v>0</v>
      </c>
      <c r="C320" s="1">
        <v>2.3384735813248993E-6</v>
      </c>
      <c r="D320" s="1">
        <f t="shared" si="40"/>
        <v>-2.3384735813248993E-6</v>
      </c>
      <c r="E320" s="1">
        <f t="shared" si="41"/>
        <v>4.6769526309941445E-6</v>
      </c>
      <c r="F320" s="1">
        <f t="shared" si="42"/>
        <v>-2.1626263271758588E-3</v>
      </c>
      <c r="G320" s="1">
        <f t="shared" si="43"/>
        <v>-1.5292086351431507E-3</v>
      </c>
      <c r="H320" s="1">
        <v>1.2821131182157752E-5</v>
      </c>
      <c r="I320" s="1">
        <f t="shared" si="44"/>
        <v>2.9982331071566792E-11</v>
      </c>
      <c r="J320" s="1">
        <f t="shared" si="45"/>
        <v>-1.5292184383296748E-3</v>
      </c>
      <c r="AQ320" s="70"/>
      <c r="AR320" s="70"/>
      <c r="AS320" s="70"/>
      <c r="AT320" s="70"/>
      <c r="AU320" s="70"/>
      <c r="AV320" s="70"/>
      <c r="AW320" s="70"/>
      <c r="AX320" s="83"/>
      <c r="AY320" s="70"/>
      <c r="AZ320" s="70"/>
      <c r="BA320" s="70"/>
      <c r="BB320" s="70">
        <f t="shared" si="46"/>
        <v>1</v>
      </c>
      <c r="BC320" s="70">
        <f t="shared" si="47"/>
        <v>2.3384735813248993E-6</v>
      </c>
      <c r="BD320" s="70" t="e">
        <f t="shared" si="48"/>
        <v>#N/A</v>
      </c>
      <c r="BE320" s="70"/>
      <c r="BF320" s="70"/>
      <c r="BG320" s="70"/>
      <c r="BH320" s="70"/>
      <c r="BI320" s="70"/>
      <c r="BJ320" s="70"/>
      <c r="BK320" s="70"/>
      <c r="BL320" s="70"/>
      <c r="BM320" s="70"/>
      <c r="BN320" s="70"/>
      <c r="BO320" s="70"/>
      <c r="BP320" s="70"/>
      <c r="BQ320" s="70"/>
      <c r="BR320" s="70"/>
      <c r="BS320" s="70"/>
      <c r="BT320" s="70"/>
      <c r="BU320" s="70"/>
      <c r="BV320" s="70"/>
      <c r="BW320" s="70"/>
      <c r="BX320" s="70"/>
      <c r="BY320" s="70"/>
      <c r="BZ320" s="70"/>
      <c r="CA320" s="70"/>
      <c r="CB320" s="70"/>
      <c r="CC320" s="70"/>
      <c r="CD320" s="70"/>
      <c r="CE320" s="70"/>
      <c r="CF320" s="70"/>
      <c r="CG320" s="70"/>
      <c r="CH320" s="70"/>
      <c r="CI320" s="70"/>
      <c r="CJ320" s="70"/>
      <c r="CK320" s="70"/>
      <c r="CL320" s="70"/>
      <c r="CM320" s="70"/>
      <c r="CN320" s="70"/>
      <c r="CO320" s="70"/>
      <c r="CP320" s="70"/>
      <c r="CQ320" s="70"/>
      <c r="CR320" s="70"/>
      <c r="CS320" s="70"/>
      <c r="CT320" s="70"/>
      <c r="CU320" s="70"/>
      <c r="CV320" s="70"/>
      <c r="CW320" s="70"/>
      <c r="CX320" s="70"/>
      <c r="CY320" s="70"/>
      <c r="CZ320" s="70"/>
      <c r="DA320" s="70"/>
      <c r="DB320" s="70"/>
      <c r="DC320" s="70"/>
      <c r="DD320" s="70"/>
      <c r="DE320" s="70"/>
      <c r="DF320" s="70"/>
      <c r="DG320" s="70"/>
      <c r="DH320" s="70"/>
      <c r="DI320" s="70"/>
      <c r="DJ320" s="70"/>
      <c r="DK320" s="70"/>
      <c r="DL320" s="70"/>
      <c r="DM320" s="70"/>
      <c r="DN320" s="70"/>
      <c r="DO320" s="70"/>
      <c r="DP320" s="70"/>
      <c r="DQ320" s="70"/>
      <c r="DR320" s="70"/>
      <c r="DS320" s="70"/>
      <c r="DT320" s="70"/>
      <c r="DU320" s="70"/>
      <c r="DV320" s="70"/>
      <c r="DW320" s="70"/>
      <c r="DX320" s="70"/>
      <c r="DY320" s="70"/>
      <c r="DZ320" s="70"/>
      <c r="EA320" s="70"/>
      <c r="EB320" s="70"/>
      <c r="EC320" s="70"/>
      <c r="ED320" s="70"/>
      <c r="EE320" s="70"/>
      <c r="EF320" s="70"/>
      <c r="EG320" s="70"/>
      <c r="EH320" s="70"/>
      <c r="EI320" s="70"/>
      <c r="EJ320" s="70"/>
      <c r="EK320" s="70"/>
      <c r="EL320" s="70"/>
      <c r="EM320" s="70"/>
      <c r="EN320" s="70"/>
    </row>
    <row r="321" spans="1:144" outlineLevel="1" x14ac:dyDescent="0.2">
      <c r="A321" s="16">
        <v>68</v>
      </c>
      <c r="B321" s="16">
        <v>0</v>
      </c>
      <c r="C321" s="1">
        <v>2.8315205220428029E-4</v>
      </c>
      <c r="D321" s="1">
        <f t="shared" si="40"/>
        <v>-2.8315205220428029E-4</v>
      </c>
      <c r="E321" s="1">
        <f t="shared" si="41"/>
        <v>5.6638429463079162E-4</v>
      </c>
      <c r="F321" s="1">
        <f t="shared" si="42"/>
        <v>-2.3798829690360651E-2</v>
      </c>
      <c r="G321" s="1">
        <f t="shared" si="43"/>
        <v>-1.6829505340238537E-2</v>
      </c>
      <c r="H321" s="1">
        <v>8.0019051237918996E-4</v>
      </c>
      <c r="I321" s="1">
        <f t="shared" si="44"/>
        <v>2.2682125946733587E-7</v>
      </c>
      <c r="J321" s="1">
        <f t="shared" si="45"/>
        <v>-1.6836242789190964E-2</v>
      </c>
      <c r="AQ321" s="70"/>
      <c r="AR321" s="70"/>
      <c r="AS321" s="70"/>
      <c r="AT321" s="70"/>
      <c r="AU321" s="70"/>
      <c r="AV321" s="70"/>
      <c r="AW321" s="70"/>
      <c r="AX321" s="83"/>
      <c r="AY321" s="70"/>
      <c r="AZ321" s="70"/>
      <c r="BA321" s="70"/>
      <c r="BB321" s="70">
        <f t="shared" si="46"/>
        <v>1</v>
      </c>
      <c r="BC321" s="70">
        <f t="shared" si="47"/>
        <v>2.8315205220428029E-4</v>
      </c>
      <c r="BD321" s="70" t="e">
        <f t="shared" si="48"/>
        <v>#N/A</v>
      </c>
      <c r="BE321" s="70"/>
      <c r="BF321" s="70"/>
      <c r="BG321" s="70"/>
      <c r="BH321" s="70"/>
      <c r="BI321" s="70"/>
      <c r="BJ321" s="70"/>
      <c r="BK321" s="70"/>
      <c r="BL321" s="70"/>
      <c r="BM321" s="70"/>
      <c r="BN321" s="70"/>
      <c r="BO321" s="70"/>
      <c r="BP321" s="70"/>
      <c r="BQ321" s="70"/>
      <c r="BR321" s="70"/>
      <c r="BS321" s="70"/>
      <c r="BT321" s="70"/>
      <c r="BU321" s="70"/>
      <c r="BV321" s="70"/>
      <c r="BW321" s="70"/>
      <c r="BX321" s="70"/>
      <c r="BY321" s="70"/>
      <c r="BZ321" s="70"/>
      <c r="CA321" s="70"/>
      <c r="CB321" s="70"/>
      <c r="CC321" s="70"/>
      <c r="CD321" s="70"/>
      <c r="CE321" s="70"/>
      <c r="CF321" s="70"/>
      <c r="CG321" s="70"/>
      <c r="CH321" s="70"/>
      <c r="CI321" s="70"/>
      <c r="CJ321" s="70"/>
      <c r="CK321" s="70"/>
      <c r="CL321" s="70"/>
      <c r="CM321" s="70"/>
      <c r="CN321" s="70"/>
      <c r="CO321" s="70"/>
      <c r="CP321" s="70"/>
      <c r="CQ321" s="70"/>
      <c r="CR321" s="70"/>
      <c r="CS321" s="70"/>
      <c r="CT321" s="70"/>
      <c r="CU321" s="70"/>
      <c r="CV321" s="70"/>
      <c r="CW321" s="70"/>
      <c r="CX321" s="70"/>
      <c r="CY321" s="70"/>
      <c r="CZ321" s="70"/>
      <c r="DA321" s="70"/>
      <c r="DB321" s="70"/>
      <c r="DC321" s="70"/>
      <c r="DD321" s="70"/>
      <c r="DE321" s="70"/>
      <c r="DF321" s="70"/>
      <c r="DG321" s="70"/>
      <c r="DH321" s="70"/>
      <c r="DI321" s="70"/>
      <c r="DJ321" s="70"/>
      <c r="DK321" s="70"/>
      <c r="DL321" s="70"/>
      <c r="DM321" s="70"/>
      <c r="DN321" s="70"/>
      <c r="DO321" s="70"/>
      <c r="DP321" s="70"/>
      <c r="DQ321" s="70"/>
      <c r="DR321" s="70"/>
      <c r="DS321" s="70"/>
      <c r="DT321" s="70"/>
      <c r="DU321" s="70"/>
      <c r="DV321" s="70"/>
      <c r="DW321" s="70"/>
      <c r="DX321" s="70"/>
      <c r="DY321" s="70"/>
      <c r="DZ321" s="70"/>
      <c r="EA321" s="70"/>
      <c r="EB321" s="70"/>
      <c r="EC321" s="70"/>
      <c r="ED321" s="70"/>
      <c r="EE321" s="70"/>
      <c r="EF321" s="70"/>
      <c r="EG321" s="70"/>
      <c r="EH321" s="70"/>
      <c r="EI321" s="70"/>
      <c r="EJ321" s="70"/>
      <c r="EK321" s="70"/>
      <c r="EL321" s="70"/>
      <c r="EM321" s="70"/>
      <c r="EN321" s="70"/>
    </row>
    <row r="322" spans="1:144" outlineLevel="1" x14ac:dyDescent="0.2">
      <c r="A322" s="16">
        <v>69</v>
      </c>
      <c r="B322" s="16">
        <v>0</v>
      </c>
      <c r="C322" s="1">
        <v>2.3719360610476399E-3</v>
      </c>
      <c r="D322" s="1">
        <f t="shared" si="40"/>
        <v>-2.3719360610476399E-3</v>
      </c>
      <c r="E322" s="1">
        <f t="shared" si="41"/>
        <v>4.7495071150984794E-3</v>
      </c>
      <c r="F322" s="1">
        <f t="shared" si="42"/>
        <v>-6.8916667904785414E-2</v>
      </c>
      <c r="G322" s="1">
        <f t="shared" si="43"/>
        <v>-4.8760388822865437E-2</v>
      </c>
      <c r="H322" s="1">
        <v>9.0602538751205428E-3</v>
      </c>
      <c r="I322" s="1">
        <f t="shared" si="44"/>
        <v>2.1738393162664806E-5</v>
      </c>
      <c r="J322" s="1">
        <f t="shared" si="45"/>
        <v>-4.8982791991879E-2</v>
      </c>
      <c r="AQ322" s="70"/>
      <c r="AR322" s="70"/>
      <c r="AS322" s="70"/>
      <c r="AT322" s="70"/>
      <c r="AU322" s="70"/>
      <c r="AV322" s="70"/>
      <c r="AW322" s="70"/>
      <c r="AX322" s="83"/>
      <c r="AY322" s="70"/>
      <c r="AZ322" s="70"/>
      <c r="BA322" s="70"/>
      <c r="BB322" s="70">
        <f t="shared" si="46"/>
        <v>1</v>
      </c>
      <c r="BC322" s="70">
        <f t="shared" si="47"/>
        <v>2.3719360610476399E-3</v>
      </c>
      <c r="BD322" s="70" t="e">
        <f t="shared" si="48"/>
        <v>#N/A</v>
      </c>
      <c r="BE322" s="70"/>
      <c r="BF322" s="70"/>
      <c r="BG322" s="70"/>
      <c r="BH322" s="70"/>
      <c r="BI322" s="70"/>
      <c r="BJ322" s="70"/>
      <c r="BK322" s="70"/>
      <c r="BL322" s="70"/>
      <c r="BM322" s="70"/>
      <c r="BN322" s="70"/>
      <c r="BO322" s="70"/>
      <c r="BP322" s="70"/>
      <c r="BQ322" s="70"/>
      <c r="BR322" s="70"/>
      <c r="BS322" s="70"/>
      <c r="BT322" s="70"/>
      <c r="BU322" s="70"/>
      <c r="BV322" s="70"/>
      <c r="BW322" s="70"/>
      <c r="BX322" s="70"/>
      <c r="BY322" s="70"/>
      <c r="BZ322" s="70"/>
      <c r="CA322" s="70"/>
      <c r="CB322" s="70"/>
      <c r="CC322" s="70"/>
      <c r="CD322" s="70"/>
      <c r="CE322" s="70"/>
      <c r="CF322" s="70"/>
      <c r="CG322" s="70"/>
      <c r="CH322" s="70"/>
      <c r="CI322" s="70"/>
      <c r="CJ322" s="70"/>
      <c r="CK322" s="70"/>
      <c r="CL322" s="70"/>
      <c r="CM322" s="70"/>
      <c r="CN322" s="70"/>
      <c r="CO322" s="70"/>
      <c r="CP322" s="70"/>
      <c r="CQ322" s="70"/>
      <c r="CR322" s="70"/>
      <c r="CS322" s="70"/>
      <c r="CT322" s="70"/>
      <c r="CU322" s="70"/>
      <c r="CV322" s="70"/>
      <c r="CW322" s="70"/>
      <c r="CX322" s="70"/>
      <c r="CY322" s="70"/>
      <c r="CZ322" s="70"/>
      <c r="DA322" s="70"/>
      <c r="DB322" s="70"/>
      <c r="DC322" s="70"/>
      <c r="DD322" s="70"/>
      <c r="DE322" s="70"/>
      <c r="DF322" s="70"/>
      <c r="DG322" s="70"/>
      <c r="DH322" s="70"/>
      <c r="DI322" s="70"/>
      <c r="DJ322" s="70"/>
      <c r="DK322" s="70"/>
      <c r="DL322" s="70"/>
      <c r="DM322" s="70"/>
      <c r="DN322" s="70"/>
      <c r="DO322" s="70"/>
      <c r="DP322" s="70"/>
      <c r="DQ322" s="70"/>
      <c r="DR322" s="70"/>
      <c r="DS322" s="70"/>
      <c r="DT322" s="70"/>
      <c r="DU322" s="70"/>
      <c r="DV322" s="70"/>
      <c r="DW322" s="70"/>
      <c r="DX322" s="70"/>
      <c r="DY322" s="70"/>
      <c r="DZ322" s="70"/>
      <c r="EA322" s="70"/>
      <c r="EB322" s="70"/>
      <c r="EC322" s="70"/>
      <c r="ED322" s="70"/>
      <c r="EE322" s="70"/>
      <c r="EF322" s="70"/>
      <c r="EG322" s="70"/>
      <c r="EH322" s="70"/>
      <c r="EI322" s="70"/>
      <c r="EJ322" s="70"/>
      <c r="EK322" s="70"/>
      <c r="EL322" s="70"/>
      <c r="EM322" s="70"/>
      <c r="EN322" s="70"/>
    </row>
    <row r="323" spans="1:144" outlineLevel="1" x14ac:dyDescent="0.2">
      <c r="A323" s="16">
        <v>70</v>
      </c>
      <c r="B323" s="16">
        <v>1</v>
      </c>
      <c r="C323" s="1">
        <v>0.32342311696151349</v>
      </c>
      <c r="D323" s="1">
        <f t="shared" si="40"/>
        <v>0.67657688303848651</v>
      </c>
      <c r="E323" s="1">
        <f t="shared" si="41"/>
        <v>2.2575877067497463</v>
      </c>
      <c r="F323" s="1">
        <f t="shared" si="42"/>
        <v>1.5025271068269439</v>
      </c>
      <c r="G323" s="1">
        <f t="shared" si="43"/>
        <v>1.4463488290671977</v>
      </c>
      <c r="H323" s="1">
        <v>0.20290439399046656</v>
      </c>
      <c r="I323" s="1">
        <f t="shared" si="44"/>
        <v>0.53250922233092146</v>
      </c>
      <c r="J323" s="1">
        <f t="shared" si="45"/>
        <v>1.6200105424579727</v>
      </c>
      <c r="AQ323" s="70"/>
      <c r="AR323" s="70"/>
      <c r="AS323" s="70"/>
      <c r="AT323" s="70"/>
      <c r="AU323" s="70"/>
      <c r="AV323" s="70"/>
      <c r="AW323" s="70"/>
      <c r="AX323" s="83"/>
      <c r="AY323" s="70"/>
      <c r="AZ323" s="70"/>
      <c r="BA323" s="70"/>
      <c r="BB323" s="70">
        <f t="shared" si="46"/>
        <v>0</v>
      </c>
      <c r="BC323" s="70" t="e">
        <f t="shared" si="47"/>
        <v>#N/A</v>
      </c>
      <c r="BD323" s="70">
        <f t="shared" si="48"/>
        <v>0.32342311696151349</v>
      </c>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c r="CJ323" s="70"/>
      <c r="CK323" s="70"/>
      <c r="CL323" s="70"/>
      <c r="CM323" s="70"/>
      <c r="CN323" s="70"/>
      <c r="CO323" s="70"/>
      <c r="CP323" s="70"/>
      <c r="CQ323" s="70"/>
      <c r="CR323" s="70"/>
      <c r="CS323" s="70"/>
      <c r="CT323" s="70"/>
      <c r="CU323" s="70"/>
      <c r="CV323" s="70"/>
      <c r="CW323" s="70"/>
      <c r="CX323" s="70"/>
      <c r="CY323" s="70"/>
      <c r="CZ323" s="70"/>
      <c r="DA323" s="70"/>
      <c r="DB323" s="70"/>
      <c r="DC323" s="70"/>
      <c r="DD323" s="70"/>
      <c r="DE323" s="70"/>
      <c r="DF323" s="70"/>
      <c r="DG323" s="70"/>
      <c r="DH323" s="70"/>
      <c r="DI323" s="70"/>
      <c r="DJ323" s="70"/>
      <c r="DK323" s="70"/>
      <c r="DL323" s="70"/>
      <c r="DM323" s="70"/>
      <c r="DN323" s="70"/>
      <c r="DO323" s="70"/>
      <c r="DP323" s="70"/>
      <c r="DQ323" s="70"/>
      <c r="DR323" s="70"/>
      <c r="DS323" s="70"/>
      <c r="DT323" s="70"/>
      <c r="DU323" s="70"/>
      <c r="DV323" s="70"/>
      <c r="DW323" s="70"/>
      <c r="DX323" s="70"/>
      <c r="DY323" s="70"/>
      <c r="DZ323" s="70"/>
      <c r="EA323" s="70"/>
      <c r="EB323" s="70"/>
      <c r="EC323" s="70"/>
      <c r="ED323" s="70"/>
      <c r="EE323" s="70"/>
      <c r="EF323" s="70"/>
      <c r="EG323" s="70"/>
      <c r="EH323" s="70"/>
      <c r="EI323" s="70"/>
      <c r="EJ323" s="70"/>
      <c r="EK323" s="70"/>
      <c r="EL323" s="70"/>
      <c r="EM323" s="70"/>
      <c r="EN323" s="70"/>
    </row>
    <row r="324" spans="1:144" outlineLevel="1" x14ac:dyDescent="0.2">
      <c r="A324" s="16">
        <v>71</v>
      </c>
      <c r="B324" s="16">
        <v>0</v>
      </c>
      <c r="C324" s="1">
        <v>5.6131843784416498E-3</v>
      </c>
      <c r="D324" s="1">
        <f t="shared" si="40"/>
        <v>-5.6131843784416498E-3</v>
      </c>
      <c r="E324" s="1">
        <f t="shared" si="41"/>
        <v>1.1257995000566944E-2</v>
      </c>
      <c r="F324" s="1">
        <f t="shared" si="42"/>
        <v>-0.10610369927842735</v>
      </c>
      <c r="G324" s="1">
        <f t="shared" si="43"/>
        <v>-7.5132350388928834E-2</v>
      </c>
      <c r="H324" s="1">
        <v>8.2578912953089872E-3</v>
      </c>
      <c r="I324" s="1">
        <f t="shared" si="44"/>
        <v>4.7002868029960974E-5</v>
      </c>
      <c r="J324" s="1">
        <f t="shared" si="45"/>
        <v>-7.5444502404050193E-2</v>
      </c>
      <c r="AQ324" s="70"/>
      <c r="AR324" s="70"/>
      <c r="AS324" s="70"/>
      <c r="AT324" s="70"/>
      <c r="AU324" s="70"/>
      <c r="AV324" s="70"/>
      <c r="AW324" s="70"/>
      <c r="AX324" s="83"/>
      <c r="AY324" s="70"/>
      <c r="AZ324" s="70"/>
      <c r="BA324" s="70"/>
      <c r="BB324" s="70">
        <f t="shared" si="46"/>
        <v>1</v>
      </c>
      <c r="BC324" s="70">
        <f t="shared" si="47"/>
        <v>5.6131843784416498E-3</v>
      </c>
      <c r="BD324" s="70" t="e">
        <f t="shared" si="48"/>
        <v>#N/A</v>
      </c>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c r="CJ324" s="70"/>
      <c r="CK324" s="70"/>
      <c r="CL324" s="70"/>
      <c r="CM324" s="70"/>
      <c r="CN324" s="70"/>
      <c r="CO324" s="70"/>
      <c r="CP324" s="70"/>
      <c r="CQ324" s="70"/>
      <c r="CR324" s="70"/>
      <c r="CS324" s="70"/>
      <c r="CT324" s="70"/>
      <c r="CU324" s="70"/>
      <c r="CV324" s="70"/>
      <c r="CW324" s="70"/>
      <c r="CX324" s="70"/>
      <c r="CY324" s="70"/>
      <c r="CZ324" s="70"/>
      <c r="DA324" s="70"/>
      <c r="DB324" s="70"/>
      <c r="DC324" s="70"/>
      <c r="DD324" s="70"/>
      <c r="DE324" s="70"/>
      <c r="DF324" s="70"/>
      <c r="DG324" s="70"/>
      <c r="DH324" s="70"/>
      <c r="DI324" s="70"/>
      <c r="DJ324" s="70"/>
      <c r="DK324" s="70"/>
      <c r="DL324" s="70"/>
      <c r="DM324" s="70"/>
      <c r="DN324" s="70"/>
      <c r="DO324" s="70"/>
      <c r="DP324" s="70"/>
      <c r="DQ324" s="70"/>
      <c r="DR324" s="70"/>
      <c r="DS324" s="70"/>
      <c r="DT324" s="70"/>
      <c r="DU324" s="70"/>
      <c r="DV324" s="70"/>
      <c r="DW324" s="70"/>
      <c r="DX324" s="70"/>
      <c r="DY324" s="70"/>
      <c r="DZ324" s="70"/>
      <c r="EA324" s="70"/>
      <c r="EB324" s="70"/>
      <c r="EC324" s="70"/>
      <c r="ED324" s="70"/>
      <c r="EE324" s="70"/>
      <c r="EF324" s="70"/>
      <c r="EG324" s="70"/>
      <c r="EH324" s="70"/>
      <c r="EI324" s="70"/>
      <c r="EJ324" s="70"/>
      <c r="EK324" s="70"/>
      <c r="EL324" s="70"/>
      <c r="EM324" s="70"/>
      <c r="EN324" s="70"/>
    </row>
    <row r="325" spans="1:144" outlineLevel="1" x14ac:dyDescent="0.2">
      <c r="A325" s="16">
        <v>72</v>
      </c>
      <c r="B325" s="16">
        <v>0</v>
      </c>
      <c r="C325" s="1">
        <v>6.3716757229799171E-7</v>
      </c>
      <c r="D325" s="1">
        <f t="shared" si="40"/>
        <v>-6.3716757229799171E-7</v>
      </c>
      <c r="E325" s="1">
        <f t="shared" si="41"/>
        <v>1.2743355503310169E-6</v>
      </c>
      <c r="F325" s="1">
        <f t="shared" si="42"/>
        <v>-1.1288647174622019E-3</v>
      </c>
      <c r="G325" s="1">
        <f t="shared" si="43"/>
        <v>-7.9822802398861286E-4</v>
      </c>
      <c r="H325" s="1">
        <v>4.2827599330943435E-6</v>
      </c>
      <c r="I325" s="1">
        <f t="shared" si="44"/>
        <v>2.7288491750374998E-12</v>
      </c>
      <c r="J325" s="1">
        <f t="shared" si="45"/>
        <v>-7.9822973330360254E-4</v>
      </c>
      <c r="AQ325" s="70"/>
      <c r="AR325" s="70"/>
      <c r="AS325" s="70"/>
      <c r="AT325" s="70"/>
      <c r="AU325" s="70"/>
      <c r="AV325" s="70"/>
      <c r="AW325" s="70"/>
      <c r="AX325" s="83"/>
      <c r="AY325" s="70"/>
      <c r="AZ325" s="70"/>
      <c r="BA325" s="70"/>
      <c r="BB325" s="70">
        <f t="shared" si="46"/>
        <v>1</v>
      </c>
      <c r="BC325" s="70">
        <f t="shared" si="47"/>
        <v>6.3716757229799171E-7</v>
      </c>
      <c r="BD325" s="70" t="e">
        <f t="shared" si="48"/>
        <v>#N/A</v>
      </c>
      <c r="BE325" s="70"/>
      <c r="BF325" s="70"/>
      <c r="BG325" s="70"/>
      <c r="BH325" s="70"/>
      <c r="BI325" s="70"/>
      <c r="BJ325" s="70"/>
      <c r="BK325" s="70"/>
      <c r="BL325" s="70"/>
      <c r="BM325" s="70"/>
      <c r="BN325" s="70"/>
      <c r="BO325" s="70"/>
      <c r="BP325" s="70"/>
      <c r="BQ325" s="70"/>
      <c r="BR325" s="70"/>
      <c r="BS325" s="70"/>
      <c r="BT325" s="70"/>
      <c r="BU325" s="70"/>
      <c r="BV325" s="70"/>
      <c r="BW325" s="70"/>
      <c r="BX325" s="70"/>
      <c r="BY325" s="70"/>
      <c r="BZ325" s="70"/>
      <c r="CA325" s="70"/>
      <c r="CB325" s="70"/>
      <c r="CC325" s="70"/>
      <c r="CD325" s="70"/>
      <c r="CE325" s="70"/>
      <c r="CF325" s="70"/>
      <c r="CG325" s="70"/>
      <c r="CH325" s="70"/>
      <c r="CI325" s="70"/>
      <c r="CJ325" s="70"/>
      <c r="CK325" s="70"/>
      <c r="CL325" s="70"/>
      <c r="CM325" s="70"/>
      <c r="CN325" s="70"/>
      <c r="CO325" s="70"/>
      <c r="CP325" s="70"/>
      <c r="CQ325" s="70"/>
      <c r="CR325" s="70"/>
      <c r="CS325" s="70"/>
      <c r="CT325" s="70"/>
      <c r="CU325" s="70"/>
      <c r="CV325" s="70"/>
      <c r="CW325" s="70"/>
      <c r="CX325" s="70"/>
      <c r="CY325" s="70"/>
      <c r="CZ325" s="70"/>
      <c r="DA325" s="70"/>
      <c r="DB325" s="70"/>
      <c r="DC325" s="70"/>
      <c r="DD325" s="70"/>
      <c r="DE325" s="70"/>
      <c r="DF325" s="70"/>
      <c r="DG325" s="70"/>
      <c r="DH325" s="70"/>
      <c r="DI325" s="70"/>
      <c r="DJ325" s="70"/>
      <c r="DK325" s="70"/>
      <c r="DL325" s="70"/>
      <c r="DM325" s="70"/>
      <c r="DN325" s="70"/>
      <c r="DO325" s="70"/>
      <c r="DP325" s="70"/>
      <c r="DQ325" s="70"/>
      <c r="DR325" s="70"/>
      <c r="DS325" s="70"/>
      <c r="DT325" s="70"/>
      <c r="DU325" s="70"/>
      <c r="DV325" s="70"/>
      <c r="DW325" s="70"/>
      <c r="DX325" s="70"/>
      <c r="DY325" s="70"/>
      <c r="DZ325" s="70"/>
      <c r="EA325" s="70"/>
      <c r="EB325" s="70"/>
      <c r="EC325" s="70"/>
      <c r="ED325" s="70"/>
      <c r="EE325" s="70"/>
      <c r="EF325" s="70"/>
      <c r="EG325" s="70"/>
      <c r="EH325" s="70"/>
      <c r="EI325" s="70"/>
      <c r="EJ325" s="70"/>
      <c r="EK325" s="70"/>
      <c r="EL325" s="70"/>
      <c r="EM325" s="70"/>
      <c r="EN325" s="70"/>
    </row>
    <row r="326" spans="1:144" outlineLevel="1" x14ac:dyDescent="0.2">
      <c r="A326" s="16">
        <v>73</v>
      </c>
      <c r="B326" s="16">
        <v>0</v>
      </c>
      <c r="C326" s="1">
        <v>2.3525411399979981E-6</v>
      </c>
      <c r="D326" s="1">
        <f t="shared" si="40"/>
        <v>-2.3525411399979981E-6</v>
      </c>
      <c r="E326" s="1">
        <f t="shared" si="41"/>
        <v>4.7050878146882999E-6</v>
      </c>
      <c r="F326" s="1">
        <f t="shared" si="42"/>
        <v>-2.1691214384372995E-3</v>
      </c>
      <c r="G326" s="1">
        <f t="shared" si="43"/>
        <v>-1.5338013803817083E-3</v>
      </c>
      <c r="H326" s="1">
        <v>1.2718901878417782E-5</v>
      </c>
      <c r="I326" s="1">
        <f t="shared" si="44"/>
        <v>2.9922190894275374E-11</v>
      </c>
      <c r="J326" s="1">
        <f t="shared" si="45"/>
        <v>-1.5338111346093848E-3</v>
      </c>
      <c r="AQ326" s="70"/>
      <c r="AR326" s="70"/>
      <c r="AS326" s="70"/>
      <c r="AT326" s="70"/>
      <c r="AU326" s="70"/>
      <c r="AV326" s="70"/>
      <c r="AW326" s="70"/>
      <c r="AX326" s="83"/>
      <c r="AY326" s="70"/>
      <c r="AZ326" s="70"/>
      <c r="BA326" s="70"/>
      <c r="BB326" s="70">
        <f t="shared" si="46"/>
        <v>1</v>
      </c>
      <c r="BC326" s="70">
        <f t="shared" si="47"/>
        <v>2.3525411399979981E-6</v>
      </c>
      <c r="BD326" s="70" t="e">
        <f t="shared" si="48"/>
        <v>#N/A</v>
      </c>
      <c r="BE326" s="70"/>
      <c r="BF326" s="70"/>
      <c r="BG326" s="70"/>
      <c r="BH326" s="70"/>
      <c r="BI326" s="70"/>
      <c r="BJ326" s="70"/>
      <c r="BK326" s="70"/>
      <c r="BL326" s="70"/>
      <c r="BM326" s="70"/>
      <c r="BN326" s="70"/>
      <c r="BO326" s="70"/>
      <c r="BP326" s="70"/>
      <c r="BQ326" s="70"/>
      <c r="BR326" s="70"/>
      <c r="BS326" s="70"/>
      <c r="BT326" s="70"/>
      <c r="BU326" s="70"/>
      <c r="BV326" s="70"/>
      <c r="BW326" s="70"/>
      <c r="BX326" s="70"/>
      <c r="BY326" s="70"/>
      <c r="BZ326" s="70"/>
      <c r="CA326" s="70"/>
      <c r="CB326" s="70"/>
      <c r="CC326" s="70"/>
      <c r="CD326" s="70"/>
      <c r="CE326" s="70"/>
      <c r="CF326" s="70"/>
      <c r="CG326" s="70"/>
      <c r="CH326" s="70"/>
      <c r="CI326" s="70"/>
      <c r="CJ326" s="70"/>
      <c r="CK326" s="70"/>
      <c r="CL326" s="70"/>
      <c r="CM326" s="70"/>
      <c r="CN326" s="70"/>
      <c r="CO326" s="70"/>
      <c r="CP326" s="70"/>
      <c r="CQ326" s="70"/>
      <c r="CR326" s="70"/>
      <c r="CS326" s="70"/>
      <c r="CT326" s="70"/>
      <c r="CU326" s="70"/>
      <c r="CV326" s="70"/>
      <c r="CW326" s="70"/>
      <c r="CX326" s="70"/>
      <c r="CY326" s="70"/>
      <c r="CZ326" s="70"/>
      <c r="DA326" s="70"/>
      <c r="DB326" s="70"/>
      <c r="DC326" s="70"/>
      <c r="DD326" s="70"/>
      <c r="DE326" s="70"/>
      <c r="DF326" s="70"/>
      <c r="DG326" s="70"/>
      <c r="DH326" s="70"/>
      <c r="DI326" s="70"/>
      <c r="DJ326" s="70"/>
      <c r="DK326" s="70"/>
      <c r="DL326" s="70"/>
      <c r="DM326" s="70"/>
      <c r="DN326" s="70"/>
      <c r="DO326" s="70"/>
      <c r="DP326" s="70"/>
      <c r="DQ326" s="70"/>
      <c r="DR326" s="70"/>
      <c r="DS326" s="70"/>
      <c r="DT326" s="70"/>
      <c r="DU326" s="70"/>
      <c r="DV326" s="70"/>
      <c r="DW326" s="70"/>
      <c r="DX326" s="70"/>
      <c r="DY326" s="70"/>
      <c r="DZ326" s="70"/>
      <c r="EA326" s="70"/>
      <c r="EB326" s="70"/>
      <c r="EC326" s="70"/>
      <c r="ED326" s="70"/>
      <c r="EE326" s="70"/>
      <c r="EF326" s="70"/>
      <c r="EG326" s="70"/>
      <c r="EH326" s="70"/>
      <c r="EI326" s="70"/>
      <c r="EJ326" s="70"/>
      <c r="EK326" s="70"/>
      <c r="EL326" s="70"/>
      <c r="EM326" s="70"/>
      <c r="EN326" s="70"/>
    </row>
    <row r="327" spans="1:144" outlineLevel="1" x14ac:dyDescent="0.2">
      <c r="A327" s="16">
        <v>74</v>
      </c>
      <c r="B327" s="16">
        <v>0</v>
      </c>
      <c r="C327" s="1">
        <v>3.0872098163939456E-2</v>
      </c>
      <c r="D327" s="1">
        <f t="shared" si="40"/>
        <v>-3.0872098163939456E-2</v>
      </c>
      <c r="E327" s="1">
        <f t="shared" si="41"/>
        <v>6.271736432579858E-2</v>
      </c>
      <c r="F327" s="1">
        <f t="shared" si="42"/>
        <v>-0.25043435132944236</v>
      </c>
      <c r="G327" s="1">
        <f t="shared" si="43"/>
        <v>-0.17848121945400142</v>
      </c>
      <c r="H327" s="1">
        <v>1.9763108875706811E-2</v>
      </c>
      <c r="I327" s="1">
        <f t="shared" si="44"/>
        <v>6.4225762529539199E-4</v>
      </c>
      <c r="J327" s="1">
        <f t="shared" si="45"/>
        <v>-0.18027147118466305</v>
      </c>
      <c r="AQ327" s="70"/>
      <c r="AR327" s="70"/>
      <c r="AS327" s="70"/>
      <c r="AT327" s="70"/>
      <c r="AU327" s="70"/>
      <c r="AV327" s="70"/>
      <c r="AW327" s="70"/>
      <c r="AX327" s="83"/>
      <c r="AY327" s="70"/>
      <c r="AZ327" s="70"/>
      <c r="BA327" s="70"/>
      <c r="BB327" s="70">
        <f t="shared" si="46"/>
        <v>1</v>
      </c>
      <c r="BC327" s="70">
        <f t="shared" si="47"/>
        <v>3.0872098163939456E-2</v>
      </c>
      <c r="BD327" s="70" t="e">
        <f t="shared" si="48"/>
        <v>#N/A</v>
      </c>
      <c r="BE327" s="70"/>
      <c r="BF327" s="70"/>
      <c r="BG327" s="70"/>
      <c r="BH327" s="70"/>
      <c r="BI327" s="70"/>
      <c r="BJ327" s="70"/>
      <c r="BK327" s="70"/>
      <c r="BL327" s="70"/>
      <c r="BM327" s="70"/>
      <c r="BN327" s="70"/>
      <c r="BO327" s="70"/>
      <c r="BP327" s="70"/>
      <c r="BQ327" s="70"/>
      <c r="BR327" s="70"/>
      <c r="BS327" s="70"/>
      <c r="BT327" s="70"/>
      <c r="BU327" s="70"/>
      <c r="BV327" s="70"/>
      <c r="BW327" s="70"/>
      <c r="BX327" s="70"/>
      <c r="BY327" s="70"/>
      <c r="BZ327" s="70"/>
      <c r="CA327" s="70"/>
      <c r="CB327" s="70"/>
      <c r="CC327" s="70"/>
      <c r="CD327" s="70"/>
      <c r="CE327" s="70"/>
      <c r="CF327" s="70"/>
      <c r="CG327" s="70"/>
      <c r="CH327" s="70"/>
      <c r="CI327" s="70"/>
      <c r="CJ327" s="70"/>
      <c r="CK327" s="70"/>
      <c r="CL327" s="70"/>
      <c r="CM327" s="70"/>
      <c r="CN327" s="70"/>
      <c r="CO327" s="70"/>
      <c r="CP327" s="70"/>
      <c r="CQ327" s="70"/>
      <c r="CR327" s="70"/>
      <c r="CS327" s="70"/>
      <c r="CT327" s="70"/>
      <c r="CU327" s="70"/>
      <c r="CV327" s="70"/>
      <c r="CW327" s="70"/>
      <c r="CX327" s="70"/>
      <c r="CY327" s="70"/>
      <c r="CZ327" s="70"/>
      <c r="DA327" s="70"/>
      <c r="DB327" s="70"/>
      <c r="DC327" s="70"/>
      <c r="DD327" s="70"/>
      <c r="DE327" s="70"/>
      <c r="DF327" s="70"/>
      <c r="DG327" s="70"/>
      <c r="DH327" s="70"/>
      <c r="DI327" s="70"/>
      <c r="DJ327" s="70"/>
      <c r="DK327" s="70"/>
      <c r="DL327" s="70"/>
      <c r="DM327" s="70"/>
      <c r="DN327" s="70"/>
      <c r="DO327" s="70"/>
      <c r="DP327" s="70"/>
      <c r="DQ327" s="70"/>
      <c r="DR327" s="70"/>
      <c r="DS327" s="70"/>
      <c r="DT327" s="70"/>
      <c r="DU327" s="70"/>
      <c r="DV327" s="70"/>
      <c r="DW327" s="70"/>
      <c r="DX327" s="70"/>
      <c r="DY327" s="70"/>
      <c r="DZ327" s="70"/>
      <c r="EA327" s="70"/>
      <c r="EB327" s="70"/>
      <c r="EC327" s="70"/>
      <c r="ED327" s="70"/>
      <c r="EE327" s="70"/>
      <c r="EF327" s="70"/>
      <c r="EG327" s="70"/>
      <c r="EH327" s="70"/>
      <c r="EI327" s="70"/>
      <c r="EJ327" s="70"/>
      <c r="EK327" s="70"/>
      <c r="EL327" s="70"/>
      <c r="EM327" s="70"/>
      <c r="EN327" s="70"/>
    </row>
    <row r="328" spans="1:144" outlineLevel="1" x14ac:dyDescent="0.2">
      <c r="A328" s="16">
        <v>75</v>
      </c>
      <c r="B328" s="16">
        <v>0</v>
      </c>
      <c r="C328" s="1">
        <v>5.2701275302860062E-4</v>
      </c>
      <c r="D328" s="1">
        <f t="shared" si="40"/>
        <v>-5.2701275302860062E-4</v>
      </c>
      <c r="E328" s="1">
        <f t="shared" si="41"/>
        <v>1.0543033461200163E-3</v>
      </c>
      <c r="F328" s="1">
        <f t="shared" si="42"/>
        <v>-3.2470037667363678E-2</v>
      </c>
      <c r="G328" s="1">
        <f t="shared" si="43"/>
        <v>-2.2962809974422682E-2</v>
      </c>
      <c r="H328" s="1">
        <v>1.1835041845666178E-3</v>
      </c>
      <c r="I328" s="1">
        <f t="shared" si="44"/>
        <v>6.2479012292180308E-7</v>
      </c>
      <c r="J328" s="1">
        <f t="shared" si="45"/>
        <v>-2.2976410338526938E-2</v>
      </c>
      <c r="AQ328" s="70"/>
      <c r="AR328" s="70"/>
      <c r="AS328" s="70"/>
      <c r="AT328" s="70"/>
      <c r="AU328" s="70"/>
      <c r="AV328" s="70"/>
      <c r="AW328" s="70"/>
      <c r="AX328" s="83"/>
      <c r="AY328" s="70"/>
      <c r="AZ328" s="70"/>
      <c r="BA328" s="70"/>
      <c r="BB328" s="70">
        <f t="shared" si="46"/>
        <v>1</v>
      </c>
      <c r="BC328" s="70">
        <f t="shared" si="47"/>
        <v>5.2701275302860062E-4</v>
      </c>
      <c r="BD328" s="70" t="e">
        <f t="shared" si="48"/>
        <v>#N/A</v>
      </c>
      <c r="BE328" s="70"/>
      <c r="BF328" s="70"/>
      <c r="BG328" s="70"/>
      <c r="BH328" s="70"/>
      <c r="BI328" s="70"/>
      <c r="BJ328" s="70"/>
      <c r="BK328" s="70"/>
      <c r="BL328" s="70"/>
      <c r="BM328" s="70"/>
      <c r="BN328" s="70"/>
      <c r="BO328" s="70"/>
      <c r="BP328" s="70"/>
      <c r="BQ328" s="70"/>
      <c r="BR328" s="70"/>
      <c r="BS328" s="70"/>
      <c r="BT328" s="70"/>
      <c r="BU328" s="70"/>
      <c r="BV328" s="70"/>
      <c r="BW328" s="70"/>
      <c r="BX328" s="70"/>
      <c r="BY328" s="70"/>
      <c r="BZ328" s="70"/>
      <c r="CA328" s="70"/>
      <c r="CB328" s="70"/>
      <c r="CC328" s="70"/>
      <c r="CD328" s="70"/>
      <c r="CE328" s="70"/>
      <c r="CF328" s="70"/>
      <c r="CG328" s="70"/>
      <c r="CH328" s="70"/>
      <c r="CI328" s="70"/>
      <c r="CJ328" s="70"/>
      <c r="CK328" s="70"/>
      <c r="CL328" s="70"/>
      <c r="CM328" s="70"/>
      <c r="CN328" s="70"/>
      <c r="CO328" s="70"/>
      <c r="CP328" s="70"/>
      <c r="CQ328" s="70"/>
      <c r="CR328" s="70"/>
      <c r="CS328" s="70"/>
      <c r="CT328" s="70"/>
      <c r="CU328" s="70"/>
      <c r="CV328" s="70"/>
      <c r="CW328" s="70"/>
      <c r="CX328" s="70"/>
      <c r="CY328" s="70"/>
      <c r="CZ328" s="70"/>
      <c r="DA328" s="70"/>
      <c r="DB328" s="70"/>
      <c r="DC328" s="70"/>
      <c r="DD328" s="70"/>
      <c r="DE328" s="70"/>
      <c r="DF328" s="70"/>
      <c r="DG328" s="70"/>
      <c r="DH328" s="70"/>
      <c r="DI328" s="70"/>
      <c r="DJ328" s="70"/>
      <c r="DK328" s="70"/>
      <c r="DL328" s="70"/>
      <c r="DM328" s="70"/>
      <c r="DN328" s="70"/>
      <c r="DO328" s="70"/>
      <c r="DP328" s="70"/>
      <c r="DQ328" s="70"/>
      <c r="DR328" s="70"/>
      <c r="DS328" s="70"/>
      <c r="DT328" s="70"/>
      <c r="DU328" s="70"/>
      <c r="DV328" s="70"/>
      <c r="DW328" s="70"/>
      <c r="DX328" s="70"/>
      <c r="DY328" s="70"/>
      <c r="DZ328" s="70"/>
      <c r="EA328" s="70"/>
      <c r="EB328" s="70"/>
      <c r="EC328" s="70"/>
      <c r="ED328" s="70"/>
      <c r="EE328" s="70"/>
      <c r="EF328" s="70"/>
      <c r="EG328" s="70"/>
      <c r="EH328" s="70"/>
      <c r="EI328" s="70"/>
      <c r="EJ328" s="70"/>
      <c r="EK328" s="70"/>
      <c r="EL328" s="70"/>
      <c r="EM328" s="70"/>
      <c r="EN328" s="70"/>
    </row>
    <row r="329" spans="1:144" outlineLevel="1" x14ac:dyDescent="0.2">
      <c r="A329" s="16">
        <v>76</v>
      </c>
      <c r="B329" s="16">
        <v>0</v>
      </c>
      <c r="C329" s="1">
        <v>6.4625225566143492E-6</v>
      </c>
      <c r="D329" s="1">
        <f t="shared" si="40"/>
        <v>-6.4625225566143492E-6</v>
      </c>
      <c r="E329" s="1">
        <f t="shared" si="41"/>
        <v>1.2925086877480764E-5</v>
      </c>
      <c r="F329" s="1">
        <f t="shared" si="42"/>
        <v>-3.5951476850723065E-3</v>
      </c>
      <c r="G329" s="1">
        <f t="shared" si="43"/>
        <v>-2.5421574146936789E-3</v>
      </c>
      <c r="H329" s="1">
        <v>2.9393331722393133E-5</v>
      </c>
      <c r="I329" s="1">
        <f t="shared" si="44"/>
        <v>1.8996188047943456E-10</v>
      </c>
      <c r="J329" s="1">
        <f t="shared" si="45"/>
        <v>-2.542194776755418E-3</v>
      </c>
      <c r="AQ329" s="70"/>
      <c r="AR329" s="70"/>
      <c r="AS329" s="70"/>
      <c r="AT329" s="70"/>
      <c r="AU329" s="70"/>
      <c r="AV329" s="70"/>
      <c r="AW329" s="70"/>
      <c r="AX329" s="83"/>
      <c r="AY329" s="70"/>
      <c r="AZ329" s="70"/>
      <c r="BA329" s="70"/>
      <c r="BB329" s="70">
        <f t="shared" si="46"/>
        <v>1</v>
      </c>
      <c r="BC329" s="70">
        <f t="shared" si="47"/>
        <v>6.4625225566143492E-6</v>
      </c>
      <c r="BD329" s="70" t="e">
        <f t="shared" si="48"/>
        <v>#N/A</v>
      </c>
      <c r="BE329" s="70"/>
      <c r="BF329" s="70"/>
      <c r="BG329" s="70"/>
      <c r="BH329" s="70"/>
      <c r="BI329" s="70"/>
      <c r="BJ329" s="70"/>
      <c r="BK329" s="70"/>
      <c r="BL329" s="70"/>
      <c r="BM329" s="70"/>
      <c r="BN329" s="70"/>
      <c r="BO329" s="70"/>
      <c r="BP329" s="70"/>
      <c r="BQ329" s="70"/>
      <c r="BR329" s="70"/>
      <c r="BS329" s="70"/>
      <c r="BT329" s="70"/>
      <c r="BU329" s="70"/>
      <c r="BV329" s="70"/>
      <c r="BW329" s="70"/>
      <c r="BX329" s="70"/>
      <c r="BY329" s="70"/>
      <c r="BZ329" s="70"/>
      <c r="CA329" s="70"/>
      <c r="CB329" s="70"/>
      <c r="CC329" s="70"/>
      <c r="CD329" s="70"/>
      <c r="CE329" s="70"/>
      <c r="CF329" s="70"/>
      <c r="CG329" s="70"/>
      <c r="CH329" s="70"/>
      <c r="CI329" s="70"/>
      <c r="CJ329" s="70"/>
      <c r="CK329" s="70"/>
      <c r="CL329" s="70"/>
      <c r="CM329" s="70"/>
      <c r="CN329" s="70"/>
      <c r="CO329" s="70"/>
      <c r="CP329" s="70"/>
      <c r="CQ329" s="70"/>
      <c r="CR329" s="70"/>
      <c r="CS329" s="70"/>
      <c r="CT329" s="70"/>
      <c r="CU329" s="70"/>
      <c r="CV329" s="70"/>
      <c r="CW329" s="70"/>
      <c r="CX329" s="70"/>
      <c r="CY329" s="70"/>
      <c r="CZ329" s="70"/>
      <c r="DA329" s="70"/>
      <c r="DB329" s="70"/>
      <c r="DC329" s="70"/>
      <c r="DD329" s="70"/>
      <c r="DE329" s="70"/>
      <c r="DF329" s="70"/>
      <c r="DG329" s="70"/>
      <c r="DH329" s="70"/>
      <c r="DI329" s="70"/>
      <c r="DJ329" s="70"/>
      <c r="DK329" s="70"/>
      <c r="DL329" s="70"/>
      <c r="DM329" s="70"/>
      <c r="DN329" s="70"/>
      <c r="DO329" s="70"/>
      <c r="DP329" s="70"/>
      <c r="DQ329" s="70"/>
      <c r="DR329" s="70"/>
      <c r="DS329" s="70"/>
      <c r="DT329" s="70"/>
      <c r="DU329" s="70"/>
      <c r="DV329" s="70"/>
      <c r="DW329" s="70"/>
      <c r="DX329" s="70"/>
      <c r="DY329" s="70"/>
      <c r="DZ329" s="70"/>
      <c r="EA329" s="70"/>
      <c r="EB329" s="70"/>
      <c r="EC329" s="70"/>
      <c r="ED329" s="70"/>
      <c r="EE329" s="70"/>
      <c r="EF329" s="70"/>
      <c r="EG329" s="70"/>
      <c r="EH329" s="70"/>
      <c r="EI329" s="70"/>
      <c r="EJ329" s="70"/>
      <c r="EK329" s="70"/>
      <c r="EL329" s="70"/>
      <c r="EM329" s="70"/>
      <c r="EN329" s="70"/>
    </row>
    <row r="330" spans="1:144" outlineLevel="1" x14ac:dyDescent="0.2">
      <c r="A330" s="16">
        <v>77</v>
      </c>
      <c r="B330" s="16">
        <v>0</v>
      </c>
      <c r="C330" s="1">
        <v>1.9499365981436886E-3</v>
      </c>
      <c r="D330" s="1">
        <f t="shared" si="40"/>
        <v>-1.9499365981436886E-3</v>
      </c>
      <c r="E330" s="1">
        <f t="shared" si="41"/>
        <v>3.9036803990318649E-3</v>
      </c>
      <c r="F330" s="1">
        <f t="shared" si="42"/>
        <v>-6.2479439810483775E-2</v>
      </c>
      <c r="G330" s="1">
        <f t="shared" si="43"/>
        <v>-4.420120224063602E-2</v>
      </c>
      <c r="H330" s="1">
        <v>5.2731634288871038E-3</v>
      </c>
      <c r="I330" s="1">
        <f t="shared" si="44"/>
        <v>1.0357037783347234E-5</v>
      </c>
      <c r="J330" s="1">
        <f t="shared" si="45"/>
        <v>-4.4318205258121114E-2</v>
      </c>
      <c r="AQ330" s="70"/>
      <c r="AR330" s="70"/>
      <c r="AS330" s="70"/>
      <c r="AT330" s="70"/>
      <c r="AU330" s="70"/>
      <c r="AV330" s="70"/>
      <c r="AW330" s="70"/>
      <c r="AX330" s="83"/>
      <c r="AY330" s="70"/>
      <c r="AZ330" s="70"/>
      <c r="BA330" s="70"/>
      <c r="BB330" s="70">
        <f t="shared" si="46"/>
        <v>1</v>
      </c>
      <c r="BC330" s="70">
        <f t="shared" si="47"/>
        <v>1.9499365981436886E-3</v>
      </c>
      <c r="BD330" s="70" t="e">
        <f t="shared" si="48"/>
        <v>#N/A</v>
      </c>
      <c r="BE330" s="70"/>
      <c r="BF330" s="70"/>
      <c r="BG330" s="70"/>
      <c r="BH330" s="70"/>
      <c r="BI330" s="70"/>
      <c r="BJ330" s="70"/>
      <c r="BK330" s="70"/>
      <c r="BL330" s="70"/>
      <c r="BM330" s="70"/>
      <c r="BN330" s="70"/>
      <c r="BO330" s="70"/>
      <c r="BP330" s="70"/>
      <c r="BQ330" s="70"/>
      <c r="BR330" s="70"/>
      <c r="BS330" s="70"/>
      <c r="BT330" s="70"/>
      <c r="BU330" s="70"/>
      <c r="BV330" s="70"/>
      <c r="BW330" s="70"/>
      <c r="BX330" s="70"/>
      <c r="BY330" s="70"/>
      <c r="BZ330" s="70"/>
      <c r="CA330" s="70"/>
      <c r="CB330" s="70"/>
      <c r="CC330" s="70"/>
      <c r="CD330" s="70"/>
      <c r="CE330" s="70"/>
      <c r="CF330" s="70"/>
      <c r="CG330" s="70"/>
      <c r="CH330" s="70"/>
      <c r="CI330" s="70"/>
      <c r="CJ330" s="70"/>
      <c r="CK330" s="70"/>
      <c r="CL330" s="70"/>
      <c r="CM330" s="70"/>
      <c r="CN330" s="70"/>
      <c r="CO330" s="70"/>
      <c r="CP330" s="70"/>
      <c r="CQ330" s="70"/>
      <c r="CR330" s="70"/>
      <c r="CS330" s="70"/>
      <c r="CT330" s="70"/>
      <c r="CU330" s="70"/>
      <c r="CV330" s="70"/>
      <c r="CW330" s="70"/>
      <c r="CX330" s="70"/>
      <c r="CY330" s="70"/>
      <c r="CZ330" s="70"/>
      <c r="DA330" s="70"/>
      <c r="DB330" s="70"/>
      <c r="DC330" s="70"/>
      <c r="DD330" s="70"/>
      <c r="DE330" s="70"/>
      <c r="DF330" s="70"/>
      <c r="DG330" s="70"/>
      <c r="DH330" s="70"/>
      <c r="DI330" s="70"/>
      <c r="DJ330" s="70"/>
      <c r="DK330" s="70"/>
      <c r="DL330" s="70"/>
      <c r="DM330" s="70"/>
      <c r="DN330" s="70"/>
      <c r="DO330" s="70"/>
      <c r="DP330" s="70"/>
      <c r="DQ330" s="70"/>
      <c r="DR330" s="70"/>
      <c r="DS330" s="70"/>
      <c r="DT330" s="70"/>
      <c r="DU330" s="70"/>
      <c r="DV330" s="70"/>
      <c r="DW330" s="70"/>
      <c r="DX330" s="70"/>
      <c r="DY330" s="70"/>
      <c r="DZ330" s="70"/>
      <c r="EA330" s="70"/>
      <c r="EB330" s="70"/>
      <c r="EC330" s="70"/>
      <c r="ED330" s="70"/>
      <c r="EE330" s="70"/>
      <c r="EF330" s="70"/>
      <c r="EG330" s="70"/>
      <c r="EH330" s="70"/>
      <c r="EI330" s="70"/>
      <c r="EJ330" s="70"/>
      <c r="EK330" s="70"/>
      <c r="EL330" s="70"/>
      <c r="EM330" s="70"/>
      <c r="EN330" s="70"/>
    </row>
    <row r="331" spans="1:144" outlineLevel="1" x14ac:dyDescent="0.2">
      <c r="A331" s="16">
        <v>78</v>
      </c>
      <c r="B331" s="16">
        <v>0</v>
      </c>
      <c r="C331" s="1">
        <v>1.2942425920811084E-2</v>
      </c>
      <c r="D331" s="1">
        <f t="shared" si="40"/>
        <v>-1.2942425920811084E-2</v>
      </c>
      <c r="E331" s="1">
        <f t="shared" si="41"/>
        <v>2.6053817699059456E-2</v>
      </c>
      <c r="F331" s="1">
        <f t="shared" si="42"/>
        <v>-0.16141195029817171</v>
      </c>
      <c r="G331" s="1">
        <f t="shared" si="43"/>
        <v>-0.11450820352642629</v>
      </c>
      <c r="H331" s="1">
        <v>3.0363817486520728E-2</v>
      </c>
      <c r="I331" s="1">
        <f t="shared" si="44"/>
        <v>4.1060171755437716E-4</v>
      </c>
      <c r="J331" s="1">
        <f t="shared" si="45"/>
        <v>-0.11628727528153647</v>
      </c>
      <c r="AQ331" s="70"/>
      <c r="AR331" s="70"/>
      <c r="AS331" s="70"/>
      <c r="AT331" s="70"/>
      <c r="AU331" s="70"/>
      <c r="AV331" s="70"/>
      <c r="AW331" s="70"/>
      <c r="AX331" s="83"/>
      <c r="AY331" s="70"/>
      <c r="AZ331" s="70"/>
      <c r="BA331" s="70"/>
      <c r="BB331" s="70">
        <f t="shared" si="46"/>
        <v>1</v>
      </c>
      <c r="BC331" s="70">
        <f t="shared" si="47"/>
        <v>1.2942425920811084E-2</v>
      </c>
      <c r="BD331" s="70" t="e">
        <f t="shared" si="48"/>
        <v>#N/A</v>
      </c>
      <c r="BE331" s="70"/>
      <c r="BF331" s="70"/>
      <c r="BG331" s="70"/>
      <c r="BH331" s="70"/>
      <c r="BI331" s="70"/>
      <c r="BJ331" s="70"/>
      <c r="BK331" s="70"/>
      <c r="BL331" s="70"/>
      <c r="BM331" s="70"/>
      <c r="BN331" s="70"/>
      <c r="BO331" s="70"/>
      <c r="BP331" s="70"/>
      <c r="BQ331" s="70"/>
      <c r="BR331" s="70"/>
      <c r="BS331" s="70"/>
      <c r="BT331" s="70"/>
      <c r="BU331" s="70"/>
      <c r="BV331" s="70"/>
      <c r="BW331" s="70"/>
      <c r="BX331" s="70"/>
      <c r="BY331" s="70"/>
      <c r="BZ331" s="70"/>
      <c r="CA331" s="70"/>
      <c r="CB331" s="70"/>
      <c r="CC331" s="70"/>
      <c r="CD331" s="70"/>
      <c r="CE331" s="70"/>
      <c r="CF331" s="70"/>
      <c r="CG331" s="70"/>
      <c r="CH331" s="70"/>
      <c r="CI331" s="70"/>
      <c r="CJ331" s="70"/>
      <c r="CK331" s="70"/>
      <c r="CL331" s="70"/>
      <c r="CM331" s="70"/>
      <c r="CN331" s="70"/>
      <c r="CO331" s="70"/>
      <c r="CP331" s="70"/>
      <c r="CQ331" s="70"/>
      <c r="CR331" s="70"/>
      <c r="CS331" s="70"/>
      <c r="CT331" s="70"/>
      <c r="CU331" s="70"/>
      <c r="CV331" s="70"/>
      <c r="CW331" s="70"/>
      <c r="CX331" s="70"/>
      <c r="CY331" s="70"/>
      <c r="CZ331" s="70"/>
      <c r="DA331" s="70"/>
      <c r="DB331" s="70"/>
      <c r="DC331" s="70"/>
      <c r="DD331" s="70"/>
      <c r="DE331" s="70"/>
      <c r="DF331" s="70"/>
      <c r="DG331" s="70"/>
      <c r="DH331" s="70"/>
      <c r="DI331" s="70"/>
      <c r="DJ331" s="70"/>
      <c r="DK331" s="70"/>
      <c r="DL331" s="70"/>
      <c r="DM331" s="70"/>
      <c r="DN331" s="70"/>
      <c r="DO331" s="70"/>
      <c r="DP331" s="70"/>
      <c r="DQ331" s="70"/>
      <c r="DR331" s="70"/>
      <c r="DS331" s="70"/>
      <c r="DT331" s="70"/>
      <c r="DU331" s="70"/>
      <c r="DV331" s="70"/>
      <c r="DW331" s="70"/>
      <c r="DX331" s="70"/>
      <c r="DY331" s="70"/>
      <c r="DZ331" s="70"/>
      <c r="EA331" s="70"/>
      <c r="EB331" s="70"/>
      <c r="EC331" s="70"/>
      <c r="ED331" s="70"/>
      <c r="EE331" s="70"/>
      <c r="EF331" s="70"/>
      <c r="EG331" s="70"/>
      <c r="EH331" s="70"/>
      <c r="EI331" s="70"/>
      <c r="EJ331" s="70"/>
      <c r="EK331" s="70"/>
      <c r="EL331" s="70"/>
      <c r="EM331" s="70"/>
      <c r="EN331" s="70"/>
    </row>
    <row r="332" spans="1:144" outlineLevel="1" x14ac:dyDescent="0.2">
      <c r="A332" s="16">
        <v>79</v>
      </c>
      <c r="B332" s="16">
        <v>0</v>
      </c>
      <c r="C332" s="1">
        <v>4.4222829999499794E-2</v>
      </c>
      <c r="D332" s="1">
        <f t="shared" si="40"/>
        <v>-4.4222829999499794E-2</v>
      </c>
      <c r="E332" s="1">
        <f t="shared" si="41"/>
        <v>9.0460957745963619E-2</v>
      </c>
      <c r="F332" s="1">
        <f t="shared" si="42"/>
        <v>-0.30076728170790723</v>
      </c>
      <c r="G332" s="1">
        <f t="shared" si="43"/>
        <v>-0.21510224316793644</v>
      </c>
      <c r="H332" s="1">
        <v>3.4879739241537033E-2</v>
      </c>
      <c r="I332" s="1">
        <f t="shared" si="44"/>
        <v>1.672174804680544E-3</v>
      </c>
      <c r="J332" s="1">
        <f t="shared" si="45"/>
        <v>-0.2189546752653585</v>
      </c>
      <c r="AQ332" s="70"/>
      <c r="AR332" s="70"/>
      <c r="AS332" s="70"/>
      <c r="AT332" s="70"/>
      <c r="AU332" s="70"/>
      <c r="AV332" s="70"/>
      <c r="AW332" s="70"/>
      <c r="AX332" s="83"/>
      <c r="AY332" s="70"/>
      <c r="AZ332" s="70"/>
      <c r="BA332" s="70"/>
      <c r="BB332" s="70">
        <f t="shared" si="46"/>
        <v>1</v>
      </c>
      <c r="BC332" s="70">
        <f t="shared" si="47"/>
        <v>4.4222829999499794E-2</v>
      </c>
      <c r="BD332" s="70" t="e">
        <f t="shared" si="48"/>
        <v>#N/A</v>
      </c>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c r="CJ332" s="70"/>
      <c r="CK332" s="70"/>
      <c r="CL332" s="70"/>
      <c r="CM332" s="70"/>
      <c r="CN332" s="70"/>
      <c r="CO332" s="70"/>
      <c r="CP332" s="70"/>
      <c r="CQ332" s="70"/>
      <c r="CR332" s="70"/>
      <c r="CS332" s="70"/>
      <c r="CT332" s="70"/>
      <c r="CU332" s="70"/>
      <c r="CV332" s="70"/>
      <c r="CW332" s="70"/>
      <c r="CX332" s="70"/>
      <c r="CY332" s="70"/>
      <c r="CZ332" s="70"/>
      <c r="DA332" s="70"/>
      <c r="DB332" s="70"/>
      <c r="DC332" s="70"/>
      <c r="DD332" s="70"/>
      <c r="DE332" s="70"/>
      <c r="DF332" s="70"/>
      <c r="DG332" s="70"/>
      <c r="DH332" s="70"/>
      <c r="DI332" s="70"/>
      <c r="DJ332" s="70"/>
      <c r="DK332" s="70"/>
      <c r="DL332" s="70"/>
      <c r="DM332" s="70"/>
      <c r="DN332" s="70"/>
      <c r="DO332" s="70"/>
      <c r="DP332" s="70"/>
      <c r="DQ332" s="70"/>
      <c r="DR332" s="70"/>
      <c r="DS332" s="70"/>
      <c r="DT332" s="70"/>
      <c r="DU332" s="70"/>
      <c r="DV332" s="70"/>
      <c r="DW332" s="70"/>
      <c r="DX332" s="70"/>
      <c r="DY332" s="70"/>
      <c r="DZ332" s="70"/>
      <c r="EA332" s="70"/>
      <c r="EB332" s="70"/>
      <c r="EC332" s="70"/>
      <c r="ED332" s="70"/>
      <c r="EE332" s="70"/>
      <c r="EF332" s="70"/>
      <c r="EG332" s="70"/>
      <c r="EH332" s="70"/>
      <c r="EI332" s="70"/>
      <c r="EJ332" s="70"/>
      <c r="EK332" s="70"/>
      <c r="EL332" s="70"/>
      <c r="EM332" s="70"/>
      <c r="EN332" s="70"/>
    </row>
    <row r="333" spans="1:144" outlineLevel="1" x14ac:dyDescent="0.2">
      <c r="A333" s="16">
        <v>80</v>
      </c>
      <c r="B333" s="16">
        <v>0</v>
      </c>
      <c r="C333" s="1">
        <v>0.27580543287361664</v>
      </c>
      <c r="D333" s="1">
        <f t="shared" si="40"/>
        <v>-0.27580543287361664</v>
      </c>
      <c r="E333" s="1">
        <f t="shared" si="41"/>
        <v>0.64539036715094411</v>
      </c>
      <c r="F333" s="1">
        <f t="shared" si="42"/>
        <v>-0.80336191542227353</v>
      </c>
      <c r="G333" s="1">
        <f t="shared" si="43"/>
        <v>-0.61712590506501463</v>
      </c>
      <c r="H333" s="1">
        <v>0.21337466119673934</v>
      </c>
      <c r="I333" s="1">
        <f t="shared" si="44"/>
        <v>0.10330526760225769</v>
      </c>
      <c r="J333" s="1">
        <f t="shared" si="45"/>
        <v>-0.69580863051888853</v>
      </c>
      <c r="AQ333" s="70"/>
      <c r="AR333" s="70"/>
      <c r="AS333" s="70"/>
      <c r="AT333" s="70"/>
      <c r="AU333" s="70"/>
      <c r="AV333" s="70"/>
      <c r="AW333" s="70"/>
      <c r="AX333" s="83"/>
      <c r="AY333" s="70"/>
      <c r="AZ333" s="70"/>
      <c r="BA333" s="70"/>
      <c r="BB333" s="70">
        <f t="shared" si="46"/>
        <v>1</v>
      </c>
      <c r="BC333" s="70">
        <f t="shared" si="47"/>
        <v>0.27580543287361664</v>
      </c>
      <c r="BD333" s="70" t="e">
        <f t="shared" si="48"/>
        <v>#N/A</v>
      </c>
      <c r="BE333" s="70"/>
      <c r="BF333" s="70"/>
      <c r="BG333" s="70"/>
      <c r="BH333" s="70"/>
      <c r="BI333" s="70"/>
      <c r="BJ333" s="70"/>
      <c r="BK333" s="70"/>
      <c r="BL333" s="70"/>
      <c r="BM333" s="70"/>
      <c r="BN333" s="70"/>
      <c r="BO333" s="70"/>
      <c r="BP333" s="70"/>
      <c r="BQ333" s="70"/>
      <c r="BR333" s="70"/>
      <c r="BS333" s="70"/>
      <c r="BT333" s="70"/>
      <c r="BU333" s="70"/>
      <c r="BV333" s="70"/>
      <c r="BW333" s="70"/>
      <c r="BX333" s="70"/>
      <c r="BY333" s="70"/>
      <c r="BZ333" s="70"/>
      <c r="CA333" s="70"/>
      <c r="CB333" s="70"/>
      <c r="CC333" s="70"/>
      <c r="CD333" s="70"/>
      <c r="CE333" s="70"/>
      <c r="CF333" s="70"/>
      <c r="CG333" s="70"/>
      <c r="CH333" s="70"/>
      <c r="CI333" s="70"/>
      <c r="CJ333" s="70"/>
      <c r="CK333" s="70"/>
      <c r="CL333" s="70"/>
      <c r="CM333" s="70"/>
      <c r="CN333" s="70"/>
      <c r="CO333" s="70"/>
      <c r="CP333" s="70"/>
      <c r="CQ333" s="70"/>
      <c r="CR333" s="70"/>
      <c r="CS333" s="70"/>
      <c r="CT333" s="70"/>
      <c r="CU333" s="70"/>
      <c r="CV333" s="70"/>
      <c r="CW333" s="70"/>
      <c r="CX333" s="70"/>
      <c r="CY333" s="70"/>
      <c r="CZ333" s="70"/>
      <c r="DA333" s="70"/>
      <c r="DB333" s="70"/>
      <c r="DC333" s="70"/>
      <c r="DD333" s="70"/>
      <c r="DE333" s="70"/>
      <c r="DF333" s="70"/>
      <c r="DG333" s="70"/>
      <c r="DH333" s="70"/>
      <c r="DI333" s="70"/>
      <c r="DJ333" s="70"/>
      <c r="DK333" s="70"/>
      <c r="DL333" s="70"/>
      <c r="DM333" s="70"/>
      <c r="DN333" s="70"/>
      <c r="DO333" s="70"/>
      <c r="DP333" s="70"/>
      <c r="DQ333" s="70"/>
      <c r="DR333" s="70"/>
      <c r="DS333" s="70"/>
      <c r="DT333" s="70"/>
      <c r="DU333" s="70"/>
      <c r="DV333" s="70"/>
      <c r="DW333" s="70"/>
      <c r="DX333" s="70"/>
      <c r="DY333" s="70"/>
      <c r="DZ333" s="70"/>
      <c r="EA333" s="70"/>
      <c r="EB333" s="70"/>
      <c r="EC333" s="70"/>
      <c r="ED333" s="70"/>
      <c r="EE333" s="70"/>
      <c r="EF333" s="70"/>
      <c r="EG333" s="70"/>
      <c r="EH333" s="70"/>
      <c r="EI333" s="70"/>
      <c r="EJ333" s="70"/>
      <c r="EK333" s="70"/>
      <c r="EL333" s="70"/>
      <c r="EM333" s="70"/>
      <c r="EN333" s="70"/>
    </row>
    <row r="334" spans="1:144" outlineLevel="1" x14ac:dyDescent="0.2">
      <c r="A334" s="16">
        <v>81</v>
      </c>
      <c r="B334" s="16">
        <v>0</v>
      </c>
      <c r="C334" s="1">
        <v>5.4191141482592845E-4</v>
      </c>
      <c r="D334" s="1">
        <f t="shared" si="40"/>
        <v>-5.4191141482592845E-4</v>
      </c>
      <c r="E334" s="1">
        <f t="shared" si="41"/>
        <v>1.0841166037713773E-3</v>
      </c>
      <c r="F334" s="1">
        <f t="shared" si="42"/>
        <v>-3.292592601235958E-2</v>
      </c>
      <c r="G334" s="1">
        <f t="shared" si="43"/>
        <v>-2.3285300986583064E-2</v>
      </c>
      <c r="H334" s="1">
        <v>2.0045473299644774E-3</v>
      </c>
      <c r="I334" s="1">
        <f t="shared" si="44"/>
        <v>1.0890591408084194E-6</v>
      </c>
      <c r="J334" s="1">
        <f t="shared" si="45"/>
        <v>-2.330867437621828E-2</v>
      </c>
      <c r="AQ334" s="70"/>
      <c r="AR334" s="70"/>
      <c r="AS334" s="70"/>
      <c r="AT334" s="70"/>
      <c r="AU334" s="70"/>
      <c r="AV334" s="70"/>
      <c r="AW334" s="70"/>
      <c r="AX334" s="83"/>
      <c r="AY334" s="70"/>
      <c r="AZ334" s="70"/>
      <c r="BA334" s="70"/>
      <c r="BB334" s="70">
        <f t="shared" si="46"/>
        <v>1</v>
      </c>
      <c r="BC334" s="70">
        <f t="shared" si="47"/>
        <v>5.4191141482592845E-4</v>
      </c>
      <c r="BD334" s="70" t="e">
        <f t="shared" si="48"/>
        <v>#N/A</v>
      </c>
      <c r="BE334" s="70"/>
      <c r="BF334" s="70"/>
      <c r="BG334" s="70"/>
      <c r="BH334" s="70"/>
      <c r="BI334" s="70"/>
      <c r="BJ334" s="70"/>
      <c r="BK334" s="70"/>
      <c r="BL334" s="70"/>
      <c r="BM334" s="70"/>
      <c r="BN334" s="70"/>
      <c r="BO334" s="70"/>
      <c r="BP334" s="70"/>
      <c r="BQ334" s="70"/>
      <c r="BR334" s="70"/>
      <c r="BS334" s="70"/>
      <c r="BT334" s="70"/>
      <c r="BU334" s="70"/>
      <c r="BV334" s="70"/>
      <c r="BW334" s="70"/>
      <c r="BX334" s="70"/>
      <c r="BY334" s="70"/>
      <c r="BZ334" s="70"/>
      <c r="CA334" s="70"/>
      <c r="CB334" s="70"/>
      <c r="CC334" s="70"/>
      <c r="CD334" s="70"/>
      <c r="CE334" s="70"/>
      <c r="CF334" s="70"/>
      <c r="CG334" s="70"/>
      <c r="CH334" s="70"/>
      <c r="CI334" s="70"/>
      <c r="CJ334" s="70"/>
      <c r="CK334" s="70"/>
      <c r="CL334" s="70"/>
      <c r="CM334" s="70"/>
      <c r="CN334" s="70"/>
      <c r="CO334" s="70"/>
      <c r="CP334" s="70"/>
      <c r="CQ334" s="70"/>
      <c r="CR334" s="70"/>
      <c r="CS334" s="70"/>
      <c r="CT334" s="70"/>
      <c r="CU334" s="70"/>
      <c r="CV334" s="70"/>
      <c r="CW334" s="70"/>
      <c r="CX334" s="70"/>
      <c r="CY334" s="70"/>
      <c r="CZ334" s="70"/>
      <c r="DA334" s="70"/>
      <c r="DB334" s="70"/>
      <c r="DC334" s="70"/>
      <c r="DD334" s="70"/>
      <c r="DE334" s="70"/>
      <c r="DF334" s="70"/>
      <c r="DG334" s="70"/>
      <c r="DH334" s="70"/>
      <c r="DI334" s="70"/>
      <c r="DJ334" s="70"/>
      <c r="DK334" s="70"/>
      <c r="DL334" s="70"/>
      <c r="DM334" s="70"/>
      <c r="DN334" s="70"/>
      <c r="DO334" s="70"/>
      <c r="DP334" s="70"/>
      <c r="DQ334" s="70"/>
      <c r="DR334" s="70"/>
      <c r="DS334" s="70"/>
      <c r="DT334" s="70"/>
      <c r="DU334" s="70"/>
      <c r="DV334" s="70"/>
      <c r="DW334" s="70"/>
      <c r="DX334" s="70"/>
      <c r="DY334" s="70"/>
      <c r="DZ334" s="70"/>
      <c r="EA334" s="70"/>
      <c r="EB334" s="70"/>
      <c r="EC334" s="70"/>
      <c r="ED334" s="70"/>
      <c r="EE334" s="70"/>
      <c r="EF334" s="70"/>
      <c r="EG334" s="70"/>
      <c r="EH334" s="70"/>
      <c r="EI334" s="70"/>
      <c r="EJ334" s="70"/>
      <c r="EK334" s="70"/>
      <c r="EL334" s="70"/>
      <c r="EM334" s="70"/>
      <c r="EN334" s="70"/>
    </row>
    <row r="335" spans="1:144" outlineLevel="1" x14ac:dyDescent="0.2">
      <c r="A335" s="16">
        <v>82</v>
      </c>
      <c r="B335" s="16">
        <v>0</v>
      </c>
      <c r="C335" s="1">
        <v>0.17183427081493524</v>
      </c>
      <c r="D335" s="1">
        <f t="shared" si="40"/>
        <v>-0.17183427081493524</v>
      </c>
      <c r="E335" s="1">
        <f t="shared" si="41"/>
        <v>0.37708397720962283</v>
      </c>
      <c r="F335" s="1">
        <f t="shared" si="42"/>
        <v>-0.61407163849963209</v>
      </c>
      <c r="G335" s="1">
        <f t="shared" si="43"/>
        <v>-0.45550826847547343</v>
      </c>
      <c r="H335" s="1">
        <v>0.12554605391052737</v>
      </c>
      <c r="I335" s="1">
        <f t="shared" si="44"/>
        <v>2.9789187255411621E-2</v>
      </c>
      <c r="J335" s="1">
        <f t="shared" si="45"/>
        <v>-0.48711083944512629</v>
      </c>
      <c r="AQ335" s="70"/>
      <c r="AR335" s="70"/>
      <c r="AS335" s="70"/>
      <c r="AT335" s="70"/>
      <c r="AU335" s="70"/>
      <c r="AV335" s="70"/>
      <c r="AW335" s="70"/>
      <c r="AX335" s="83"/>
      <c r="AY335" s="70"/>
      <c r="AZ335" s="70"/>
      <c r="BA335" s="70"/>
      <c r="BB335" s="70">
        <f t="shared" si="46"/>
        <v>1</v>
      </c>
      <c r="BC335" s="70">
        <f t="shared" si="47"/>
        <v>0.17183427081493524</v>
      </c>
      <c r="BD335" s="70" t="e">
        <f t="shared" si="48"/>
        <v>#N/A</v>
      </c>
      <c r="BE335" s="70"/>
      <c r="BF335" s="70"/>
      <c r="BG335" s="70"/>
      <c r="BH335" s="70"/>
      <c r="BI335" s="70"/>
      <c r="BJ335" s="70"/>
      <c r="BK335" s="70"/>
      <c r="BL335" s="70"/>
      <c r="BM335" s="70"/>
      <c r="BN335" s="70"/>
      <c r="BO335" s="70"/>
      <c r="BP335" s="70"/>
      <c r="BQ335" s="70"/>
      <c r="BR335" s="70"/>
      <c r="BS335" s="70"/>
      <c r="BT335" s="70"/>
      <c r="BU335" s="70"/>
      <c r="BV335" s="70"/>
      <c r="BW335" s="70"/>
      <c r="BX335" s="70"/>
      <c r="BY335" s="70"/>
      <c r="BZ335" s="70"/>
      <c r="CA335" s="70"/>
      <c r="CB335" s="70"/>
      <c r="CC335" s="70"/>
      <c r="CD335" s="70"/>
      <c r="CE335" s="70"/>
      <c r="CF335" s="70"/>
      <c r="CG335" s="70"/>
      <c r="CH335" s="70"/>
      <c r="CI335" s="70"/>
      <c r="CJ335" s="70"/>
      <c r="CK335" s="70"/>
      <c r="CL335" s="70"/>
      <c r="CM335" s="70"/>
      <c r="CN335" s="70"/>
      <c r="CO335" s="70"/>
      <c r="CP335" s="70"/>
      <c r="CQ335" s="70"/>
      <c r="CR335" s="70"/>
      <c r="CS335" s="70"/>
      <c r="CT335" s="70"/>
      <c r="CU335" s="70"/>
      <c r="CV335" s="70"/>
      <c r="CW335" s="70"/>
      <c r="CX335" s="70"/>
      <c r="CY335" s="70"/>
      <c r="CZ335" s="70"/>
      <c r="DA335" s="70"/>
      <c r="DB335" s="70"/>
      <c r="DC335" s="70"/>
      <c r="DD335" s="70"/>
      <c r="DE335" s="70"/>
      <c r="DF335" s="70"/>
      <c r="DG335" s="70"/>
      <c r="DH335" s="70"/>
      <c r="DI335" s="70"/>
      <c r="DJ335" s="70"/>
      <c r="DK335" s="70"/>
      <c r="DL335" s="70"/>
      <c r="DM335" s="70"/>
      <c r="DN335" s="70"/>
      <c r="DO335" s="70"/>
      <c r="DP335" s="70"/>
      <c r="DQ335" s="70"/>
      <c r="DR335" s="70"/>
      <c r="DS335" s="70"/>
      <c r="DT335" s="70"/>
      <c r="DU335" s="70"/>
      <c r="DV335" s="70"/>
      <c r="DW335" s="70"/>
      <c r="DX335" s="70"/>
      <c r="DY335" s="70"/>
      <c r="DZ335" s="70"/>
      <c r="EA335" s="70"/>
      <c r="EB335" s="70"/>
      <c r="EC335" s="70"/>
      <c r="ED335" s="70"/>
      <c r="EE335" s="70"/>
      <c r="EF335" s="70"/>
      <c r="EG335" s="70"/>
      <c r="EH335" s="70"/>
      <c r="EI335" s="70"/>
      <c r="EJ335" s="70"/>
      <c r="EK335" s="70"/>
      <c r="EL335" s="70"/>
      <c r="EM335" s="70"/>
      <c r="EN335" s="70"/>
    </row>
    <row r="336" spans="1:144" outlineLevel="1" x14ac:dyDescent="0.2">
      <c r="A336" s="16">
        <v>83</v>
      </c>
      <c r="B336" s="16">
        <v>0</v>
      </c>
      <c r="C336" s="1">
        <v>2.8608682155744717E-6</v>
      </c>
      <c r="D336" s="1">
        <f t="shared" si="40"/>
        <v>-2.8608682155744717E-6</v>
      </c>
      <c r="E336" s="1">
        <f t="shared" si="41"/>
        <v>5.7217446158490103E-6</v>
      </c>
      <c r="F336" s="1">
        <f t="shared" si="42"/>
        <v>-2.392016851079651E-3</v>
      </c>
      <c r="G336" s="1">
        <f t="shared" si="43"/>
        <v>-1.691412545822229E-3</v>
      </c>
      <c r="H336" s="1">
        <v>1.4985567986311062E-5</v>
      </c>
      <c r="I336" s="1">
        <f t="shared" si="44"/>
        <v>4.287250026387042E-11</v>
      </c>
      <c r="J336" s="1">
        <f t="shared" si="45"/>
        <v>-1.6914252193535183E-3</v>
      </c>
      <c r="AQ336" s="70"/>
      <c r="AR336" s="70"/>
      <c r="AS336" s="70"/>
      <c r="AT336" s="70"/>
      <c r="AU336" s="70"/>
      <c r="AV336" s="70"/>
      <c r="AW336" s="70"/>
      <c r="AX336" s="83"/>
      <c r="AY336" s="70"/>
      <c r="AZ336" s="70"/>
      <c r="BA336" s="70"/>
      <c r="BB336" s="70">
        <f t="shared" si="46"/>
        <v>1</v>
      </c>
      <c r="BC336" s="70">
        <f t="shared" si="47"/>
        <v>2.8608682155744717E-6</v>
      </c>
      <c r="BD336" s="70" t="e">
        <f t="shared" si="48"/>
        <v>#N/A</v>
      </c>
      <c r="BE336" s="70"/>
      <c r="BF336" s="70"/>
      <c r="BG336" s="70"/>
      <c r="BH336" s="70"/>
      <c r="BI336" s="70"/>
      <c r="BJ336" s="70"/>
      <c r="BK336" s="70"/>
      <c r="BL336" s="70"/>
      <c r="BM336" s="70"/>
      <c r="BN336" s="70"/>
      <c r="BO336" s="70"/>
      <c r="BP336" s="70"/>
      <c r="BQ336" s="70"/>
      <c r="BR336" s="70"/>
      <c r="BS336" s="70"/>
      <c r="BT336" s="70"/>
      <c r="BU336" s="70"/>
      <c r="BV336" s="70"/>
      <c r="BW336" s="70"/>
      <c r="BX336" s="70"/>
      <c r="BY336" s="70"/>
      <c r="BZ336" s="70"/>
      <c r="CA336" s="70"/>
      <c r="CB336" s="70"/>
      <c r="CC336" s="70"/>
      <c r="CD336" s="70"/>
      <c r="CE336" s="70"/>
      <c r="CF336" s="70"/>
      <c r="CG336" s="70"/>
      <c r="CH336" s="70"/>
      <c r="CI336" s="70"/>
      <c r="CJ336" s="70"/>
      <c r="CK336" s="70"/>
      <c r="CL336" s="70"/>
      <c r="CM336" s="70"/>
      <c r="CN336" s="70"/>
      <c r="CO336" s="70"/>
      <c r="CP336" s="70"/>
      <c r="CQ336" s="70"/>
      <c r="CR336" s="70"/>
      <c r="CS336" s="70"/>
      <c r="CT336" s="70"/>
      <c r="CU336" s="70"/>
      <c r="CV336" s="70"/>
      <c r="CW336" s="70"/>
      <c r="CX336" s="70"/>
      <c r="CY336" s="70"/>
      <c r="CZ336" s="70"/>
      <c r="DA336" s="70"/>
      <c r="DB336" s="70"/>
      <c r="DC336" s="70"/>
      <c r="DD336" s="70"/>
      <c r="DE336" s="70"/>
      <c r="DF336" s="70"/>
      <c r="DG336" s="70"/>
      <c r="DH336" s="70"/>
      <c r="DI336" s="70"/>
      <c r="DJ336" s="70"/>
      <c r="DK336" s="70"/>
      <c r="DL336" s="70"/>
      <c r="DM336" s="70"/>
      <c r="DN336" s="70"/>
      <c r="DO336" s="70"/>
      <c r="DP336" s="70"/>
      <c r="DQ336" s="70"/>
      <c r="DR336" s="70"/>
      <c r="DS336" s="70"/>
      <c r="DT336" s="70"/>
      <c r="DU336" s="70"/>
      <c r="DV336" s="70"/>
      <c r="DW336" s="70"/>
      <c r="DX336" s="70"/>
      <c r="DY336" s="70"/>
      <c r="DZ336" s="70"/>
      <c r="EA336" s="70"/>
      <c r="EB336" s="70"/>
      <c r="EC336" s="70"/>
      <c r="ED336" s="70"/>
      <c r="EE336" s="70"/>
      <c r="EF336" s="70"/>
      <c r="EG336" s="70"/>
      <c r="EH336" s="70"/>
      <c r="EI336" s="70"/>
      <c r="EJ336" s="70"/>
      <c r="EK336" s="70"/>
      <c r="EL336" s="70"/>
      <c r="EM336" s="70"/>
      <c r="EN336" s="70"/>
    </row>
    <row r="337" spans="1:144" outlineLevel="1" x14ac:dyDescent="0.2">
      <c r="A337" s="16">
        <v>84</v>
      </c>
      <c r="B337" s="16">
        <v>0</v>
      </c>
      <c r="C337" s="1">
        <v>3.7126254187005211E-3</v>
      </c>
      <c r="D337" s="1">
        <f t="shared" si="40"/>
        <v>-3.7126254187005211E-3</v>
      </c>
      <c r="E337" s="1">
        <f t="shared" si="41"/>
        <v>7.4390686357089699E-3</v>
      </c>
      <c r="F337" s="1">
        <f t="shared" si="42"/>
        <v>-8.6250035569320024E-2</v>
      </c>
      <c r="G337" s="1">
        <f t="shared" si="43"/>
        <v>-6.1044740725083591E-2</v>
      </c>
      <c r="H337" s="1">
        <v>3.6896705539913133E-3</v>
      </c>
      <c r="I337" s="1">
        <f t="shared" si="44"/>
        <v>1.3800329768899172E-5</v>
      </c>
      <c r="J337" s="1">
        <f t="shared" si="45"/>
        <v>-6.1157670818643657E-2</v>
      </c>
      <c r="AQ337" s="70"/>
      <c r="AR337" s="70"/>
      <c r="AS337" s="70"/>
      <c r="AT337" s="70"/>
      <c r="AU337" s="70"/>
      <c r="AV337" s="70"/>
      <c r="AW337" s="70"/>
      <c r="AX337" s="83"/>
      <c r="AY337" s="70"/>
      <c r="AZ337" s="70"/>
      <c r="BA337" s="70"/>
      <c r="BB337" s="70">
        <f t="shared" si="46"/>
        <v>1</v>
      </c>
      <c r="BC337" s="70">
        <f t="shared" si="47"/>
        <v>3.7126254187005211E-3</v>
      </c>
      <c r="BD337" s="70" t="e">
        <f t="shared" si="48"/>
        <v>#N/A</v>
      </c>
      <c r="BE337" s="70"/>
      <c r="BF337" s="70"/>
      <c r="BG337" s="70"/>
      <c r="BH337" s="70"/>
      <c r="BI337" s="70"/>
      <c r="BJ337" s="70"/>
      <c r="BK337" s="70"/>
      <c r="BL337" s="70"/>
      <c r="BM337" s="70"/>
      <c r="BN337" s="70"/>
      <c r="BO337" s="70"/>
      <c r="BP337" s="70"/>
      <c r="BQ337" s="70"/>
      <c r="BR337" s="70"/>
      <c r="BS337" s="70"/>
      <c r="BT337" s="70"/>
      <c r="BU337" s="70"/>
      <c r="BV337" s="70"/>
      <c r="BW337" s="70"/>
      <c r="BX337" s="70"/>
      <c r="BY337" s="70"/>
      <c r="BZ337" s="70"/>
      <c r="CA337" s="70"/>
      <c r="CB337" s="70"/>
      <c r="CC337" s="70"/>
      <c r="CD337" s="70"/>
      <c r="CE337" s="70"/>
      <c r="CF337" s="70"/>
      <c r="CG337" s="70"/>
      <c r="CH337" s="70"/>
      <c r="CI337" s="70"/>
      <c r="CJ337" s="70"/>
      <c r="CK337" s="70"/>
      <c r="CL337" s="70"/>
      <c r="CM337" s="70"/>
      <c r="CN337" s="70"/>
      <c r="CO337" s="70"/>
      <c r="CP337" s="70"/>
      <c r="CQ337" s="70"/>
      <c r="CR337" s="70"/>
      <c r="CS337" s="70"/>
      <c r="CT337" s="70"/>
      <c r="CU337" s="70"/>
      <c r="CV337" s="70"/>
      <c r="CW337" s="70"/>
      <c r="CX337" s="70"/>
      <c r="CY337" s="70"/>
      <c r="CZ337" s="70"/>
      <c r="DA337" s="70"/>
      <c r="DB337" s="70"/>
      <c r="DC337" s="70"/>
      <c r="DD337" s="70"/>
      <c r="DE337" s="70"/>
      <c r="DF337" s="70"/>
      <c r="DG337" s="70"/>
      <c r="DH337" s="70"/>
      <c r="DI337" s="70"/>
      <c r="DJ337" s="70"/>
      <c r="DK337" s="70"/>
      <c r="DL337" s="70"/>
      <c r="DM337" s="70"/>
      <c r="DN337" s="70"/>
      <c r="DO337" s="70"/>
      <c r="DP337" s="70"/>
      <c r="DQ337" s="70"/>
      <c r="DR337" s="70"/>
      <c r="DS337" s="70"/>
      <c r="DT337" s="70"/>
      <c r="DU337" s="70"/>
      <c r="DV337" s="70"/>
      <c r="DW337" s="70"/>
      <c r="DX337" s="70"/>
      <c r="DY337" s="70"/>
      <c r="DZ337" s="70"/>
      <c r="EA337" s="70"/>
      <c r="EB337" s="70"/>
      <c r="EC337" s="70"/>
      <c r="ED337" s="70"/>
      <c r="EE337" s="70"/>
      <c r="EF337" s="70"/>
      <c r="EG337" s="70"/>
      <c r="EH337" s="70"/>
      <c r="EI337" s="70"/>
      <c r="EJ337" s="70"/>
      <c r="EK337" s="70"/>
      <c r="EL337" s="70"/>
      <c r="EM337" s="70"/>
      <c r="EN337" s="70"/>
    </row>
    <row r="338" spans="1:144" outlineLevel="1" x14ac:dyDescent="0.2">
      <c r="A338" s="16">
        <v>85</v>
      </c>
      <c r="B338" s="16">
        <v>0</v>
      </c>
      <c r="C338" s="1">
        <v>1.9941535841690957E-3</v>
      </c>
      <c r="D338" s="1">
        <f t="shared" si="40"/>
        <v>-1.9941535841690957E-3</v>
      </c>
      <c r="E338" s="1">
        <f t="shared" si="41"/>
        <v>3.9922891114736597E-3</v>
      </c>
      <c r="F338" s="1">
        <f t="shared" si="42"/>
        <v>-6.3184563870249663E-2</v>
      </c>
      <c r="G338" s="1">
        <f t="shared" si="43"/>
        <v>-4.4700538907037519E-2</v>
      </c>
      <c r="H338" s="1">
        <v>2.5255659706489319E-3</v>
      </c>
      <c r="I338" s="1">
        <f t="shared" si="44"/>
        <v>5.0592071498912423E-6</v>
      </c>
      <c r="J338" s="1">
        <f t="shared" si="45"/>
        <v>-4.4757093133150037E-2</v>
      </c>
      <c r="AQ338" s="70"/>
      <c r="AR338" s="70"/>
      <c r="AS338" s="70"/>
      <c r="AT338" s="70"/>
      <c r="AU338" s="70"/>
      <c r="AV338" s="70"/>
      <c r="AW338" s="70"/>
      <c r="AX338" s="83"/>
      <c r="AY338" s="70"/>
      <c r="AZ338" s="70"/>
      <c r="BA338" s="70"/>
      <c r="BB338" s="70">
        <f t="shared" si="46"/>
        <v>1</v>
      </c>
      <c r="BC338" s="70">
        <f t="shared" si="47"/>
        <v>1.9941535841690957E-3</v>
      </c>
      <c r="BD338" s="70" t="e">
        <f t="shared" si="48"/>
        <v>#N/A</v>
      </c>
      <c r="BE338" s="70"/>
      <c r="BF338" s="70"/>
      <c r="BG338" s="70"/>
      <c r="BH338" s="70"/>
      <c r="BI338" s="70"/>
      <c r="BJ338" s="70"/>
      <c r="BK338" s="70"/>
      <c r="BL338" s="70"/>
      <c r="BM338" s="70"/>
      <c r="BN338" s="70"/>
      <c r="BO338" s="70"/>
      <c r="BP338" s="70"/>
      <c r="BQ338" s="70"/>
      <c r="BR338" s="70"/>
      <c r="BS338" s="70"/>
      <c r="BT338" s="70"/>
      <c r="BU338" s="70"/>
      <c r="BV338" s="70"/>
      <c r="BW338" s="70"/>
      <c r="BX338" s="70"/>
      <c r="BY338" s="70"/>
      <c r="BZ338" s="70"/>
      <c r="CA338" s="70"/>
      <c r="CB338" s="70"/>
      <c r="CC338" s="70"/>
      <c r="CD338" s="70"/>
      <c r="CE338" s="70"/>
      <c r="CF338" s="70"/>
      <c r="CG338" s="70"/>
      <c r="CH338" s="70"/>
      <c r="CI338" s="70"/>
      <c r="CJ338" s="70"/>
      <c r="CK338" s="70"/>
      <c r="CL338" s="70"/>
      <c r="CM338" s="70"/>
      <c r="CN338" s="70"/>
      <c r="CO338" s="70"/>
      <c r="CP338" s="70"/>
      <c r="CQ338" s="70"/>
      <c r="CR338" s="70"/>
      <c r="CS338" s="70"/>
      <c r="CT338" s="70"/>
      <c r="CU338" s="70"/>
      <c r="CV338" s="70"/>
      <c r="CW338" s="70"/>
      <c r="CX338" s="70"/>
      <c r="CY338" s="70"/>
      <c r="CZ338" s="70"/>
      <c r="DA338" s="70"/>
      <c r="DB338" s="70"/>
      <c r="DC338" s="70"/>
      <c r="DD338" s="70"/>
      <c r="DE338" s="70"/>
      <c r="DF338" s="70"/>
      <c r="DG338" s="70"/>
      <c r="DH338" s="70"/>
      <c r="DI338" s="70"/>
      <c r="DJ338" s="70"/>
      <c r="DK338" s="70"/>
      <c r="DL338" s="70"/>
      <c r="DM338" s="70"/>
      <c r="DN338" s="70"/>
      <c r="DO338" s="70"/>
      <c r="DP338" s="70"/>
      <c r="DQ338" s="70"/>
      <c r="DR338" s="70"/>
      <c r="DS338" s="70"/>
      <c r="DT338" s="70"/>
      <c r="DU338" s="70"/>
      <c r="DV338" s="70"/>
      <c r="DW338" s="70"/>
      <c r="DX338" s="70"/>
      <c r="DY338" s="70"/>
      <c r="DZ338" s="70"/>
      <c r="EA338" s="70"/>
      <c r="EB338" s="70"/>
      <c r="EC338" s="70"/>
      <c r="ED338" s="70"/>
      <c r="EE338" s="70"/>
      <c r="EF338" s="70"/>
      <c r="EG338" s="70"/>
      <c r="EH338" s="70"/>
      <c r="EI338" s="70"/>
      <c r="EJ338" s="70"/>
      <c r="EK338" s="70"/>
      <c r="EL338" s="70"/>
      <c r="EM338" s="70"/>
      <c r="EN338" s="70"/>
    </row>
    <row r="339" spans="1:144" outlineLevel="1" x14ac:dyDescent="0.2">
      <c r="A339" s="16">
        <v>86</v>
      </c>
      <c r="B339" s="16">
        <v>0</v>
      </c>
      <c r="C339" s="1">
        <v>1.4241926469858596E-4</v>
      </c>
      <c r="D339" s="1">
        <f t="shared" si="40"/>
        <v>-1.4241926469858596E-4</v>
      </c>
      <c r="E339" s="1">
        <f t="shared" si="41"/>
        <v>2.8485881457020277E-4</v>
      </c>
      <c r="F339" s="1">
        <f t="shared" si="42"/>
        <v>-1.6877760946588938E-2</v>
      </c>
      <c r="G339" s="1">
        <f t="shared" si="43"/>
        <v>-1.1934804180826757E-2</v>
      </c>
      <c r="H339" s="1">
        <v>4.8115328371154385E-4</v>
      </c>
      <c r="I339" s="1">
        <f t="shared" si="44"/>
        <v>6.8568249452886189E-8</v>
      </c>
      <c r="J339" s="1">
        <f t="shared" si="45"/>
        <v>-1.193767645248156E-2</v>
      </c>
      <c r="AQ339" s="70"/>
      <c r="AR339" s="70"/>
      <c r="AS339" s="70"/>
      <c r="AT339" s="70"/>
      <c r="AU339" s="70"/>
      <c r="AV339" s="70"/>
      <c r="AW339" s="70"/>
      <c r="AX339" s="83"/>
      <c r="AY339" s="70"/>
      <c r="AZ339" s="70"/>
      <c r="BA339" s="70"/>
      <c r="BB339" s="70">
        <f t="shared" si="46"/>
        <v>1</v>
      </c>
      <c r="BC339" s="70">
        <f t="shared" si="47"/>
        <v>1.4241926469858596E-4</v>
      </c>
      <c r="BD339" s="70" t="e">
        <f t="shared" si="48"/>
        <v>#N/A</v>
      </c>
      <c r="BE339" s="70"/>
      <c r="BF339" s="70"/>
      <c r="BG339" s="70"/>
      <c r="BH339" s="70"/>
      <c r="BI339" s="70"/>
      <c r="BJ339" s="70"/>
      <c r="BK339" s="70"/>
      <c r="BL339" s="70"/>
      <c r="BM339" s="70"/>
      <c r="BN339" s="70"/>
      <c r="BO339" s="70"/>
      <c r="BP339" s="70"/>
      <c r="BQ339" s="70"/>
      <c r="BR339" s="70"/>
      <c r="BS339" s="70"/>
      <c r="BT339" s="70"/>
      <c r="BU339" s="70"/>
      <c r="BV339" s="70"/>
      <c r="BW339" s="70"/>
      <c r="BX339" s="70"/>
      <c r="BY339" s="70"/>
      <c r="BZ339" s="70"/>
      <c r="CA339" s="70"/>
      <c r="CB339" s="70"/>
      <c r="CC339" s="70"/>
      <c r="CD339" s="70"/>
      <c r="CE339" s="70"/>
      <c r="CF339" s="70"/>
      <c r="CG339" s="70"/>
      <c r="CH339" s="70"/>
      <c r="CI339" s="70"/>
      <c r="CJ339" s="70"/>
      <c r="CK339" s="70"/>
      <c r="CL339" s="70"/>
      <c r="CM339" s="70"/>
      <c r="CN339" s="70"/>
      <c r="CO339" s="70"/>
      <c r="CP339" s="70"/>
      <c r="CQ339" s="70"/>
      <c r="CR339" s="70"/>
      <c r="CS339" s="70"/>
      <c r="CT339" s="70"/>
      <c r="CU339" s="70"/>
      <c r="CV339" s="70"/>
      <c r="CW339" s="70"/>
      <c r="CX339" s="70"/>
      <c r="CY339" s="70"/>
      <c r="CZ339" s="70"/>
      <c r="DA339" s="70"/>
      <c r="DB339" s="70"/>
      <c r="DC339" s="70"/>
      <c r="DD339" s="70"/>
      <c r="DE339" s="70"/>
      <c r="DF339" s="70"/>
      <c r="DG339" s="70"/>
      <c r="DH339" s="70"/>
      <c r="DI339" s="70"/>
      <c r="DJ339" s="70"/>
      <c r="DK339" s="70"/>
      <c r="DL339" s="70"/>
      <c r="DM339" s="70"/>
      <c r="DN339" s="70"/>
      <c r="DO339" s="70"/>
      <c r="DP339" s="70"/>
      <c r="DQ339" s="70"/>
      <c r="DR339" s="70"/>
      <c r="DS339" s="70"/>
      <c r="DT339" s="70"/>
      <c r="DU339" s="70"/>
      <c r="DV339" s="70"/>
      <c r="DW339" s="70"/>
      <c r="DX339" s="70"/>
      <c r="DY339" s="70"/>
      <c r="DZ339" s="70"/>
      <c r="EA339" s="70"/>
      <c r="EB339" s="70"/>
      <c r="EC339" s="70"/>
      <c r="ED339" s="70"/>
      <c r="EE339" s="70"/>
      <c r="EF339" s="70"/>
      <c r="EG339" s="70"/>
      <c r="EH339" s="70"/>
      <c r="EI339" s="70"/>
      <c r="EJ339" s="70"/>
      <c r="EK339" s="70"/>
      <c r="EL339" s="70"/>
      <c r="EM339" s="70"/>
      <c r="EN339" s="70"/>
    </row>
    <row r="340" spans="1:144" outlineLevel="1" x14ac:dyDescent="0.2">
      <c r="A340" s="16">
        <v>87</v>
      </c>
      <c r="B340" s="16">
        <v>0</v>
      </c>
      <c r="C340" s="1">
        <v>5.3157118822369595E-6</v>
      </c>
      <c r="D340" s="1">
        <f t="shared" si="40"/>
        <v>-5.3157118822369595E-6</v>
      </c>
      <c r="E340" s="1">
        <f t="shared" si="41"/>
        <v>1.063145202136272E-5</v>
      </c>
      <c r="F340" s="1">
        <f t="shared" si="42"/>
        <v>-3.2605907472975999E-3</v>
      </c>
      <c r="G340" s="1">
        <f t="shared" si="43"/>
        <v>-2.3055888920577275E-3</v>
      </c>
      <c r="H340" s="1">
        <v>2.6781956263918785E-5</v>
      </c>
      <c r="I340" s="1">
        <f t="shared" si="44"/>
        <v>1.4236973285783445E-10</v>
      </c>
      <c r="J340" s="1">
        <f t="shared" si="45"/>
        <v>-2.3056197667683277E-3</v>
      </c>
      <c r="AQ340" s="70"/>
      <c r="AR340" s="70"/>
      <c r="AS340" s="70"/>
      <c r="AT340" s="70"/>
      <c r="AU340" s="70"/>
      <c r="AV340" s="70"/>
      <c r="AW340" s="70"/>
      <c r="AX340" s="83"/>
      <c r="AY340" s="70"/>
      <c r="AZ340" s="70"/>
      <c r="BA340" s="70"/>
      <c r="BB340" s="70">
        <f t="shared" si="46"/>
        <v>1</v>
      </c>
      <c r="BC340" s="70">
        <f t="shared" si="47"/>
        <v>5.3157118822369595E-6</v>
      </c>
      <c r="BD340" s="70" t="e">
        <f t="shared" si="48"/>
        <v>#N/A</v>
      </c>
      <c r="BE340" s="70"/>
      <c r="BF340" s="70"/>
      <c r="BG340" s="70"/>
      <c r="BH340" s="70"/>
      <c r="BI340" s="70"/>
      <c r="BJ340" s="70"/>
      <c r="BK340" s="70"/>
      <c r="BL340" s="70"/>
      <c r="BM340" s="70"/>
      <c r="BN340" s="70"/>
      <c r="BO340" s="70"/>
      <c r="BP340" s="70"/>
      <c r="BQ340" s="70"/>
      <c r="BR340" s="70"/>
      <c r="BS340" s="70"/>
      <c r="BT340" s="70"/>
      <c r="BU340" s="70"/>
      <c r="BV340" s="70"/>
      <c r="BW340" s="70"/>
      <c r="BX340" s="70"/>
      <c r="BY340" s="70"/>
      <c r="BZ340" s="70"/>
      <c r="CA340" s="70"/>
      <c r="CB340" s="70"/>
      <c r="CC340" s="70"/>
      <c r="CD340" s="70"/>
      <c r="CE340" s="70"/>
      <c r="CF340" s="70"/>
      <c r="CG340" s="70"/>
      <c r="CH340" s="70"/>
      <c r="CI340" s="70"/>
      <c r="CJ340" s="70"/>
      <c r="CK340" s="70"/>
      <c r="CL340" s="70"/>
      <c r="CM340" s="70"/>
      <c r="CN340" s="70"/>
      <c r="CO340" s="70"/>
      <c r="CP340" s="70"/>
      <c r="CQ340" s="70"/>
      <c r="CR340" s="70"/>
      <c r="CS340" s="70"/>
      <c r="CT340" s="70"/>
      <c r="CU340" s="70"/>
      <c r="CV340" s="70"/>
      <c r="CW340" s="70"/>
      <c r="CX340" s="70"/>
      <c r="CY340" s="70"/>
      <c r="CZ340" s="70"/>
      <c r="DA340" s="70"/>
      <c r="DB340" s="70"/>
      <c r="DC340" s="70"/>
      <c r="DD340" s="70"/>
      <c r="DE340" s="70"/>
      <c r="DF340" s="70"/>
      <c r="DG340" s="70"/>
      <c r="DH340" s="70"/>
      <c r="DI340" s="70"/>
      <c r="DJ340" s="70"/>
      <c r="DK340" s="70"/>
      <c r="DL340" s="70"/>
      <c r="DM340" s="70"/>
      <c r="DN340" s="70"/>
      <c r="DO340" s="70"/>
      <c r="DP340" s="70"/>
      <c r="DQ340" s="70"/>
      <c r="DR340" s="70"/>
      <c r="DS340" s="70"/>
      <c r="DT340" s="70"/>
      <c r="DU340" s="70"/>
      <c r="DV340" s="70"/>
      <c r="DW340" s="70"/>
      <c r="DX340" s="70"/>
      <c r="DY340" s="70"/>
      <c r="DZ340" s="70"/>
      <c r="EA340" s="70"/>
      <c r="EB340" s="70"/>
      <c r="EC340" s="70"/>
      <c r="ED340" s="70"/>
      <c r="EE340" s="70"/>
      <c r="EF340" s="70"/>
      <c r="EG340" s="70"/>
      <c r="EH340" s="70"/>
      <c r="EI340" s="70"/>
      <c r="EJ340" s="70"/>
      <c r="EK340" s="70"/>
      <c r="EL340" s="70"/>
      <c r="EM340" s="70"/>
      <c r="EN340" s="70"/>
    </row>
    <row r="341" spans="1:144" outlineLevel="1" x14ac:dyDescent="0.2">
      <c r="A341" s="16">
        <v>88</v>
      </c>
      <c r="B341" s="16">
        <v>0</v>
      </c>
      <c r="C341" s="1">
        <v>3.69730543235641E-5</v>
      </c>
      <c r="D341" s="1">
        <f t="shared" si="40"/>
        <v>-3.69730543235641E-5</v>
      </c>
      <c r="E341" s="1">
        <f t="shared" si="41"/>
        <v>7.3947475687545413E-5</v>
      </c>
      <c r="F341" s="1">
        <f t="shared" si="42"/>
        <v>-8.5992718114701674E-3</v>
      </c>
      <c r="G341" s="1">
        <f t="shared" si="43"/>
        <v>-6.0806596172499573E-3</v>
      </c>
      <c r="H341" s="1">
        <v>1.3543919782488628E-4</v>
      </c>
      <c r="I341" s="1">
        <f t="shared" si="44"/>
        <v>5.0084643142513004E-9</v>
      </c>
      <c r="J341" s="1">
        <f t="shared" si="45"/>
        <v>-6.0810714389134294E-3</v>
      </c>
      <c r="AQ341" s="70"/>
      <c r="AR341" s="70"/>
      <c r="AS341" s="70"/>
      <c r="AT341" s="70"/>
      <c r="AU341" s="70"/>
      <c r="AV341" s="70"/>
      <c r="AW341" s="70"/>
      <c r="AX341" s="83"/>
      <c r="AY341" s="70"/>
      <c r="AZ341" s="70"/>
      <c r="BA341" s="70"/>
      <c r="BB341" s="70">
        <f t="shared" si="46"/>
        <v>1</v>
      </c>
      <c r="BC341" s="70">
        <f t="shared" si="47"/>
        <v>3.69730543235641E-5</v>
      </c>
      <c r="BD341" s="70" t="e">
        <f t="shared" si="48"/>
        <v>#N/A</v>
      </c>
      <c r="BE341" s="70"/>
      <c r="BF341" s="70"/>
      <c r="BG341" s="70"/>
      <c r="BH341" s="70"/>
      <c r="BI341" s="70"/>
      <c r="BJ341" s="70"/>
      <c r="BK341" s="70"/>
      <c r="BL341" s="70"/>
      <c r="BM341" s="70"/>
      <c r="BN341" s="70"/>
      <c r="BO341" s="70"/>
      <c r="BP341" s="70"/>
      <c r="BQ341" s="70"/>
      <c r="BR341" s="70"/>
      <c r="BS341" s="70"/>
      <c r="BT341" s="70"/>
      <c r="BU341" s="70"/>
      <c r="BV341" s="70"/>
      <c r="BW341" s="70"/>
      <c r="BX341" s="70"/>
      <c r="BY341" s="70"/>
      <c r="BZ341" s="70"/>
      <c r="CA341" s="70"/>
      <c r="CB341" s="70"/>
      <c r="CC341" s="70"/>
      <c r="CD341" s="70"/>
      <c r="CE341" s="70"/>
      <c r="CF341" s="70"/>
      <c r="CG341" s="70"/>
      <c r="CH341" s="70"/>
      <c r="CI341" s="70"/>
      <c r="CJ341" s="70"/>
      <c r="CK341" s="70"/>
      <c r="CL341" s="70"/>
      <c r="CM341" s="70"/>
      <c r="CN341" s="70"/>
      <c r="CO341" s="70"/>
      <c r="CP341" s="70"/>
      <c r="CQ341" s="70"/>
      <c r="CR341" s="70"/>
      <c r="CS341" s="70"/>
      <c r="CT341" s="70"/>
      <c r="CU341" s="70"/>
      <c r="CV341" s="70"/>
      <c r="CW341" s="70"/>
      <c r="CX341" s="70"/>
      <c r="CY341" s="70"/>
      <c r="CZ341" s="70"/>
      <c r="DA341" s="70"/>
      <c r="DB341" s="70"/>
      <c r="DC341" s="70"/>
      <c r="DD341" s="70"/>
      <c r="DE341" s="70"/>
      <c r="DF341" s="70"/>
      <c r="DG341" s="70"/>
      <c r="DH341" s="70"/>
      <c r="DI341" s="70"/>
      <c r="DJ341" s="70"/>
      <c r="DK341" s="70"/>
      <c r="DL341" s="70"/>
      <c r="DM341" s="70"/>
      <c r="DN341" s="70"/>
      <c r="DO341" s="70"/>
      <c r="DP341" s="70"/>
      <c r="DQ341" s="70"/>
      <c r="DR341" s="70"/>
      <c r="DS341" s="70"/>
      <c r="DT341" s="70"/>
      <c r="DU341" s="70"/>
      <c r="DV341" s="70"/>
      <c r="DW341" s="70"/>
      <c r="DX341" s="70"/>
      <c r="DY341" s="70"/>
      <c r="DZ341" s="70"/>
      <c r="EA341" s="70"/>
      <c r="EB341" s="70"/>
      <c r="EC341" s="70"/>
      <c r="ED341" s="70"/>
      <c r="EE341" s="70"/>
      <c r="EF341" s="70"/>
      <c r="EG341" s="70"/>
      <c r="EH341" s="70"/>
      <c r="EI341" s="70"/>
      <c r="EJ341" s="70"/>
      <c r="EK341" s="70"/>
      <c r="EL341" s="70"/>
      <c r="EM341" s="70"/>
      <c r="EN341" s="70"/>
    </row>
    <row r="342" spans="1:144" outlineLevel="1" x14ac:dyDescent="0.2">
      <c r="A342" s="16">
        <v>89</v>
      </c>
      <c r="B342" s="16">
        <v>0</v>
      </c>
      <c r="C342" s="1">
        <v>7.0839639685411305E-3</v>
      </c>
      <c r="D342" s="1">
        <f t="shared" si="40"/>
        <v>-7.0839639685411305E-3</v>
      </c>
      <c r="E342" s="1">
        <f t="shared" si="41"/>
        <v>1.4218348743141419E-2</v>
      </c>
      <c r="F342" s="1">
        <f t="shared" si="42"/>
        <v>-0.11924071763932578</v>
      </c>
      <c r="G342" s="1">
        <f t="shared" si="43"/>
        <v>-8.4465996363315074E-2</v>
      </c>
      <c r="H342" s="1">
        <v>5.5960800186419454E-3</v>
      </c>
      <c r="I342" s="1">
        <f t="shared" si="44"/>
        <v>4.0149940588702199E-5</v>
      </c>
      <c r="J342" s="1">
        <f t="shared" si="45"/>
        <v>-8.4703332179060453E-2</v>
      </c>
      <c r="AQ342" s="70"/>
      <c r="AR342" s="70"/>
      <c r="AS342" s="70"/>
      <c r="AT342" s="70"/>
      <c r="AU342" s="70"/>
      <c r="AV342" s="70"/>
      <c r="AW342" s="70"/>
      <c r="AX342" s="83"/>
      <c r="AY342" s="70"/>
      <c r="AZ342" s="70"/>
      <c r="BA342" s="70"/>
      <c r="BB342" s="70">
        <f t="shared" si="46"/>
        <v>1</v>
      </c>
      <c r="BC342" s="70">
        <f t="shared" si="47"/>
        <v>7.0839639685411305E-3</v>
      </c>
      <c r="BD342" s="70" t="e">
        <f t="shared" si="48"/>
        <v>#N/A</v>
      </c>
      <c r="BE342" s="70"/>
      <c r="BF342" s="70"/>
      <c r="BG342" s="70"/>
      <c r="BH342" s="70"/>
      <c r="BI342" s="70"/>
      <c r="BJ342" s="70"/>
      <c r="BK342" s="70"/>
      <c r="BL342" s="70"/>
      <c r="BM342" s="70"/>
      <c r="BN342" s="70"/>
      <c r="BO342" s="70"/>
      <c r="BP342" s="70"/>
      <c r="BQ342" s="70"/>
      <c r="BR342" s="70"/>
      <c r="BS342" s="70"/>
      <c r="BT342" s="70"/>
      <c r="BU342" s="70"/>
      <c r="BV342" s="70"/>
      <c r="BW342" s="70"/>
      <c r="BX342" s="70"/>
      <c r="BY342" s="70"/>
      <c r="BZ342" s="70"/>
      <c r="CA342" s="70"/>
      <c r="CB342" s="70"/>
      <c r="CC342" s="70"/>
      <c r="CD342" s="70"/>
      <c r="CE342" s="70"/>
      <c r="CF342" s="70"/>
      <c r="CG342" s="70"/>
      <c r="CH342" s="70"/>
      <c r="CI342" s="70"/>
      <c r="CJ342" s="70"/>
      <c r="CK342" s="70"/>
      <c r="CL342" s="70"/>
      <c r="CM342" s="70"/>
      <c r="CN342" s="70"/>
      <c r="CO342" s="70"/>
      <c r="CP342" s="70"/>
      <c r="CQ342" s="70"/>
      <c r="CR342" s="70"/>
      <c r="CS342" s="70"/>
      <c r="CT342" s="70"/>
      <c r="CU342" s="70"/>
      <c r="CV342" s="70"/>
      <c r="CW342" s="70"/>
      <c r="CX342" s="70"/>
      <c r="CY342" s="70"/>
      <c r="CZ342" s="70"/>
      <c r="DA342" s="70"/>
      <c r="DB342" s="70"/>
      <c r="DC342" s="70"/>
      <c r="DD342" s="70"/>
      <c r="DE342" s="70"/>
      <c r="DF342" s="70"/>
      <c r="DG342" s="70"/>
      <c r="DH342" s="70"/>
      <c r="DI342" s="70"/>
      <c r="DJ342" s="70"/>
      <c r="DK342" s="70"/>
      <c r="DL342" s="70"/>
      <c r="DM342" s="70"/>
      <c r="DN342" s="70"/>
      <c r="DO342" s="70"/>
      <c r="DP342" s="70"/>
      <c r="DQ342" s="70"/>
      <c r="DR342" s="70"/>
      <c r="DS342" s="70"/>
      <c r="DT342" s="70"/>
      <c r="DU342" s="70"/>
      <c r="DV342" s="70"/>
      <c r="DW342" s="70"/>
      <c r="DX342" s="70"/>
      <c r="DY342" s="70"/>
      <c r="DZ342" s="70"/>
      <c r="EA342" s="70"/>
      <c r="EB342" s="70"/>
      <c r="EC342" s="70"/>
      <c r="ED342" s="70"/>
      <c r="EE342" s="70"/>
      <c r="EF342" s="70"/>
      <c r="EG342" s="70"/>
      <c r="EH342" s="70"/>
      <c r="EI342" s="70"/>
      <c r="EJ342" s="70"/>
      <c r="EK342" s="70"/>
      <c r="EL342" s="70"/>
      <c r="EM342" s="70"/>
      <c r="EN342" s="70"/>
    </row>
    <row r="343" spans="1:144" outlineLevel="1" x14ac:dyDescent="0.2">
      <c r="A343" s="16">
        <v>90</v>
      </c>
      <c r="B343" s="16">
        <v>0</v>
      </c>
      <c r="C343" s="1">
        <v>3.0461073934917628E-5</v>
      </c>
      <c r="D343" s="1">
        <f t="shared" si="40"/>
        <v>-3.0461073934917628E-5</v>
      </c>
      <c r="E343" s="1">
        <f t="shared" si="41"/>
        <v>6.0923075765472962E-5</v>
      </c>
      <c r="F343" s="1">
        <f t="shared" si="42"/>
        <v>-7.8053235529011201E-3</v>
      </c>
      <c r="G343" s="1">
        <f t="shared" si="43"/>
        <v>-5.5192392446973965E-3</v>
      </c>
      <c r="H343" s="1">
        <v>1.0483492282579403E-4</v>
      </c>
      <c r="I343" s="1">
        <f t="shared" si="44"/>
        <v>3.1938164355369287E-9</v>
      </c>
      <c r="J343" s="1">
        <f t="shared" si="45"/>
        <v>-5.5195285719564337E-3</v>
      </c>
      <c r="AQ343" s="70"/>
      <c r="AR343" s="70"/>
      <c r="AS343" s="70"/>
      <c r="AT343" s="70"/>
      <c r="AU343" s="70"/>
      <c r="AV343" s="70"/>
      <c r="AW343" s="70"/>
      <c r="AX343" s="83"/>
      <c r="AY343" s="70"/>
      <c r="AZ343" s="70"/>
      <c r="BA343" s="70"/>
      <c r="BB343" s="70">
        <f t="shared" si="46"/>
        <v>1</v>
      </c>
      <c r="BC343" s="70">
        <f t="shared" si="47"/>
        <v>3.0461073934917628E-5</v>
      </c>
      <c r="BD343" s="70" t="e">
        <f t="shared" si="48"/>
        <v>#N/A</v>
      </c>
      <c r="BE343" s="70"/>
      <c r="BF343" s="70"/>
      <c r="BG343" s="70"/>
      <c r="BH343" s="70"/>
      <c r="BI343" s="70"/>
      <c r="BJ343" s="70"/>
      <c r="BK343" s="70"/>
      <c r="BL343" s="70"/>
      <c r="BM343" s="70"/>
      <c r="BN343" s="70"/>
      <c r="BO343" s="70"/>
      <c r="BP343" s="70"/>
      <c r="BQ343" s="70"/>
      <c r="BR343" s="70"/>
      <c r="BS343" s="70"/>
      <c r="BT343" s="70"/>
      <c r="BU343" s="70"/>
      <c r="BV343" s="70"/>
      <c r="BW343" s="70"/>
      <c r="BX343" s="70"/>
      <c r="BY343" s="70"/>
      <c r="BZ343" s="70"/>
      <c r="CA343" s="70"/>
      <c r="CB343" s="70"/>
      <c r="CC343" s="70"/>
      <c r="CD343" s="70"/>
      <c r="CE343" s="70"/>
      <c r="CF343" s="70"/>
      <c r="CG343" s="70"/>
      <c r="CH343" s="70"/>
      <c r="CI343" s="70"/>
      <c r="CJ343" s="70"/>
      <c r="CK343" s="70"/>
      <c r="CL343" s="70"/>
      <c r="CM343" s="70"/>
      <c r="CN343" s="70"/>
      <c r="CO343" s="70"/>
      <c r="CP343" s="70"/>
      <c r="CQ343" s="70"/>
      <c r="CR343" s="70"/>
      <c r="CS343" s="70"/>
      <c r="CT343" s="70"/>
      <c r="CU343" s="70"/>
      <c r="CV343" s="70"/>
      <c r="CW343" s="70"/>
      <c r="CX343" s="70"/>
      <c r="CY343" s="70"/>
      <c r="CZ343" s="70"/>
      <c r="DA343" s="70"/>
      <c r="DB343" s="70"/>
      <c r="DC343" s="70"/>
      <c r="DD343" s="70"/>
      <c r="DE343" s="70"/>
      <c r="DF343" s="70"/>
      <c r="DG343" s="70"/>
      <c r="DH343" s="70"/>
      <c r="DI343" s="70"/>
      <c r="DJ343" s="70"/>
      <c r="DK343" s="70"/>
      <c r="DL343" s="70"/>
      <c r="DM343" s="70"/>
      <c r="DN343" s="70"/>
      <c r="DO343" s="70"/>
      <c r="DP343" s="70"/>
      <c r="DQ343" s="70"/>
      <c r="DR343" s="70"/>
      <c r="DS343" s="70"/>
      <c r="DT343" s="70"/>
      <c r="DU343" s="70"/>
      <c r="DV343" s="70"/>
      <c r="DW343" s="70"/>
      <c r="DX343" s="70"/>
      <c r="DY343" s="70"/>
      <c r="DZ343" s="70"/>
      <c r="EA343" s="70"/>
      <c r="EB343" s="70"/>
      <c r="EC343" s="70"/>
      <c r="ED343" s="70"/>
      <c r="EE343" s="70"/>
      <c r="EF343" s="70"/>
      <c r="EG343" s="70"/>
      <c r="EH343" s="70"/>
      <c r="EI343" s="70"/>
      <c r="EJ343" s="70"/>
      <c r="EK343" s="70"/>
      <c r="EL343" s="70"/>
      <c r="EM343" s="70"/>
      <c r="EN343" s="70"/>
    </row>
    <row r="344" spans="1:144" outlineLevel="1" x14ac:dyDescent="0.2">
      <c r="A344" s="16">
        <v>91</v>
      </c>
      <c r="B344" s="16">
        <v>1</v>
      </c>
      <c r="C344" s="1">
        <v>0.90037005170437046</v>
      </c>
      <c r="D344" s="1">
        <f t="shared" si="40"/>
        <v>9.9629948295629545E-2</v>
      </c>
      <c r="E344" s="1">
        <f t="shared" si="41"/>
        <v>0.2098988632080874</v>
      </c>
      <c r="F344" s="1">
        <f t="shared" si="42"/>
        <v>0.45814720691944355</v>
      </c>
      <c r="G344" s="1">
        <f t="shared" si="43"/>
        <v>0.33264762876334741</v>
      </c>
      <c r="H344" s="1">
        <v>7.053380760754166E-2</v>
      </c>
      <c r="I344" s="1">
        <f t="shared" si="44"/>
        <v>8.3971632243548099E-3</v>
      </c>
      <c r="J344" s="1">
        <f t="shared" si="45"/>
        <v>0.34503856037584063</v>
      </c>
      <c r="AQ344" s="70"/>
      <c r="AR344" s="70"/>
      <c r="AS344" s="70"/>
      <c r="AT344" s="70"/>
      <c r="AU344" s="70"/>
      <c r="AV344" s="70"/>
      <c r="AW344" s="70"/>
      <c r="AX344" s="83"/>
      <c r="AY344" s="70"/>
      <c r="AZ344" s="70"/>
      <c r="BA344" s="70"/>
      <c r="BB344" s="70">
        <f t="shared" si="46"/>
        <v>0</v>
      </c>
      <c r="BC344" s="70" t="e">
        <f t="shared" si="47"/>
        <v>#N/A</v>
      </c>
      <c r="BD344" s="70">
        <f t="shared" si="48"/>
        <v>0.90037005170437046</v>
      </c>
      <c r="BE344" s="70"/>
      <c r="BF344" s="70"/>
      <c r="BG344" s="70"/>
      <c r="BH344" s="70"/>
      <c r="BI344" s="70"/>
      <c r="BJ344" s="70"/>
      <c r="BK344" s="70"/>
      <c r="BL344" s="70"/>
      <c r="BM344" s="70"/>
      <c r="BN344" s="70"/>
      <c r="BO344" s="70"/>
      <c r="BP344" s="70"/>
      <c r="BQ344" s="70"/>
      <c r="BR344" s="70"/>
      <c r="BS344" s="70"/>
      <c r="BT344" s="70"/>
      <c r="BU344" s="70"/>
      <c r="BV344" s="70"/>
      <c r="BW344" s="70"/>
      <c r="BX344" s="70"/>
      <c r="BY344" s="70"/>
      <c r="BZ344" s="70"/>
      <c r="CA344" s="70"/>
      <c r="CB344" s="70"/>
      <c r="CC344" s="70"/>
      <c r="CD344" s="70"/>
      <c r="CE344" s="70"/>
      <c r="CF344" s="70"/>
      <c r="CG344" s="70"/>
      <c r="CH344" s="70"/>
      <c r="CI344" s="70"/>
      <c r="CJ344" s="70"/>
      <c r="CK344" s="70"/>
      <c r="CL344" s="70"/>
      <c r="CM344" s="70"/>
      <c r="CN344" s="70"/>
      <c r="CO344" s="70"/>
      <c r="CP344" s="70"/>
      <c r="CQ344" s="70"/>
      <c r="CR344" s="70"/>
      <c r="CS344" s="70"/>
      <c r="CT344" s="70"/>
      <c r="CU344" s="70"/>
      <c r="CV344" s="70"/>
      <c r="CW344" s="70"/>
      <c r="CX344" s="70"/>
      <c r="CY344" s="70"/>
      <c r="CZ344" s="70"/>
      <c r="DA344" s="70"/>
      <c r="DB344" s="70"/>
      <c r="DC344" s="70"/>
      <c r="DD344" s="70"/>
      <c r="DE344" s="70"/>
      <c r="DF344" s="70"/>
      <c r="DG344" s="70"/>
      <c r="DH344" s="70"/>
      <c r="DI344" s="70"/>
      <c r="DJ344" s="70"/>
      <c r="DK344" s="70"/>
      <c r="DL344" s="70"/>
      <c r="DM344" s="70"/>
      <c r="DN344" s="70"/>
      <c r="DO344" s="70"/>
      <c r="DP344" s="70"/>
      <c r="DQ344" s="70"/>
      <c r="DR344" s="70"/>
      <c r="DS344" s="70"/>
      <c r="DT344" s="70"/>
      <c r="DU344" s="70"/>
      <c r="DV344" s="70"/>
      <c r="DW344" s="70"/>
      <c r="DX344" s="70"/>
      <c r="DY344" s="70"/>
      <c r="DZ344" s="70"/>
      <c r="EA344" s="70"/>
      <c r="EB344" s="70"/>
      <c r="EC344" s="70"/>
      <c r="ED344" s="70"/>
      <c r="EE344" s="70"/>
      <c r="EF344" s="70"/>
      <c r="EG344" s="70"/>
      <c r="EH344" s="70"/>
      <c r="EI344" s="70"/>
      <c r="EJ344" s="70"/>
      <c r="EK344" s="70"/>
      <c r="EL344" s="70"/>
      <c r="EM344" s="70"/>
      <c r="EN344" s="70"/>
    </row>
    <row r="345" spans="1:144" outlineLevel="1" x14ac:dyDescent="0.2">
      <c r="A345" s="16">
        <v>92</v>
      </c>
      <c r="B345" s="16">
        <v>0</v>
      </c>
      <c r="C345" s="1">
        <v>2.0659557792472492E-2</v>
      </c>
      <c r="D345" s="1">
        <f t="shared" si="40"/>
        <v>-2.0659557792472492E-2</v>
      </c>
      <c r="E345" s="1">
        <f t="shared" si="41"/>
        <v>4.1751904102978084E-2</v>
      </c>
      <c r="F345" s="1">
        <f t="shared" si="42"/>
        <v>-0.2043328267875186</v>
      </c>
      <c r="G345" s="1">
        <f t="shared" si="43"/>
        <v>-0.14524248343357449</v>
      </c>
      <c r="H345" s="1">
        <v>2.3281715216974867E-2</v>
      </c>
      <c r="I345" s="1">
        <f t="shared" si="44"/>
        <v>5.0284366923718682E-4</v>
      </c>
      <c r="J345" s="1">
        <f t="shared" si="45"/>
        <v>-0.14696333781997925</v>
      </c>
      <c r="AQ345" s="70"/>
      <c r="AR345" s="70"/>
      <c r="AS345" s="70"/>
      <c r="AT345" s="70"/>
      <c r="AU345" s="70"/>
      <c r="AV345" s="70"/>
      <c r="AW345" s="70"/>
      <c r="AX345" s="83"/>
      <c r="AY345" s="70"/>
      <c r="AZ345" s="70"/>
      <c r="BA345" s="70"/>
      <c r="BB345" s="70">
        <f t="shared" si="46"/>
        <v>1</v>
      </c>
      <c r="BC345" s="70">
        <f t="shared" si="47"/>
        <v>2.0659557792472492E-2</v>
      </c>
      <c r="BD345" s="70" t="e">
        <f t="shared" si="48"/>
        <v>#N/A</v>
      </c>
      <c r="BE345" s="70"/>
      <c r="BF345" s="70"/>
      <c r="BG345" s="70"/>
      <c r="BH345" s="70"/>
      <c r="BI345" s="70"/>
      <c r="BJ345" s="70"/>
      <c r="BK345" s="70"/>
      <c r="BL345" s="70"/>
      <c r="BM345" s="70"/>
      <c r="BN345" s="70"/>
      <c r="BO345" s="70"/>
      <c r="BP345" s="70"/>
      <c r="BQ345" s="70"/>
      <c r="BR345" s="70"/>
      <c r="BS345" s="70"/>
      <c r="BT345" s="70"/>
      <c r="BU345" s="70"/>
      <c r="BV345" s="70"/>
      <c r="BW345" s="70"/>
      <c r="BX345" s="70"/>
      <c r="BY345" s="70"/>
      <c r="BZ345" s="70"/>
      <c r="CA345" s="70"/>
      <c r="CB345" s="70"/>
      <c r="CC345" s="70"/>
      <c r="CD345" s="70"/>
      <c r="CE345" s="70"/>
      <c r="CF345" s="70"/>
      <c r="CG345" s="70"/>
      <c r="CH345" s="70"/>
      <c r="CI345" s="70"/>
      <c r="CJ345" s="70"/>
      <c r="CK345" s="70"/>
      <c r="CL345" s="70"/>
      <c r="CM345" s="70"/>
      <c r="CN345" s="70"/>
      <c r="CO345" s="70"/>
      <c r="CP345" s="70"/>
      <c r="CQ345" s="70"/>
      <c r="CR345" s="70"/>
      <c r="CS345" s="70"/>
      <c r="CT345" s="70"/>
      <c r="CU345" s="70"/>
      <c r="CV345" s="70"/>
      <c r="CW345" s="70"/>
      <c r="CX345" s="70"/>
      <c r="CY345" s="70"/>
      <c r="CZ345" s="70"/>
      <c r="DA345" s="70"/>
      <c r="DB345" s="70"/>
      <c r="DC345" s="70"/>
      <c r="DD345" s="70"/>
      <c r="DE345" s="70"/>
      <c r="DF345" s="70"/>
      <c r="DG345" s="70"/>
      <c r="DH345" s="70"/>
      <c r="DI345" s="70"/>
      <c r="DJ345" s="70"/>
      <c r="DK345" s="70"/>
      <c r="DL345" s="70"/>
      <c r="DM345" s="70"/>
      <c r="DN345" s="70"/>
      <c r="DO345" s="70"/>
      <c r="DP345" s="70"/>
      <c r="DQ345" s="70"/>
      <c r="DR345" s="70"/>
      <c r="DS345" s="70"/>
      <c r="DT345" s="70"/>
      <c r="DU345" s="70"/>
      <c r="DV345" s="70"/>
      <c r="DW345" s="70"/>
      <c r="DX345" s="70"/>
      <c r="DY345" s="70"/>
      <c r="DZ345" s="70"/>
      <c r="EA345" s="70"/>
      <c r="EB345" s="70"/>
      <c r="EC345" s="70"/>
      <c r="ED345" s="70"/>
      <c r="EE345" s="70"/>
      <c r="EF345" s="70"/>
      <c r="EG345" s="70"/>
      <c r="EH345" s="70"/>
      <c r="EI345" s="70"/>
      <c r="EJ345" s="70"/>
      <c r="EK345" s="70"/>
      <c r="EL345" s="70"/>
      <c r="EM345" s="70"/>
      <c r="EN345" s="70"/>
    </row>
    <row r="346" spans="1:144" outlineLevel="1" x14ac:dyDescent="0.2">
      <c r="A346" s="16">
        <v>93</v>
      </c>
      <c r="B346" s="16">
        <v>0</v>
      </c>
      <c r="C346" s="1">
        <v>2.576220105246409E-8</v>
      </c>
      <c r="D346" s="1">
        <f t="shared" si="40"/>
        <v>-2.576220105246409E-8</v>
      </c>
      <c r="E346" s="1">
        <f t="shared" si="41"/>
        <v>5.1524402746805664E-8</v>
      </c>
      <c r="F346" s="1">
        <f t="shared" si="42"/>
        <v>-2.2698987366577759E-4</v>
      </c>
      <c r="G346" s="1">
        <f t="shared" si="43"/>
        <v>-1.6050607999747271E-4</v>
      </c>
      <c r="H346" s="1">
        <v>3.5419109961923909E-7</v>
      </c>
      <c r="I346" s="1">
        <f t="shared" si="44"/>
        <v>9.1247457863613718E-15</v>
      </c>
      <c r="J346" s="1">
        <f t="shared" si="45"/>
        <v>-1.6050610842239277E-4</v>
      </c>
      <c r="AQ346" s="70"/>
      <c r="AR346" s="70"/>
      <c r="AS346" s="70"/>
      <c r="AT346" s="70"/>
      <c r="AU346" s="70"/>
      <c r="AV346" s="70"/>
      <c r="AW346" s="70"/>
      <c r="AX346" s="83"/>
      <c r="AY346" s="70"/>
      <c r="AZ346" s="70"/>
      <c r="BA346" s="70"/>
      <c r="BB346" s="70">
        <f t="shared" si="46"/>
        <v>1</v>
      </c>
      <c r="BC346" s="70">
        <f t="shared" si="47"/>
        <v>2.576220105246409E-8</v>
      </c>
      <c r="BD346" s="70" t="e">
        <f t="shared" si="48"/>
        <v>#N/A</v>
      </c>
      <c r="BE346" s="70"/>
      <c r="BF346" s="70"/>
      <c r="BG346" s="70"/>
      <c r="BH346" s="70"/>
      <c r="BI346" s="70"/>
      <c r="BJ346" s="70"/>
      <c r="BK346" s="70"/>
      <c r="BL346" s="70"/>
      <c r="BM346" s="70"/>
      <c r="BN346" s="70"/>
      <c r="BO346" s="70"/>
      <c r="BP346" s="70"/>
      <c r="BQ346" s="70"/>
      <c r="BR346" s="70"/>
      <c r="BS346" s="70"/>
      <c r="BT346" s="70"/>
      <c r="BU346" s="70"/>
      <c r="BV346" s="70"/>
      <c r="BW346" s="70"/>
      <c r="BX346" s="70"/>
      <c r="BY346" s="70"/>
      <c r="BZ346" s="70"/>
      <c r="CA346" s="70"/>
      <c r="CB346" s="70"/>
      <c r="CC346" s="70"/>
      <c r="CD346" s="70"/>
      <c r="CE346" s="70"/>
      <c r="CF346" s="70"/>
      <c r="CG346" s="70"/>
      <c r="CH346" s="70"/>
      <c r="CI346" s="70"/>
      <c r="CJ346" s="70"/>
      <c r="CK346" s="70"/>
      <c r="CL346" s="70"/>
      <c r="CM346" s="70"/>
      <c r="CN346" s="70"/>
      <c r="CO346" s="70"/>
      <c r="CP346" s="70"/>
      <c r="CQ346" s="70"/>
      <c r="CR346" s="70"/>
      <c r="CS346" s="70"/>
      <c r="CT346" s="70"/>
      <c r="CU346" s="70"/>
      <c r="CV346" s="70"/>
      <c r="CW346" s="70"/>
      <c r="CX346" s="70"/>
      <c r="CY346" s="70"/>
      <c r="CZ346" s="70"/>
      <c r="DA346" s="70"/>
      <c r="DB346" s="70"/>
      <c r="DC346" s="70"/>
      <c r="DD346" s="70"/>
      <c r="DE346" s="70"/>
      <c r="DF346" s="70"/>
      <c r="DG346" s="70"/>
      <c r="DH346" s="70"/>
      <c r="DI346" s="70"/>
      <c r="DJ346" s="70"/>
      <c r="DK346" s="70"/>
      <c r="DL346" s="70"/>
      <c r="DM346" s="70"/>
      <c r="DN346" s="70"/>
      <c r="DO346" s="70"/>
      <c r="DP346" s="70"/>
      <c r="DQ346" s="70"/>
      <c r="DR346" s="70"/>
      <c r="DS346" s="70"/>
      <c r="DT346" s="70"/>
      <c r="DU346" s="70"/>
      <c r="DV346" s="70"/>
      <c r="DW346" s="70"/>
      <c r="DX346" s="70"/>
      <c r="DY346" s="70"/>
      <c r="DZ346" s="70"/>
      <c r="EA346" s="70"/>
      <c r="EB346" s="70"/>
      <c r="EC346" s="70"/>
      <c r="ED346" s="70"/>
      <c r="EE346" s="70"/>
      <c r="EF346" s="70"/>
      <c r="EG346" s="70"/>
      <c r="EH346" s="70"/>
      <c r="EI346" s="70"/>
      <c r="EJ346" s="70"/>
      <c r="EK346" s="70"/>
      <c r="EL346" s="70"/>
      <c r="EM346" s="70"/>
      <c r="EN346" s="70"/>
    </row>
    <row r="347" spans="1:144" outlineLevel="1" x14ac:dyDescent="0.2">
      <c r="A347" s="16">
        <v>94</v>
      </c>
      <c r="B347" s="16">
        <v>1</v>
      </c>
      <c r="C347" s="1">
        <v>0.93668347637045568</v>
      </c>
      <c r="D347" s="1">
        <f t="shared" si="40"/>
        <v>6.3316523629544319E-2</v>
      </c>
      <c r="E347" s="1">
        <f t="shared" si="41"/>
        <v>0.13081971836102138</v>
      </c>
      <c r="F347" s="1">
        <f t="shared" si="42"/>
        <v>0.36169008606958164</v>
      </c>
      <c r="G347" s="1">
        <f t="shared" si="43"/>
        <v>0.25999326712967263</v>
      </c>
      <c r="H347" s="1">
        <v>6.3597419416225362E-2</v>
      </c>
      <c r="I347" s="1">
        <f t="shared" si="44"/>
        <v>4.5909344806452038E-3</v>
      </c>
      <c r="J347" s="1">
        <f t="shared" si="45"/>
        <v>0.26867719187420153</v>
      </c>
      <c r="AQ347" s="70"/>
      <c r="AR347" s="70"/>
      <c r="AS347" s="70"/>
      <c r="AT347" s="70"/>
      <c r="AU347" s="70"/>
      <c r="AV347" s="70"/>
      <c r="AW347" s="70"/>
      <c r="AX347" s="83"/>
      <c r="AY347" s="70"/>
      <c r="AZ347" s="70"/>
      <c r="BA347" s="70"/>
      <c r="BB347" s="70">
        <f t="shared" si="46"/>
        <v>0</v>
      </c>
      <c r="BC347" s="70" t="e">
        <f t="shared" si="47"/>
        <v>#N/A</v>
      </c>
      <c r="BD347" s="70">
        <f t="shared" si="48"/>
        <v>0.93668347637045568</v>
      </c>
      <c r="BE347" s="70"/>
      <c r="BF347" s="70"/>
      <c r="BG347" s="70"/>
      <c r="BH347" s="70"/>
      <c r="BI347" s="70"/>
      <c r="BJ347" s="70"/>
      <c r="BK347" s="70"/>
      <c r="BL347" s="70"/>
      <c r="BM347" s="70"/>
      <c r="BN347" s="70"/>
      <c r="BO347" s="70"/>
      <c r="BP347" s="70"/>
      <c r="BQ347" s="70"/>
      <c r="BR347" s="70"/>
      <c r="BS347" s="70"/>
      <c r="BT347" s="70"/>
      <c r="BU347" s="70"/>
      <c r="BV347" s="70"/>
      <c r="BW347" s="70"/>
      <c r="BX347" s="70"/>
      <c r="BY347" s="70"/>
      <c r="BZ347" s="70"/>
      <c r="CA347" s="70"/>
      <c r="CB347" s="70"/>
      <c r="CC347" s="70"/>
      <c r="CD347" s="70"/>
      <c r="CE347" s="70"/>
      <c r="CF347" s="70"/>
      <c r="CG347" s="70"/>
      <c r="CH347" s="70"/>
      <c r="CI347" s="70"/>
      <c r="CJ347" s="70"/>
      <c r="CK347" s="70"/>
      <c r="CL347" s="70"/>
      <c r="CM347" s="70"/>
      <c r="CN347" s="70"/>
      <c r="CO347" s="70"/>
      <c r="CP347" s="70"/>
      <c r="CQ347" s="70"/>
      <c r="CR347" s="70"/>
      <c r="CS347" s="70"/>
      <c r="CT347" s="70"/>
      <c r="CU347" s="70"/>
      <c r="CV347" s="70"/>
      <c r="CW347" s="70"/>
      <c r="CX347" s="70"/>
      <c r="CY347" s="70"/>
      <c r="CZ347" s="70"/>
      <c r="DA347" s="70"/>
      <c r="DB347" s="70"/>
      <c r="DC347" s="70"/>
      <c r="DD347" s="70"/>
      <c r="DE347" s="70"/>
      <c r="DF347" s="70"/>
      <c r="DG347" s="70"/>
      <c r="DH347" s="70"/>
      <c r="DI347" s="70"/>
      <c r="DJ347" s="70"/>
      <c r="DK347" s="70"/>
      <c r="DL347" s="70"/>
      <c r="DM347" s="70"/>
      <c r="DN347" s="70"/>
      <c r="DO347" s="70"/>
      <c r="DP347" s="70"/>
      <c r="DQ347" s="70"/>
      <c r="DR347" s="70"/>
      <c r="DS347" s="70"/>
      <c r="DT347" s="70"/>
      <c r="DU347" s="70"/>
      <c r="DV347" s="70"/>
      <c r="DW347" s="70"/>
      <c r="DX347" s="70"/>
      <c r="DY347" s="70"/>
      <c r="DZ347" s="70"/>
      <c r="EA347" s="70"/>
      <c r="EB347" s="70"/>
      <c r="EC347" s="70"/>
      <c r="ED347" s="70"/>
      <c r="EE347" s="70"/>
      <c r="EF347" s="70"/>
      <c r="EG347" s="70"/>
      <c r="EH347" s="70"/>
      <c r="EI347" s="70"/>
      <c r="EJ347" s="70"/>
      <c r="EK347" s="70"/>
      <c r="EL347" s="70"/>
      <c r="EM347" s="70"/>
      <c r="EN347" s="70"/>
    </row>
    <row r="348" spans="1:144" outlineLevel="1" x14ac:dyDescent="0.2">
      <c r="A348" s="16">
        <v>95</v>
      </c>
      <c r="B348" s="16">
        <v>0</v>
      </c>
      <c r="C348" s="1">
        <v>4.0816857745252511E-3</v>
      </c>
      <c r="D348" s="1">
        <f t="shared" si="40"/>
        <v>-4.0816857745252511E-3</v>
      </c>
      <c r="E348" s="1">
        <f t="shared" si="41"/>
        <v>8.1800771814031087E-3</v>
      </c>
      <c r="F348" s="1">
        <f t="shared" si="42"/>
        <v>-9.0443779119423737E-2</v>
      </c>
      <c r="G348" s="1">
        <f t="shared" si="43"/>
        <v>-6.4018858264722922E-2</v>
      </c>
      <c r="H348" s="1">
        <v>5.780897345391711E-3</v>
      </c>
      <c r="I348" s="1">
        <f t="shared" si="44"/>
        <v>2.383027220457319E-5</v>
      </c>
      <c r="J348" s="1">
        <f t="shared" si="45"/>
        <v>-6.4204707660133892E-2</v>
      </c>
      <c r="AQ348" s="70"/>
      <c r="AR348" s="70"/>
      <c r="AS348" s="70"/>
      <c r="AT348" s="70"/>
      <c r="AU348" s="70"/>
      <c r="AV348" s="70"/>
      <c r="AW348" s="70"/>
      <c r="AX348" s="83"/>
      <c r="AY348" s="70"/>
      <c r="AZ348" s="70"/>
      <c r="BA348" s="70"/>
      <c r="BB348" s="70">
        <f t="shared" si="46"/>
        <v>1</v>
      </c>
      <c r="BC348" s="70">
        <f t="shared" si="47"/>
        <v>4.0816857745252511E-3</v>
      </c>
      <c r="BD348" s="70" t="e">
        <f t="shared" si="48"/>
        <v>#N/A</v>
      </c>
      <c r="BE348" s="70"/>
      <c r="BF348" s="70"/>
      <c r="BG348" s="70"/>
      <c r="BH348" s="70"/>
      <c r="BI348" s="70"/>
      <c r="BJ348" s="70"/>
      <c r="BK348" s="70"/>
      <c r="BL348" s="70"/>
      <c r="BM348" s="70"/>
      <c r="BN348" s="70"/>
      <c r="BO348" s="70"/>
      <c r="BP348" s="70"/>
      <c r="BQ348" s="70"/>
      <c r="BR348" s="70"/>
      <c r="BS348" s="70"/>
      <c r="BT348" s="70"/>
      <c r="BU348" s="70"/>
      <c r="BV348" s="70"/>
      <c r="BW348" s="70"/>
      <c r="BX348" s="70"/>
      <c r="BY348" s="70"/>
      <c r="BZ348" s="70"/>
      <c r="CA348" s="70"/>
      <c r="CB348" s="70"/>
      <c r="CC348" s="70"/>
      <c r="CD348" s="70"/>
      <c r="CE348" s="70"/>
      <c r="CF348" s="70"/>
      <c r="CG348" s="70"/>
      <c r="CH348" s="70"/>
      <c r="CI348" s="70"/>
      <c r="CJ348" s="70"/>
      <c r="CK348" s="70"/>
      <c r="CL348" s="70"/>
      <c r="CM348" s="70"/>
      <c r="CN348" s="70"/>
      <c r="CO348" s="70"/>
      <c r="CP348" s="70"/>
      <c r="CQ348" s="70"/>
      <c r="CR348" s="70"/>
      <c r="CS348" s="70"/>
      <c r="CT348" s="70"/>
      <c r="CU348" s="70"/>
      <c r="CV348" s="70"/>
      <c r="CW348" s="70"/>
      <c r="CX348" s="70"/>
      <c r="CY348" s="70"/>
      <c r="CZ348" s="70"/>
      <c r="DA348" s="70"/>
      <c r="DB348" s="70"/>
      <c r="DC348" s="70"/>
      <c r="DD348" s="70"/>
      <c r="DE348" s="70"/>
      <c r="DF348" s="70"/>
      <c r="DG348" s="70"/>
      <c r="DH348" s="70"/>
      <c r="DI348" s="70"/>
      <c r="DJ348" s="70"/>
      <c r="DK348" s="70"/>
      <c r="DL348" s="70"/>
      <c r="DM348" s="70"/>
      <c r="DN348" s="70"/>
      <c r="DO348" s="70"/>
      <c r="DP348" s="70"/>
      <c r="DQ348" s="70"/>
      <c r="DR348" s="70"/>
      <c r="DS348" s="70"/>
      <c r="DT348" s="70"/>
      <c r="DU348" s="70"/>
      <c r="DV348" s="70"/>
      <c r="DW348" s="70"/>
      <c r="DX348" s="70"/>
      <c r="DY348" s="70"/>
      <c r="DZ348" s="70"/>
      <c r="EA348" s="70"/>
      <c r="EB348" s="70"/>
      <c r="EC348" s="70"/>
      <c r="ED348" s="70"/>
      <c r="EE348" s="70"/>
      <c r="EF348" s="70"/>
      <c r="EG348" s="70"/>
      <c r="EH348" s="70"/>
      <c r="EI348" s="70"/>
      <c r="EJ348" s="70"/>
      <c r="EK348" s="70"/>
      <c r="EL348" s="70"/>
      <c r="EM348" s="70"/>
      <c r="EN348" s="70"/>
    </row>
    <row r="349" spans="1:144" outlineLevel="1" x14ac:dyDescent="0.2">
      <c r="A349" s="16">
        <v>96</v>
      </c>
      <c r="B349" s="16">
        <v>0</v>
      </c>
      <c r="C349" s="1">
        <v>8.2329641246886581E-5</v>
      </c>
      <c r="D349" s="1">
        <f t="shared" si="40"/>
        <v>-8.2329641246886581E-5</v>
      </c>
      <c r="E349" s="1">
        <f t="shared" si="41"/>
        <v>1.6466606103585291E-4</v>
      </c>
      <c r="F349" s="1">
        <f t="shared" si="42"/>
        <v>-1.2832227438595877E-2</v>
      </c>
      <c r="G349" s="1">
        <f t="shared" si="43"/>
        <v>-9.0739418101949861E-3</v>
      </c>
      <c r="H349" s="1">
        <v>2.7693219449596309E-4</v>
      </c>
      <c r="I349" s="1">
        <f t="shared" si="44"/>
        <v>2.2807921718377268E-8</v>
      </c>
      <c r="J349" s="1">
        <f t="shared" si="45"/>
        <v>-9.0751985045244635E-3</v>
      </c>
      <c r="AQ349" s="70"/>
      <c r="AR349" s="70"/>
      <c r="AS349" s="70"/>
      <c r="AT349" s="70"/>
      <c r="AU349" s="70"/>
      <c r="AV349" s="70"/>
      <c r="AW349" s="70"/>
      <c r="AX349" s="83"/>
      <c r="AY349" s="70"/>
      <c r="AZ349" s="70"/>
      <c r="BA349" s="70"/>
      <c r="BB349" s="70">
        <f t="shared" si="46"/>
        <v>1</v>
      </c>
      <c r="BC349" s="70">
        <f t="shared" si="47"/>
        <v>8.2329641246886581E-5</v>
      </c>
      <c r="BD349" s="70" t="e">
        <f t="shared" si="48"/>
        <v>#N/A</v>
      </c>
      <c r="BE349" s="70"/>
      <c r="BF349" s="70"/>
      <c r="BG349" s="70"/>
      <c r="BH349" s="70"/>
      <c r="BI349" s="70"/>
      <c r="BJ349" s="70"/>
      <c r="BK349" s="70"/>
      <c r="BL349" s="70"/>
      <c r="BM349" s="70"/>
      <c r="BN349" s="70"/>
      <c r="BO349" s="70"/>
      <c r="BP349" s="70"/>
      <c r="BQ349" s="70"/>
      <c r="BR349" s="70"/>
      <c r="BS349" s="70"/>
      <c r="BT349" s="70"/>
      <c r="BU349" s="70"/>
      <c r="BV349" s="70"/>
      <c r="BW349" s="70"/>
      <c r="BX349" s="70"/>
      <c r="BY349" s="70"/>
      <c r="BZ349" s="70"/>
      <c r="CA349" s="70"/>
      <c r="CB349" s="70"/>
      <c r="CC349" s="70"/>
      <c r="CD349" s="70"/>
      <c r="CE349" s="70"/>
      <c r="CF349" s="70"/>
      <c r="CG349" s="70"/>
      <c r="CH349" s="70"/>
      <c r="CI349" s="70"/>
      <c r="CJ349" s="70"/>
      <c r="CK349" s="70"/>
      <c r="CL349" s="70"/>
      <c r="CM349" s="70"/>
      <c r="CN349" s="70"/>
      <c r="CO349" s="70"/>
      <c r="CP349" s="70"/>
      <c r="CQ349" s="70"/>
      <c r="CR349" s="70"/>
      <c r="CS349" s="70"/>
      <c r="CT349" s="70"/>
      <c r="CU349" s="70"/>
      <c r="CV349" s="70"/>
      <c r="CW349" s="70"/>
      <c r="CX349" s="70"/>
      <c r="CY349" s="70"/>
      <c r="CZ349" s="70"/>
      <c r="DA349" s="70"/>
      <c r="DB349" s="70"/>
      <c r="DC349" s="70"/>
      <c r="DD349" s="70"/>
      <c r="DE349" s="70"/>
      <c r="DF349" s="70"/>
      <c r="DG349" s="70"/>
      <c r="DH349" s="70"/>
      <c r="DI349" s="70"/>
      <c r="DJ349" s="70"/>
      <c r="DK349" s="70"/>
      <c r="DL349" s="70"/>
      <c r="DM349" s="70"/>
      <c r="DN349" s="70"/>
      <c r="DO349" s="70"/>
      <c r="DP349" s="70"/>
      <c r="DQ349" s="70"/>
      <c r="DR349" s="70"/>
      <c r="DS349" s="70"/>
      <c r="DT349" s="70"/>
      <c r="DU349" s="70"/>
      <c r="DV349" s="70"/>
      <c r="DW349" s="70"/>
      <c r="DX349" s="70"/>
      <c r="DY349" s="70"/>
      <c r="DZ349" s="70"/>
      <c r="EA349" s="70"/>
      <c r="EB349" s="70"/>
      <c r="EC349" s="70"/>
      <c r="ED349" s="70"/>
      <c r="EE349" s="70"/>
      <c r="EF349" s="70"/>
      <c r="EG349" s="70"/>
      <c r="EH349" s="70"/>
      <c r="EI349" s="70"/>
      <c r="EJ349" s="70"/>
      <c r="EK349" s="70"/>
      <c r="EL349" s="70"/>
      <c r="EM349" s="70"/>
      <c r="EN349" s="70"/>
    </row>
    <row r="350" spans="1:144" outlineLevel="1" x14ac:dyDescent="0.2">
      <c r="A350" s="16">
        <v>97</v>
      </c>
      <c r="B350" s="16">
        <v>0</v>
      </c>
      <c r="C350" s="1">
        <v>2.9079535416468306E-5</v>
      </c>
      <c r="D350" s="1">
        <f t="shared" si="40"/>
        <v>-2.9079535416468306E-5</v>
      </c>
      <c r="E350" s="1">
        <f t="shared" si="41"/>
        <v>5.8159916468450097E-5</v>
      </c>
      <c r="F350" s="1">
        <f t="shared" si="42"/>
        <v>-7.6262649094068387E-3</v>
      </c>
      <c r="G350" s="1">
        <f t="shared" si="43"/>
        <v>-5.3926228368428733E-3</v>
      </c>
      <c r="H350" s="1">
        <v>1.1123247264716694E-4</v>
      </c>
      <c r="I350" s="1">
        <f t="shared" si="44"/>
        <v>3.2350425326545296E-9</v>
      </c>
      <c r="J350" s="1">
        <f t="shared" si="45"/>
        <v>-5.3929227792517045E-3</v>
      </c>
      <c r="AQ350" s="70"/>
      <c r="AR350" s="70"/>
      <c r="AS350" s="70"/>
      <c r="AT350" s="70"/>
      <c r="AU350" s="70"/>
      <c r="AV350" s="70"/>
      <c r="AW350" s="70"/>
      <c r="AX350" s="83"/>
      <c r="AY350" s="70"/>
      <c r="AZ350" s="70"/>
      <c r="BA350" s="70"/>
      <c r="BB350" s="70">
        <f t="shared" si="46"/>
        <v>1</v>
      </c>
      <c r="BC350" s="70">
        <f t="shared" si="47"/>
        <v>2.9079535416468306E-5</v>
      </c>
      <c r="BD350" s="70" t="e">
        <f t="shared" si="48"/>
        <v>#N/A</v>
      </c>
      <c r="BE350" s="70"/>
      <c r="BF350" s="70"/>
      <c r="BG350" s="70"/>
      <c r="BH350" s="70"/>
      <c r="BI350" s="70"/>
      <c r="BJ350" s="70"/>
      <c r="BK350" s="70"/>
      <c r="BL350" s="70"/>
      <c r="BM350" s="70"/>
      <c r="BN350" s="70"/>
      <c r="BO350" s="70"/>
      <c r="BP350" s="70"/>
      <c r="BQ350" s="70"/>
      <c r="BR350" s="70"/>
      <c r="BS350" s="70"/>
      <c r="BT350" s="70"/>
      <c r="BU350" s="70"/>
      <c r="BV350" s="70"/>
      <c r="BW350" s="70"/>
      <c r="BX350" s="70"/>
      <c r="BY350" s="70"/>
      <c r="BZ350" s="70"/>
      <c r="CA350" s="70"/>
      <c r="CB350" s="70"/>
      <c r="CC350" s="70"/>
      <c r="CD350" s="70"/>
      <c r="CE350" s="70"/>
      <c r="CF350" s="70"/>
      <c r="CG350" s="70"/>
      <c r="CH350" s="70"/>
      <c r="CI350" s="70"/>
      <c r="CJ350" s="70"/>
      <c r="CK350" s="70"/>
      <c r="CL350" s="70"/>
      <c r="CM350" s="70"/>
      <c r="CN350" s="70"/>
      <c r="CO350" s="70"/>
      <c r="CP350" s="70"/>
      <c r="CQ350" s="70"/>
      <c r="CR350" s="70"/>
      <c r="CS350" s="70"/>
      <c r="CT350" s="70"/>
      <c r="CU350" s="70"/>
      <c r="CV350" s="70"/>
      <c r="CW350" s="70"/>
      <c r="CX350" s="70"/>
      <c r="CY350" s="70"/>
      <c r="CZ350" s="70"/>
      <c r="DA350" s="70"/>
      <c r="DB350" s="70"/>
      <c r="DC350" s="70"/>
      <c r="DD350" s="70"/>
      <c r="DE350" s="70"/>
      <c r="DF350" s="70"/>
      <c r="DG350" s="70"/>
      <c r="DH350" s="70"/>
      <c r="DI350" s="70"/>
      <c r="DJ350" s="70"/>
      <c r="DK350" s="70"/>
      <c r="DL350" s="70"/>
      <c r="DM350" s="70"/>
      <c r="DN350" s="70"/>
      <c r="DO350" s="70"/>
      <c r="DP350" s="70"/>
      <c r="DQ350" s="70"/>
      <c r="DR350" s="70"/>
      <c r="DS350" s="70"/>
      <c r="DT350" s="70"/>
      <c r="DU350" s="70"/>
      <c r="DV350" s="70"/>
      <c r="DW350" s="70"/>
      <c r="DX350" s="70"/>
      <c r="DY350" s="70"/>
      <c r="DZ350" s="70"/>
      <c r="EA350" s="70"/>
      <c r="EB350" s="70"/>
      <c r="EC350" s="70"/>
      <c r="ED350" s="70"/>
      <c r="EE350" s="70"/>
      <c r="EF350" s="70"/>
      <c r="EG350" s="70"/>
      <c r="EH350" s="70"/>
      <c r="EI350" s="70"/>
      <c r="EJ350" s="70"/>
      <c r="EK350" s="70"/>
      <c r="EL350" s="70"/>
      <c r="EM350" s="70"/>
      <c r="EN350" s="70"/>
    </row>
    <row r="351" spans="1:144" outlineLevel="1" x14ac:dyDescent="0.2">
      <c r="A351" s="16">
        <v>98</v>
      </c>
      <c r="B351" s="16">
        <v>0</v>
      </c>
      <c r="C351" s="1">
        <v>6.5328678689262649E-6</v>
      </c>
      <c r="D351" s="1">
        <f t="shared" si="40"/>
        <v>-6.5328678689262649E-6</v>
      </c>
      <c r="E351" s="1">
        <f t="shared" si="41"/>
        <v>1.3065778416547303E-5</v>
      </c>
      <c r="F351" s="1">
        <f t="shared" si="42"/>
        <v>-3.6146615908750437E-3</v>
      </c>
      <c r="G351" s="1">
        <f t="shared" si="43"/>
        <v>-2.5559558970310254E-3</v>
      </c>
      <c r="H351" s="1">
        <v>3.1447306643407639E-5</v>
      </c>
      <c r="I351" s="1">
        <f t="shared" si="44"/>
        <v>2.0544890207793595E-10</v>
      </c>
      <c r="J351" s="1">
        <f t="shared" si="45"/>
        <v>-2.5559960869433566E-3</v>
      </c>
      <c r="AQ351" s="70"/>
      <c r="AR351" s="70"/>
      <c r="AS351" s="70"/>
      <c r="AT351" s="70"/>
      <c r="AU351" s="70"/>
      <c r="AV351" s="70"/>
      <c r="AW351" s="70"/>
      <c r="AX351" s="83"/>
      <c r="AY351" s="70"/>
      <c r="AZ351" s="70"/>
      <c r="BA351" s="70"/>
      <c r="BB351" s="70">
        <f t="shared" si="46"/>
        <v>1</v>
      </c>
      <c r="BC351" s="70">
        <f t="shared" si="47"/>
        <v>6.5328678689262649E-6</v>
      </c>
      <c r="BD351" s="70" t="e">
        <f t="shared" si="48"/>
        <v>#N/A</v>
      </c>
      <c r="BE351" s="70"/>
      <c r="BF351" s="70"/>
      <c r="BG351" s="70"/>
      <c r="BH351" s="70"/>
      <c r="BI351" s="70"/>
      <c r="BJ351" s="70"/>
      <c r="BK351" s="70"/>
      <c r="BL351" s="70"/>
      <c r="BM351" s="70"/>
      <c r="BN351" s="70"/>
      <c r="BO351" s="70"/>
      <c r="BP351" s="70"/>
      <c r="BQ351" s="70"/>
      <c r="BR351" s="70"/>
      <c r="BS351" s="70"/>
      <c r="BT351" s="70"/>
      <c r="BU351" s="70"/>
      <c r="BV351" s="70"/>
      <c r="BW351" s="70"/>
      <c r="BX351" s="70"/>
      <c r="BY351" s="70"/>
      <c r="BZ351" s="70"/>
      <c r="CA351" s="70"/>
      <c r="CB351" s="70"/>
      <c r="CC351" s="70"/>
      <c r="CD351" s="70"/>
      <c r="CE351" s="70"/>
      <c r="CF351" s="70"/>
      <c r="CG351" s="70"/>
      <c r="CH351" s="70"/>
      <c r="CI351" s="70"/>
      <c r="CJ351" s="70"/>
      <c r="CK351" s="70"/>
      <c r="CL351" s="70"/>
      <c r="CM351" s="70"/>
      <c r="CN351" s="70"/>
      <c r="CO351" s="70"/>
      <c r="CP351" s="70"/>
      <c r="CQ351" s="70"/>
      <c r="CR351" s="70"/>
      <c r="CS351" s="70"/>
      <c r="CT351" s="70"/>
      <c r="CU351" s="70"/>
      <c r="CV351" s="70"/>
      <c r="CW351" s="70"/>
      <c r="CX351" s="70"/>
      <c r="CY351" s="70"/>
      <c r="CZ351" s="70"/>
      <c r="DA351" s="70"/>
      <c r="DB351" s="70"/>
      <c r="DC351" s="70"/>
      <c r="DD351" s="70"/>
      <c r="DE351" s="70"/>
      <c r="DF351" s="70"/>
      <c r="DG351" s="70"/>
      <c r="DH351" s="70"/>
      <c r="DI351" s="70"/>
      <c r="DJ351" s="70"/>
      <c r="DK351" s="70"/>
      <c r="DL351" s="70"/>
      <c r="DM351" s="70"/>
      <c r="DN351" s="70"/>
      <c r="DO351" s="70"/>
      <c r="DP351" s="70"/>
      <c r="DQ351" s="70"/>
      <c r="DR351" s="70"/>
      <c r="DS351" s="70"/>
      <c r="DT351" s="70"/>
      <c r="DU351" s="70"/>
      <c r="DV351" s="70"/>
      <c r="DW351" s="70"/>
      <c r="DX351" s="70"/>
      <c r="DY351" s="70"/>
      <c r="DZ351" s="70"/>
      <c r="EA351" s="70"/>
      <c r="EB351" s="70"/>
      <c r="EC351" s="70"/>
      <c r="ED351" s="70"/>
      <c r="EE351" s="70"/>
      <c r="EF351" s="70"/>
      <c r="EG351" s="70"/>
      <c r="EH351" s="70"/>
      <c r="EI351" s="70"/>
      <c r="EJ351" s="70"/>
      <c r="EK351" s="70"/>
      <c r="EL351" s="70"/>
      <c r="EM351" s="70"/>
      <c r="EN351" s="70"/>
    </row>
    <row r="352" spans="1:144" outlineLevel="1" x14ac:dyDescent="0.2">
      <c r="A352" s="16">
        <v>99</v>
      </c>
      <c r="B352" s="16">
        <v>0</v>
      </c>
      <c r="C352" s="1">
        <v>2.9212007632205527E-5</v>
      </c>
      <c r="D352" s="1">
        <f t="shared" si="40"/>
        <v>-2.9212007632205527E-5</v>
      </c>
      <c r="E352" s="1">
        <f t="shared" si="41"/>
        <v>5.842486862225171E-5</v>
      </c>
      <c r="F352" s="1">
        <f t="shared" si="42"/>
        <v>-7.643616200611574E-3</v>
      </c>
      <c r="G352" s="1">
        <f t="shared" si="43"/>
        <v>-5.4048923207149994E-3</v>
      </c>
      <c r="H352" s="1">
        <v>1.2132170874267554E-4</v>
      </c>
      <c r="I352" s="1">
        <f t="shared" si="44"/>
        <v>3.5445842486210162E-9</v>
      </c>
      <c r="J352" s="1">
        <f t="shared" si="45"/>
        <v>-5.405220215936867E-3</v>
      </c>
      <c r="AQ352" s="70"/>
      <c r="AR352" s="70"/>
      <c r="AS352" s="70"/>
      <c r="AT352" s="70"/>
      <c r="AU352" s="70"/>
      <c r="AV352" s="70"/>
      <c r="AW352" s="70"/>
      <c r="AX352" s="83"/>
      <c r="AY352" s="70"/>
      <c r="AZ352" s="70"/>
      <c r="BA352" s="70"/>
      <c r="BB352" s="70">
        <f t="shared" si="46"/>
        <v>1</v>
      </c>
      <c r="BC352" s="70">
        <f t="shared" si="47"/>
        <v>2.9212007632205527E-5</v>
      </c>
      <c r="BD352" s="70" t="e">
        <f t="shared" si="48"/>
        <v>#N/A</v>
      </c>
      <c r="BE352" s="70"/>
      <c r="BF352" s="70"/>
      <c r="BG352" s="70"/>
      <c r="BH352" s="70"/>
      <c r="BI352" s="70"/>
      <c r="BJ352" s="70"/>
      <c r="BK352" s="70"/>
      <c r="BL352" s="70"/>
      <c r="BM352" s="70"/>
      <c r="BN352" s="70"/>
      <c r="BO352" s="70"/>
      <c r="BP352" s="70"/>
      <c r="BQ352" s="70"/>
      <c r="BR352" s="70"/>
      <c r="BS352" s="70"/>
      <c r="BT352" s="70"/>
      <c r="BU352" s="70"/>
      <c r="BV352" s="70"/>
      <c r="BW352" s="70"/>
      <c r="BX352" s="70"/>
      <c r="BY352" s="70"/>
      <c r="BZ352" s="70"/>
      <c r="CA352" s="70"/>
      <c r="CB352" s="70"/>
      <c r="CC352" s="70"/>
      <c r="CD352" s="70"/>
      <c r="CE352" s="70"/>
      <c r="CF352" s="70"/>
      <c r="CG352" s="70"/>
      <c r="CH352" s="70"/>
      <c r="CI352" s="70"/>
      <c r="CJ352" s="70"/>
      <c r="CK352" s="70"/>
      <c r="CL352" s="70"/>
      <c r="CM352" s="70"/>
      <c r="CN352" s="70"/>
      <c r="CO352" s="70"/>
      <c r="CP352" s="70"/>
      <c r="CQ352" s="70"/>
      <c r="CR352" s="70"/>
      <c r="CS352" s="70"/>
      <c r="CT352" s="70"/>
      <c r="CU352" s="70"/>
      <c r="CV352" s="70"/>
      <c r="CW352" s="70"/>
      <c r="CX352" s="70"/>
      <c r="CY352" s="70"/>
      <c r="CZ352" s="70"/>
      <c r="DA352" s="70"/>
      <c r="DB352" s="70"/>
      <c r="DC352" s="70"/>
      <c r="DD352" s="70"/>
      <c r="DE352" s="70"/>
      <c r="DF352" s="70"/>
      <c r="DG352" s="70"/>
      <c r="DH352" s="70"/>
      <c r="DI352" s="70"/>
      <c r="DJ352" s="70"/>
      <c r="DK352" s="70"/>
      <c r="DL352" s="70"/>
      <c r="DM352" s="70"/>
      <c r="DN352" s="70"/>
      <c r="DO352" s="70"/>
      <c r="DP352" s="70"/>
      <c r="DQ352" s="70"/>
      <c r="DR352" s="70"/>
      <c r="DS352" s="70"/>
      <c r="DT352" s="70"/>
      <c r="DU352" s="70"/>
      <c r="DV352" s="70"/>
      <c r="DW352" s="70"/>
      <c r="DX352" s="70"/>
      <c r="DY352" s="70"/>
      <c r="DZ352" s="70"/>
      <c r="EA352" s="70"/>
      <c r="EB352" s="70"/>
      <c r="EC352" s="70"/>
      <c r="ED352" s="70"/>
      <c r="EE352" s="70"/>
      <c r="EF352" s="70"/>
      <c r="EG352" s="70"/>
      <c r="EH352" s="70"/>
      <c r="EI352" s="70"/>
      <c r="EJ352" s="70"/>
      <c r="EK352" s="70"/>
      <c r="EL352" s="70"/>
      <c r="EM352" s="70"/>
      <c r="EN352" s="70"/>
    </row>
    <row r="353" spans="1:144" outlineLevel="1" x14ac:dyDescent="0.2">
      <c r="A353" s="16">
        <v>100</v>
      </c>
      <c r="B353" s="16">
        <v>0</v>
      </c>
      <c r="C353" s="1">
        <v>1.1188113508466076E-2</v>
      </c>
      <c r="D353" s="1">
        <f t="shared" si="40"/>
        <v>-1.1188113508466076E-2</v>
      </c>
      <c r="E353" s="1">
        <f t="shared" si="41"/>
        <v>2.2502342445589074E-2</v>
      </c>
      <c r="F353" s="1">
        <f t="shared" si="42"/>
        <v>-0.15000780794875004</v>
      </c>
      <c r="G353" s="1">
        <f t="shared" si="43"/>
        <v>-0.1063705960204754</v>
      </c>
      <c r="H353" s="1">
        <v>2.0830734917959382E-2</v>
      </c>
      <c r="I353" s="1">
        <f t="shared" si="44"/>
        <v>2.4070771194330918E-4</v>
      </c>
      <c r="J353" s="1">
        <f t="shared" si="45"/>
        <v>-0.10749609950921236</v>
      </c>
      <c r="AQ353" s="70"/>
      <c r="AR353" s="70"/>
      <c r="AS353" s="70"/>
      <c r="AT353" s="70"/>
      <c r="AU353" s="70"/>
      <c r="AV353" s="70"/>
      <c r="AW353" s="70"/>
      <c r="AX353" s="83"/>
      <c r="AY353" s="70"/>
      <c r="AZ353" s="70"/>
      <c r="BA353" s="70"/>
      <c r="BB353" s="70">
        <f t="shared" si="46"/>
        <v>1</v>
      </c>
      <c r="BC353" s="70">
        <f t="shared" si="47"/>
        <v>1.1188113508466076E-2</v>
      </c>
      <c r="BD353" s="70" t="e">
        <f t="shared" si="48"/>
        <v>#N/A</v>
      </c>
      <c r="BE353" s="70"/>
      <c r="BF353" s="70"/>
      <c r="BG353" s="70"/>
      <c r="BH353" s="70"/>
      <c r="BI353" s="70"/>
      <c r="BJ353" s="70"/>
      <c r="BK353" s="70"/>
      <c r="BL353" s="70"/>
      <c r="BM353" s="70"/>
      <c r="BN353" s="70"/>
      <c r="BO353" s="70"/>
      <c r="BP353" s="70"/>
      <c r="BQ353" s="70"/>
      <c r="BR353" s="70"/>
      <c r="BS353" s="70"/>
      <c r="BT353" s="70"/>
      <c r="BU353" s="70"/>
      <c r="BV353" s="70"/>
      <c r="BW353" s="70"/>
      <c r="BX353" s="70"/>
      <c r="BY353" s="70"/>
      <c r="BZ353" s="70"/>
      <c r="CA353" s="70"/>
      <c r="CB353" s="70"/>
      <c r="CC353" s="70"/>
      <c r="CD353" s="70"/>
      <c r="CE353" s="70"/>
      <c r="CF353" s="70"/>
      <c r="CG353" s="70"/>
      <c r="CH353" s="70"/>
      <c r="CI353" s="70"/>
      <c r="CJ353" s="70"/>
      <c r="CK353" s="70"/>
      <c r="CL353" s="70"/>
      <c r="CM353" s="70"/>
      <c r="CN353" s="70"/>
      <c r="CO353" s="70"/>
      <c r="CP353" s="70"/>
      <c r="CQ353" s="70"/>
      <c r="CR353" s="70"/>
      <c r="CS353" s="70"/>
      <c r="CT353" s="70"/>
      <c r="CU353" s="70"/>
      <c r="CV353" s="70"/>
      <c r="CW353" s="70"/>
      <c r="CX353" s="70"/>
      <c r="CY353" s="70"/>
      <c r="CZ353" s="70"/>
      <c r="DA353" s="70"/>
      <c r="DB353" s="70"/>
      <c r="DC353" s="70"/>
      <c r="DD353" s="70"/>
      <c r="DE353" s="70"/>
      <c r="DF353" s="70"/>
      <c r="DG353" s="70"/>
      <c r="DH353" s="70"/>
      <c r="DI353" s="70"/>
      <c r="DJ353" s="70"/>
      <c r="DK353" s="70"/>
      <c r="DL353" s="70"/>
      <c r="DM353" s="70"/>
      <c r="DN353" s="70"/>
      <c r="DO353" s="70"/>
      <c r="DP353" s="70"/>
      <c r="DQ353" s="70"/>
      <c r="DR353" s="70"/>
      <c r="DS353" s="70"/>
      <c r="DT353" s="70"/>
      <c r="DU353" s="70"/>
      <c r="DV353" s="70"/>
      <c r="DW353" s="70"/>
      <c r="DX353" s="70"/>
      <c r="DY353" s="70"/>
      <c r="DZ353" s="70"/>
      <c r="EA353" s="70"/>
      <c r="EB353" s="70"/>
      <c r="EC353" s="70"/>
      <c r="ED353" s="70"/>
      <c r="EE353" s="70"/>
      <c r="EF353" s="70"/>
      <c r="EG353" s="70"/>
      <c r="EH353" s="70"/>
      <c r="EI353" s="70"/>
      <c r="EJ353" s="70"/>
      <c r="EK353" s="70"/>
      <c r="EL353" s="70"/>
      <c r="EM353" s="70"/>
      <c r="EN353" s="70"/>
    </row>
    <row r="354" spans="1:144" outlineLevel="1" x14ac:dyDescent="0.2">
      <c r="A354" s="16">
        <v>101</v>
      </c>
      <c r="B354" s="16">
        <v>0</v>
      </c>
      <c r="C354" s="1">
        <v>7.4317131139853011E-7</v>
      </c>
      <c r="D354" s="1">
        <f t="shared" si="40"/>
        <v>-7.4317131139853011E-7</v>
      </c>
      <c r="E354" s="1">
        <f t="shared" si="41"/>
        <v>1.4863431749042049E-6</v>
      </c>
      <c r="F354" s="1">
        <f t="shared" si="42"/>
        <v>-1.2191567474710563E-3</v>
      </c>
      <c r="G354" s="1">
        <f t="shared" si="43"/>
        <v>-8.6207416369042092E-4</v>
      </c>
      <c r="H354" s="1">
        <v>5.2098276437133543E-6</v>
      </c>
      <c r="I354" s="1">
        <f t="shared" si="44"/>
        <v>3.8718174910492548E-12</v>
      </c>
      <c r="J354" s="1">
        <f t="shared" si="45"/>
        <v>-8.6207640932809998E-4</v>
      </c>
      <c r="AQ354" s="70"/>
      <c r="AR354" s="70"/>
      <c r="AS354" s="70"/>
      <c r="AT354" s="70"/>
      <c r="AU354" s="70"/>
      <c r="AV354" s="70"/>
      <c r="AW354" s="70"/>
      <c r="AX354" s="83"/>
      <c r="AY354" s="70"/>
      <c r="AZ354" s="70"/>
      <c r="BA354" s="70"/>
      <c r="BB354" s="70">
        <f t="shared" si="46"/>
        <v>1</v>
      </c>
      <c r="BC354" s="70">
        <f t="shared" si="47"/>
        <v>7.4317131139853011E-7</v>
      </c>
      <c r="BD354" s="70" t="e">
        <f t="shared" si="48"/>
        <v>#N/A</v>
      </c>
      <c r="BE354" s="70"/>
      <c r="BF354" s="70"/>
      <c r="BG354" s="70"/>
      <c r="BH354" s="70"/>
      <c r="BI354" s="70"/>
      <c r="BJ354" s="70"/>
      <c r="BK354" s="70"/>
      <c r="BL354" s="70"/>
      <c r="BM354" s="70"/>
      <c r="BN354" s="70"/>
      <c r="BO354" s="70"/>
      <c r="BP354" s="70"/>
      <c r="BQ354" s="70"/>
      <c r="BR354" s="70"/>
      <c r="BS354" s="70"/>
      <c r="BT354" s="70"/>
      <c r="BU354" s="70"/>
      <c r="BV354" s="70"/>
      <c r="BW354" s="70"/>
      <c r="BX354" s="70"/>
      <c r="BY354" s="70"/>
      <c r="BZ354" s="70"/>
      <c r="CA354" s="70"/>
      <c r="CB354" s="70"/>
      <c r="CC354" s="70"/>
      <c r="CD354" s="70"/>
      <c r="CE354" s="70"/>
      <c r="CF354" s="70"/>
      <c r="CG354" s="70"/>
      <c r="CH354" s="70"/>
      <c r="CI354" s="70"/>
      <c r="CJ354" s="70"/>
      <c r="CK354" s="70"/>
      <c r="CL354" s="70"/>
      <c r="CM354" s="70"/>
      <c r="CN354" s="70"/>
      <c r="CO354" s="70"/>
      <c r="CP354" s="70"/>
      <c r="CQ354" s="70"/>
      <c r="CR354" s="70"/>
      <c r="CS354" s="70"/>
      <c r="CT354" s="70"/>
      <c r="CU354" s="70"/>
      <c r="CV354" s="70"/>
      <c r="CW354" s="70"/>
      <c r="CX354" s="70"/>
      <c r="CY354" s="70"/>
      <c r="CZ354" s="70"/>
      <c r="DA354" s="70"/>
      <c r="DB354" s="70"/>
      <c r="DC354" s="70"/>
      <c r="DD354" s="70"/>
      <c r="DE354" s="70"/>
      <c r="DF354" s="70"/>
      <c r="DG354" s="70"/>
      <c r="DH354" s="70"/>
      <c r="DI354" s="70"/>
      <c r="DJ354" s="70"/>
      <c r="DK354" s="70"/>
      <c r="DL354" s="70"/>
      <c r="DM354" s="70"/>
      <c r="DN354" s="70"/>
      <c r="DO354" s="70"/>
      <c r="DP354" s="70"/>
      <c r="DQ354" s="70"/>
      <c r="DR354" s="70"/>
      <c r="DS354" s="70"/>
      <c r="DT354" s="70"/>
      <c r="DU354" s="70"/>
      <c r="DV354" s="70"/>
      <c r="DW354" s="70"/>
      <c r="DX354" s="70"/>
      <c r="DY354" s="70"/>
      <c r="DZ354" s="70"/>
      <c r="EA354" s="70"/>
      <c r="EB354" s="70"/>
      <c r="EC354" s="70"/>
      <c r="ED354" s="70"/>
      <c r="EE354" s="70"/>
      <c r="EF354" s="70"/>
      <c r="EG354" s="70"/>
      <c r="EH354" s="70"/>
      <c r="EI354" s="70"/>
      <c r="EJ354" s="70"/>
      <c r="EK354" s="70"/>
      <c r="EL354" s="70"/>
      <c r="EM354" s="70"/>
      <c r="EN354" s="70"/>
    </row>
    <row r="355" spans="1:144" outlineLevel="1" x14ac:dyDescent="0.2">
      <c r="A355" s="16">
        <v>102</v>
      </c>
      <c r="B355" s="16">
        <v>0</v>
      </c>
      <c r="C355" s="1">
        <v>6.8537257003035306E-5</v>
      </c>
      <c r="D355" s="1">
        <f t="shared" si="40"/>
        <v>-6.8537257003035306E-5</v>
      </c>
      <c r="E355" s="1">
        <f t="shared" si="41"/>
        <v>1.3707921157640168E-4</v>
      </c>
      <c r="F355" s="1">
        <f t="shared" si="42"/>
        <v>-1.1708083172594978E-2</v>
      </c>
      <c r="G355" s="1">
        <f t="shared" si="43"/>
        <v>-8.2790068655967872E-3</v>
      </c>
      <c r="H355" s="1">
        <v>2.5861783259082066E-4</v>
      </c>
      <c r="I355" s="1">
        <f t="shared" si="44"/>
        <v>1.7730757251045161E-8</v>
      </c>
      <c r="J355" s="1">
        <f t="shared" si="45"/>
        <v>-8.2800776226947155E-3</v>
      </c>
      <c r="AQ355" s="70"/>
      <c r="AR355" s="70"/>
      <c r="AS355" s="70"/>
      <c r="AT355" s="70"/>
      <c r="AU355" s="70"/>
      <c r="AV355" s="70"/>
      <c r="AW355" s="70"/>
      <c r="AX355" s="83"/>
      <c r="AY355" s="70"/>
      <c r="AZ355" s="70"/>
      <c r="BA355" s="70"/>
      <c r="BB355" s="70">
        <f t="shared" si="46"/>
        <v>1</v>
      </c>
      <c r="BC355" s="70">
        <f t="shared" si="47"/>
        <v>6.8537257003035306E-5</v>
      </c>
      <c r="BD355" s="70" t="e">
        <f t="shared" si="48"/>
        <v>#N/A</v>
      </c>
      <c r="BE355" s="70"/>
      <c r="BF355" s="70"/>
      <c r="BG355" s="70"/>
      <c r="BH355" s="70"/>
      <c r="BI355" s="70"/>
      <c r="BJ355" s="70"/>
      <c r="BK355" s="70"/>
      <c r="BL355" s="70"/>
      <c r="BM355" s="70"/>
      <c r="BN355" s="70"/>
      <c r="BO355" s="70"/>
      <c r="BP355" s="70"/>
      <c r="BQ355" s="70"/>
      <c r="BR355" s="70"/>
      <c r="BS355" s="70"/>
      <c r="BT355" s="70"/>
      <c r="BU355" s="70"/>
      <c r="BV355" s="70"/>
      <c r="BW355" s="70"/>
      <c r="BX355" s="70"/>
      <c r="BY355" s="70"/>
      <c r="BZ355" s="70"/>
      <c r="CA355" s="70"/>
      <c r="CB355" s="70"/>
      <c r="CC355" s="70"/>
      <c r="CD355" s="70"/>
      <c r="CE355" s="70"/>
      <c r="CF355" s="70"/>
      <c r="CG355" s="70"/>
      <c r="CH355" s="70"/>
      <c r="CI355" s="70"/>
      <c r="CJ355" s="70"/>
      <c r="CK355" s="70"/>
      <c r="CL355" s="70"/>
      <c r="CM355" s="70"/>
      <c r="CN355" s="70"/>
      <c r="CO355" s="70"/>
      <c r="CP355" s="70"/>
      <c r="CQ355" s="70"/>
      <c r="CR355" s="70"/>
      <c r="CS355" s="70"/>
      <c r="CT355" s="70"/>
      <c r="CU355" s="70"/>
      <c r="CV355" s="70"/>
      <c r="CW355" s="70"/>
      <c r="CX355" s="70"/>
      <c r="CY355" s="70"/>
      <c r="CZ355" s="70"/>
      <c r="DA355" s="70"/>
      <c r="DB355" s="70"/>
      <c r="DC355" s="70"/>
      <c r="DD355" s="70"/>
      <c r="DE355" s="70"/>
      <c r="DF355" s="70"/>
      <c r="DG355" s="70"/>
      <c r="DH355" s="70"/>
      <c r="DI355" s="70"/>
      <c r="DJ355" s="70"/>
      <c r="DK355" s="70"/>
      <c r="DL355" s="70"/>
      <c r="DM355" s="70"/>
      <c r="DN355" s="70"/>
      <c r="DO355" s="70"/>
      <c r="DP355" s="70"/>
      <c r="DQ355" s="70"/>
      <c r="DR355" s="70"/>
      <c r="DS355" s="70"/>
      <c r="DT355" s="70"/>
      <c r="DU355" s="70"/>
      <c r="DV355" s="70"/>
      <c r="DW355" s="70"/>
      <c r="DX355" s="70"/>
      <c r="DY355" s="70"/>
      <c r="DZ355" s="70"/>
      <c r="EA355" s="70"/>
      <c r="EB355" s="70"/>
      <c r="EC355" s="70"/>
      <c r="ED355" s="70"/>
      <c r="EE355" s="70"/>
      <c r="EF355" s="70"/>
      <c r="EG355" s="70"/>
      <c r="EH355" s="70"/>
      <c r="EI355" s="70"/>
      <c r="EJ355" s="70"/>
      <c r="EK355" s="70"/>
      <c r="EL355" s="70"/>
      <c r="EM355" s="70"/>
      <c r="EN355" s="70"/>
    </row>
    <row r="356" spans="1:144" outlineLevel="1" x14ac:dyDescent="0.2">
      <c r="A356" s="16">
        <v>103</v>
      </c>
      <c r="B356" s="16">
        <v>0</v>
      </c>
      <c r="C356" s="1">
        <v>4.0977802387123579E-4</v>
      </c>
      <c r="D356" s="1">
        <f t="shared" si="40"/>
        <v>-4.0977802387123579E-4</v>
      </c>
      <c r="E356" s="1">
        <f t="shared" si="41"/>
        <v>8.197240116581589E-4</v>
      </c>
      <c r="F356" s="1">
        <f t="shared" si="42"/>
        <v>-2.8630822755522742E-2</v>
      </c>
      <c r="G356" s="1">
        <f t="shared" si="43"/>
        <v>-2.0247123517611328E-2</v>
      </c>
      <c r="H356" s="1">
        <v>9.8134012147400125E-4</v>
      </c>
      <c r="I356" s="1">
        <f t="shared" si="44"/>
        <v>4.0269164544308759E-7</v>
      </c>
      <c r="J356" s="1">
        <f t="shared" si="45"/>
        <v>-2.0257065492880571E-2</v>
      </c>
      <c r="AQ356" s="70"/>
      <c r="AR356" s="70"/>
      <c r="AS356" s="70"/>
      <c r="AT356" s="70"/>
      <c r="AU356" s="70"/>
      <c r="AV356" s="70"/>
      <c r="AW356" s="70"/>
      <c r="AX356" s="83"/>
      <c r="AY356" s="70"/>
      <c r="AZ356" s="70"/>
      <c r="BA356" s="70"/>
      <c r="BB356" s="70">
        <f t="shared" si="46"/>
        <v>1</v>
      </c>
      <c r="BC356" s="70">
        <f t="shared" si="47"/>
        <v>4.0977802387123579E-4</v>
      </c>
      <c r="BD356" s="70" t="e">
        <f t="shared" si="48"/>
        <v>#N/A</v>
      </c>
      <c r="BE356" s="70"/>
      <c r="BF356" s="70"/>
      <c r="BG356" s="70"/>
      <c r="BH356" s="70"/>
      <c r="BI356" s="70"/>
      <c r="BJ356" s="70"/>
      <c r="BK356" s="70"/>
      <c r="BL356" s="70"/>
      <c r="BM356" s="70"/>
      <c r="BN356" s="70"/>
      <c r="BO356" s="70"/>
      <c r="BP356" s="70"/>
      <c r="BQ356" s="70"/>
      <c r="BR356" s="70"/>
      <c r="BS356" s="70"/>
      <c r="BT356" s="70"/>
      <c r="BU356" s="70"/>
      <c r="BV356" s="70"/>
      <c r="BW356" s="70"/>
      <c r="BX356" s="70"/>
      <c r="BY356" s="70"/>
      <c r="BZ356" s="70"/>
      <c r="CA356" s="70"/>
      <c r="CB356" s="70"/>
      <c r="CC356" s="70"/>
      <c r="CD356" s="70"/>
      <c r="CE356" s="70"/>
      <c r="CF356" s="70"/>
      <c r="CG356" s="70"/>
      <c r="CH356" s="70"/>
      <c r="CI356" s="70"/>
      <c r="CJ356" s="70"/>
      <c r="CK356" s="70"/>
      <c r="CL356" s="70"/>
      <c r="CM356" s="70"/>
      <c r="CN356" s="70"/>
      <c r="CO356" s="70"/>
      <c r="CP356" s="70"/>
      <c r="CQ356" s="70"/>
      <c r="CR356" s="70"/>
      <c r="CS356" s="70"/>
      <c r="CT356" s="70"/>
      <c r="CU356" s="70"/>
      <c r="CV356" s="70"/>
      <c r="CW356" s="70"/>
      <c r="CX356" s="70"/>
      <c r="CY356" s="70"/>
      <c r="CZ356" s="70"/>
      <c r="DA356" s="70"/>
      <c r="DB356" s="70"/>
      <c r="DC356" s="70"/>
      <c r="DD356" s="70"/>
      <c r="DE356" s="70"/>
      <c r="DF356" s="70"/>
      <c r="DG356" s="70"/>
      <c r="DH356" s="70"/>
      <c r="DI356" s="70"/>
      <c r="DJ356" s="70"/>
      <c r="DK356" s="70"/>
      <c r="DL356" s="70"/>
      <c r="DM356" s="70"/>
      <c r="DN356" s="70"/>
      <c r="DO356" s="70"/>
      <c r="DP356" s="70"/>
      <c r="DQ356" s="70"/>
      <c r="DR356" s="70"/>
      <c r="DS356" s="70"/>
      <c r="DT356" s="70"/>
      <c r="DU356" s="70"/>
      <c r="DV356" s="70"/>
      <c r="DW356" s="70"/>
      <c r="DX356" s="70"/>
      <c r="DY356" s="70"/>
      <c r="DZ356" s="70"/>
      <c r="EA356" s="70"/>
      <c r="EB356" s="70"/>
      <c r="EC356" s="70"/>
      <c r="ED356" s="70"/>
      <c r="EE356" s="70"/>
      <c r="EF356" s="70"/>
      <c r="EG356" s="70"/>
      <c r="EH356" s="70"/>
      <c r="EI356" s="70"/>
      <c r="EJ356" s="70"/>
      <c r="EK356" s="70"/>
      <c r="EL356" s="70"/>
      <c r="EM356" s="70"/>
      <c r="EN356" s="70"/>
    </row>
    <row r="357" spans="1:144" outlineLevel="1" x14ac:dyDescent="0.2">
      <c r="A357" s="16">
        <v>104</v>
      </c>
      <c r="B357" s="16">
        <v>0</v>
      </c>
      <c r="C357" s="1">
        <v>4.5744111080658952E-3</v>
      </c>
      <c r="D357" s="1">
        <f t="shared" si="40"/>
        <v>-4.5744111080658952E-3</v>
      </c>
      <c r="E357" s="1">
        <f t="shared" si="41"/>
        <v>9.1698114866120631E-3</v>
      </c>
      <c r="F357" s="1">
        <f t="shared" si="42"/>
        <v>-9.5759132653820869E-2</v>
      </c>
      <c r="G357" s="1">
        <f t="shared" si="43"/>
        <v>-6.7789619452875843E-2</v>
      </c>
      <c r="H357" s="1">
        <v>9.3407721082224785E-3</v>
      </c>
      <c r="I357" s="1">
        <f t="shared" si="44"/>
        <v>4.3329619878023773E-5</v>
      </c>
      <c r="J357" s="1">
        <f t="shared" si="45"/>
        <v>-6.8108458545497463E-2</v>
      </c>
      <c r="AQ357" s="70"/>
      <c r="AR357" s="70"/>
      <c r="AS357" s="70"/>
      <c r="AT357" s="70"/>
      <c r="AU357" s="70"/>
      <c r="AV357" s="70"/>
      <c r="AW357" s="70"/>
      <c r="AX357" s="83"/>
      <c r="AY357" s="70"/>
      <c r="AZ357" s="70"/>
      <c r="BA357" s="70"/>
      <c r="BB357" s="70">
        <f t="shared" si="46"/>
        <v>1</v>
      </c>
      <c r="BC357" s="70">
        <f t="shared" si="47"/>
        <v>4.5744111080658952E-3</v>
      </c>
      <c r="BD357" s="70" t="e">
        <f t="shared" si="48"/>
        <v>#N/A</v>
      </c>
      <c r="BE357" s="70"/>
      <c r="BF357" s="70"/>
      <c r="BG357" s="70"/>
      <c r="BH357" s="70"/>
      <c r="BI357" s="70"/>
      <c r="BJ357" s="70"/>
      <c r="BK357" s="70"/>
      <c r="BL357" s="70"/>
      <c r="BM357" s="70"/>
      <c r="BN357" s="70"/>
      <c r="BO357" s="70"/>
      <c r="BP357" s="70"/>
      <c r="BQ357" s="70"/>
      <c r="BR357" s="70"/>
      <c r="BS357" s="70"/>
      <c r="BT357" s="70"/>
      <c r="BU357" s="70"/>
      <c r="BV357" s="70"/>
      <c r="BW357" s="70"/>
      <c r="BX357" s="70"/>
      <c r="BY357" s="70"/>
      <c r="BZ357" s="70"/>
      <c r="CA357" s="70"/>
      <c r="CB357" s="70"/>
      <c r="CC357" s="70"/>
      <c r="CD357" s="70"/>
      <c r="CE357" s="70"/>
      <c r="CF357" s="70"/>
      <c r="CG357" s="70"/>
      <c r="CH357" s="70"/>
      <c r="CI357" s="70"/>
      <c r="CJ357" s="70"/>
      <c r="CK357" s="70"/>
      <c r="CL357" s="70"/>
      <c r="CM357" s="70"/>
      <c r="CN357" s="70"/>
      <c r="CO357" s="70"/>
      <c r="CP357" s="70"/>
      <c r="CQ357" s="70"/>
      <c r="CR357" s="70"/>
      <c r="CS357" s="70"/>
      <c r="CT357" s="70"/>
      <c r="CU357" s="70"/>
      <c r="CV357" s="70"/>
      <c r="CW357" s="70"/>
      <c r="CX357" s="70"/>
      <c r="CY357" s="70"/>
      <c r="CZ357" s="70"/>
      <c r="DA357" s="70"/>
      <c r="DB357" s="70"/>
      <c r="DC357" s="70"/>
      <c r="DD357" s="70"/>
      <c r="DE357" s="70"/>
      <c r="DF357" s="70"/>
      <c r="DG357" s="70"/>
      <c r="DH357" s="70"/>
      <c r="DI357" s="70"/>
      <c r="DJ357" s="70"/>
      <c r="DK357" s="70"/>
      <c r="DL357" s="70"/>
      <c r="DM357" s="70"/>
      <c r="DN357" s="70"/>
      <c r="DO357" s="70"/>
      <c r="DP357" s="70"/>
      <c r="DQ357" s="70"/>
      <c r="DR357" s="70"/>
      <c r="DS357" s="70"/>
      <c r="DT357" s="70"/>
      <c r="DU357" s="70"/>
      <c r="DV357" s="70"/>
      <c r="DW357" s="70"/>
      <c r="DX357" s="70"/>
      <c r="DY357" s="70"/>
      <c r="DZ357" s="70"/>
      <c r="EA357" s="70"/>
      <c r="EB357" s="70"/>
      <c r="EC357" s="70"/>
      <c r="ED357" s="70"/>
      <c r="EE357" s="70"/>
      <c r="EF357" s="70"/>
      <c r="EG357" s="70"/>
      <c r="EH357" s="70"/>
      <c r="EI357" s="70"/>
      <c r="EJ357" s="70"/>
      <c r="EK357" s="70"/>
      <c r="EL357" s="70"/>
      <c r="EM357" s="70"/>
      <c r="EN357" s="70"/>
    </row>
    <row r="358" spans="1:144" outlineLevel="1" x14ac:dyDescent="0.2">
      <c r="A358" s="16">
        <v>105</v>
      </c>
      <c r="B358" s="16">
        <v>0</v>
      </c>
      <c r="C358" s="1">
        <v>3.1417925127189612E-2</v>
      </c>
      <c r="D358" s="1">
        <f t="shared" si="40"/>
        <v>-3.1417925127189612E-2</v>
      </c>
      <c r="E358" s="1">
        <f t="shared" si="41"/>
        <v>6.3844110813658234E-2</v>
      </c>
      <c r="F358" s="1">
        <f t="shared" si="42"/>
        <v>-0.25267392191054905</v>
      </c>
      <c r="G358" s="1">
        <f t="shared" si="43"/>
        <v>-0.18010282975178843</v>
      </c>
      <c r="H358" s="1">
        <v>2.9949761472489466E-2</v>
      </c>
      <c r="I358" s="1">
        <f t="shared" si="44"/>
        <v>1.001475234339036E-3</v>
      </c>
      <c r="J358" s="1">
        <f t="shared" si="45"/>
        <v>-0.1828619821585141</v>
      </c>
      <c r="AQ358" s="70"/>
      <c r="AR358" s="70"/>
      <c r="AS358" s="70"/>
      <c r="AT358" s="70"/>
      <c r="AU358" s="70"/>
      <c r="AV358" s="70"/>
      <c r="AW358" s="70"/>
      <c r="AX358" s="83"/>
      <c r="AY358" s="70"/>
      <c r="AZ358" s="70"/>
      <c r="BA358" s="70"/>
      <c r="BB358" s="70">
        <f t="shared" si="46"/>
        <v>1</v>
      </c>
      <c r="BC358" s="70">
        <f t="shared" si="47"/>
        <v>3.1417925127189612E-2</v>
      </c>
      <c r="BD358" s="70" t="e">
        <f t="shared" si="48"/>
        <v>#N/A</v>
      </c>
      <c r="BE358" s="70"/>
      <c r="BF358" s="70"/>
      <c r="BG358" s="70"/>
      <c r="BH358" s="70"/>
      <c r="BI358" s="70"/>
      <c r="BJ358" s="70"/>
      <c r="BK358" s="70"/>
      <c r="BL358" s="70"/>
      <c r="BM358" s="70"/>
      <c r="BN358" s="70"/>
      <c r="BO358" s="70"/>
      <c r="BP358" s="70"/>
      <c r="BQ358" s="70"/>
      <c r="BR358" s="70"/>
      <c r="BS358" s="70"/>
      <c r="BT358" s="70"/>
      <c r="BU358" s="70"/>
      <c r="BV358" s="70"/>
      <c r="BW358" s="70"/>
      <c r="BX358" s="70"/>
      <c r="BY358" s="70"/>
      <c r="BZ358" s="70"/>
      <c r="CA358" s="70"/>
      <c r="CB358" s="70"/>
      <c r="CC358" s="70"/>
      <c r="CD358" s="70"/>
      <c r="CE358" s="70"/>
      <c r="CF358" s="70"/>
      <c r="CG358" s="70"/>
      <c r="CH358" s="70"/>
      <c r="CI358" s="70"/>
      <c r="CJ358" s="70"/>
      <c r="CK358" s="70"/>
      <c r="CL358" s="70"/>
      <c r="CM358" s="70"/>
      <c r="CN358" s="70"/>
      <c r="CO358" s="70"/>
      <c r="CP358" s="70"/>
      <c r="CQ358" s="70"/>
      <c r="CR358" s="70"/>
      <c r="CS358" s="70"/>
      <c r="CT358" s="70"/>
      <c r="CU358" s="70"/>
      <c r="CV358" s="70"/>
      <c r="CW358" s="70"/>
      <c r="CX358" s="70"/>
      <c r="CY358" s="70"/>
      <c r="CZ358" s="70"/>
      <c r="DA358" s="70"/>
      <c r="DB358" s="70"/>
      <c r="DC358" s="70"/>
      <c r="DD358" s="70"/>
      <c r="DE358" s="70"/>
      <c r="DF358" s="70"/>
      <c r="DG358" s="70"/>
      <c r="DH358" s="70"/>
      <c r="DI358" s="70"/>
      <c r="DJ358" s="70"/>
      <c r="DK358" s="70"/>
      <c r="DL358" s="70"/>
      <c r="DM358" s="70"/>
      <c r="DN358" s="70"/>
      <c r="DO358" s="70"/>
      <c r="DP358" s="70"/>
      <c r="DQ358" s="70"/>
      <c r="DR358" s="70"/>
      <c r="DS358" s="70"/>
      <c r="DT358" s="70"/>
      <c r="DU358" s="70"/>
      <c r="DV358" s="70"/>
      <c r="DW358" s="70"/>
      <c r="DX358" s="70"/>
      <c r="DY358" s="70"/>
      <c r="DZ358" s="70"/>
      <c r="EA358" s="70"/>
      <c r="EB358" s="70"/>
      <c r="EC358" s="70"/>
      <c r="ED358" s="70"/>
      <c r="EE358" s="70"/>
      <c r="EF358" s="70"/>
      <c r="EG358" s="70"/>
      <c r="EH358" s="70"/>
      <c r="EI358" s="70"/>
      <c r="EJ358" s="70"/>
      <c r="EK358" s="70"/>
      <c r="EL358" s="70"/>
      <c r="EM358" s="70"/>
      <c r="EN358" s="70"/>
    </row>
    <row r="359" spans="1:144" outlineLevel="1" x14ac:dyDescent="0.2">
      <c r="A359" s="16">
        <v>106</v>
      </c>
      <c r="B359" s="16">
        <v>0</v>
      </c>
      <c r="C359" s="1">
        <v>2.2578493440375716E-3</v>
      </c>
      <c r="D359" s="1">
        <f t="shared" si="40"/>
        <v>-2.2578493440375716E-3</v>
      </c>
      <c r="E359" s="1">
        <f t="shared" si="41"/>
        <v>4.5208042582553284E-3</v>
      </c>
      <c r="F359" s="1">
        <f t="shared" si="42"/>
        <v>-6.7236926299878763E-2</v>
      </c>
      <c r="G359" s="1">
        <f t="shared" si="43"/>
        <v>-4.7570566151754486E-2</v>
      </c>
      <c r="H359" s="1">
        <v>2.7698544847903541E-3</v>
      </c>
      <c r="I359" s="1">
        <f t="shared" si="44"/>
        <v>6.2854763361755416E-6</v>
      </c>
      <c r="J359" s="1">
        <f t="shared" si="45"/>
        <v>-4.7636585103622044E-2</v>
      </c>
      <c r="AQ359" s="70"/>
      <c r="AR359" s="70"/>
      <c r="AS359" s="70"/>
      <c r="AT359" s="70"/>
      <c r="AU359" s="70"/>
      <c r="AV359" s="70"/>
      <c r="AW359" s="70"/>
      <c r="AX359" s="83"/>
      <c r="AY359" s="70"/>
      <c r="AZ359" s="70"/>
      <c r="BA359" s="70"/>
      <c r="BB359" s="70">
        <f t="shared" si="46"/>
        <v>1</v>
      </c>
      <c r="BC359" s="70">
        <f t="shared" si="47"/>
        <v>2.2578493440375716E-3</v>
      </c>
      <c r="BD359" s="70" t="e">
        <f t="shared" si="48"/>
        <v>#N/A</v>
      </c>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c r="CF359" s="70"/>
      <c r="CG359" s="70"/>
      <c r="CH359" s="70"/>
      <c r="CI359" s="70"/>
      <c r="CJ359" s="70"/>
      <c r="CK359" s="70"/>
      <c r="CL359" s="70"/>
      <c r="CM359" s="70"/>
      <c r="CN359" s="70"/>
      <c r="CO359" s="70"/>
      <c r="CP359" s="70"/>
      <c r="CQ359" s="70"/>
      <c r="CR359" s="70"/>
      <c r="CS359" s="70"/>
      <c r="CT359" s="70"/>
      <c r="CU359" s="70"/>
      <c r="CV359" s="70"/>
      <c r="CW359" s="70"/>
      <c r="CX359" s="70"/>
      <c r="CY359" s="70"/>
      <c r="CZ359" s="70"/>
      <c r="DA359" s="70"/>
      <c r="DB359" s="70"/>
      <c r="DC359" s="70"/>
      <c r="DD359" s="70"/>
      <c r="DE359" s="70"/>
      <c r="DF359" s="70"/>
      <c r="DG359" s="70"/>
      <c r="DH359" s="70"/>
      <c r="DI359" s="70"/>
      <c r="DJ359" s="70"/>
      <c r="DK359" s="70"/>
      <c r="DL359" s="70"/>
      <c r="DM359" s="70"/>
      <c r="DN359" s="70"/>
      <c r="DO359" s="70"/>
      <c r="DP359" s="70"/>
      <c r="DQ359" s="70"/>
      <c r="DR359" s="70"/>
      <c r="DS359" s="70"/>
      <c r="DT359" s="70"/>
      <c r="DU359" s="70"/>
      <c r="DV359" s="70"/>
      <c r="DW359" s="70"/>
      <c r="DX359" s="70"/>
      <c r="DY359" s="70"/>
      <c r="DZ359" s="70"/>
      <c r="EA359" s="70"/>
      <c r="EB359" s="70"/>
      <c r="EC359" s="70"/>
      <c r="ED359" s="70"/>
      <c r="EE359" s="70"/>
      <c r="EF359" s="70"/>
      <c r="EG359" s="70"/>
      <c r="EH359" s="70"/>
      <c r="EI359" s="70"/>
      <c r="EJ359" s="70"/>
      <c r="EK359" s="70"/>
      <c r="EL359" s="70"/>
      <c r="EM359" s="70"/>
      <c r="EN359" s="70"/>
    </row>
    <row r="360" spans="1:144" outlineLevel="1" x14ac:dyDescent="0.2">
      <c r="A360" s="16">
        <v>107</v>
      </c>
      <c r="B360" s="16">
        <v>0</v>
      </c>
      <c r="C360" s="1">
        <v>0.25927666094699098</v>
      </c>
      <c r="D360" s="1">
        <f t="shared" si="40"/>
        <v>-0.25927666094699098</v>
      </c>
      <c r="E360" s="1">
        <f t="shared" si="41"/>
        <v>0.60025617000944764</v>
      </c>
      <c r="F360" s="1">
        <f t="shared" si="42"/>
        <v>-0.77476200862551825</v>
      </c>
      <c r="G360" s="1">
        <f t="shared" si="43"/>
        <v>-0.59163478204121522</v>
      </c>
      <c r="H360" s="1">
        <v>0.15734150347392306</v>
      </c>
      <c r="I360" s="1">
        <f t="shared" si="44"/>
        <v>6.5358050241235713E-2</v>
      </c>
      <c r="J360" s="1">
        <f t="shared" si="45"/>
        <v>-0.64450738208510228</v>
      </c>
      <c r="AQ360" s="70"/>
      <c r="AR360" s="70"/>
      <c r="AS360" s="70"/>
      <c r="AT360" s="70"/>
      <c r="AU360" s="70"/>
      <c r="AV360" s="70"/>
      <c r="AW360" s="70"/>
      <c r="AX360" s="83"/>
      <c r="AY360" s="70"/>
      <c r="AZ360" s="70"/>
      <c r="BA360" s="70"/>
      <c r="BB360" s="70">
        <f t="shared" si="46"/>
        <v>1</v>
      </c>
      <c r="BC360" s="70">
        <f t="shared" si="47"/>
        <v>0.25927666094699098</v>
      </c>
      <c r="BD360" s="70" t="e">
        <f t="shared" si="48"/>
        <v>#N/A</v>
      </c>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c r="CF360" s="70"/>
      <c r="CG360" s="70"/>
      <c r="CH360" s="70"/>
      <c r="CI360" s="70"/>
      <c r="CJ360" s="70"/>
      <c r="CK360" s="70"/>
      <c r="CL360" s="70"/>
      <c r="CM360" s="70"/>
      <c r="CN360" s="70"/>
      <c r="CO360" s="70"/>
      <c r="CP360" s="70"/>
      <c r="CQ360" s="70"/>
      <c r="CR360" s="70"/>
      <c r="CS360" s="70"/>
      <c r="CT360" s="70"/>
      <c r="CU360" s="70"/>
      <c r="CV360" s="70"/>
      <c r="CW360" s="70"/>
      <c r="CX360" s="70"/>
      <c r="CY360" s="70"/>
      <c r="CZ360" s="70"/>
      <c r="DA360" s="70"/>
      <c r="DB360" s="70"/>
      <c r="DC360" s="70"/>
      <c r="DD360" s="70"/>
      <c r="DE360" s="70"/>
      <c r="DF360" s="70"/>
      <c r="DG360" s="70"/>
      <c r="DH360" s="70"/>
      <c r="DI360" s="70"/>
      <c r="DJ360" s="70"/>
      <c r="DK360" s="70"/>
      <c r="DL360" s="70"/>
      <c r="DM360" s="70"/>
      <c r="DN360" s="70"/>
      <c r="DO360" s="70"/>
      <c r="DP360" s="70"/>
      <c r="DQ360" s="70"/>
      <c r="DR360" s="70"/>
      <c r="DS360" s="70"/>
      <c r="DT360" s="70"/>
      <c r="DU360" s="70"/>
      <c r="DV360" s="70"/>
      <c r="DW360" s="70"/>
      <c r="DX360" s="70"/>
      <c r="DY360" s="70"/>
      <c r="DZ360" s="70"/>
      <c r="EA360" s="70"/>
      <c r="EB360" s="70"/>
      <c r="EC360" s="70"/>
      <c r="ED360" s="70"/>
      <c r="EE360" s="70"/>
      <c r="EF360" s="70"/>
      <c r="EG360" s="70"/>
      <c r="EH360" s="70"/>
      <c r="EI360" s="70"/>
      <c r="EJ360" s="70"/>
      <c r="EK360" s="70"/>
      <c r="EL360" s="70"/>
      <c r="EM360" s="70"/>
      <c r="EN360" s="70"/>
    </row>
    <row r="361" spans="1:144" outlineLevel="1" x14ac:dyDescent="0.2">
      <c r="A361" s="16">
        <v>108</v>
      </c>
      <c r="B361" s="16">
        <v>0</v>
      </c>
      <c r="C361" s="1">
        <v>1.2489822694133885E-6</v>
      </c>
      <c r="D361" s="1">
        <f t="shared" si="40"/>
        <v>-1.2489822694133885E-6</v>
      </c>
      <c r="E361" s="1">
        <f t="shared" si="41"/>
        <v>2.4979660985397714E-6</v>
      </c>
      <c r="F361" s="1">
        <f t="shared" si="42"/>
        <v>-1.5804955231001989E-3</v>
      </c>
      <c r="G361" s="1">
        <f t="shared" si="43"/>
        <v>-1.1175794510333689E-3</v>
      </c>
      <c r="H361" s="1">
        <v>8.0918996322265202E-6</v>
      </c>
      <c r="I361" s="1">
        <f t="shared" si="44"/>
        <v>1.0106733572226208E-11</v>
      </c>
      <c r="J361" s="1">
        <f t="shared" si="45"/>
        <v>-1.1175839727311852E-3</v>
      </c>
      <c r="AQ361" s="70"/>
      <c r="AR361" s="70"/>
      <c r="AS361" s="70"/>
      <c r="AT361" s="70"/>
      <c r="AU361" s="70"/>
      <c r="AV361" s="70"/>
      <c r="AW361" s="70"/>
      <c r="AX361" s="83"/>
      <c r="AY361" s="70"/>
      <c r="AZ361" s="70"/>
      <c r="BA361" s="70"/>
      <c r="BB361" s="70">
        <f t="shared" si="46"/>
        <v>1</v>
      </c>
      <c r="BC361" s="70">
        <f t="shared" si="47"/>
        <v>1.2489822694133885E-6</v>
      </c>
      <c r="BD361" s="70" t="e">
        <f t="shared" si="48"/>
        <v>#N/A</v>
      </c>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c r="CF361" s="70"/>
      <c r="CG361" s="70"/>
      <c r="CH361" s="70"/>
      <c r="CI361" s="70"/>
      <c r="CJ361" s="70"/>
      <c r="CK361" s="70"/>
      <c r="CL361" s="70"/>
      <c r="CM361" s="70"/>
      <c r="CN361" s="70"/>
      <c r="CO361" s="70"/>
      <c r="CP361" s="70"/>
      <c r="CQ361" s="70"/>
      <c r="CR361" s="70"/>
      <c r="CS361" s="70"/>
      <c r="CT361" s="70"/>
      <c r="CU361" s="70"/>
      <c r="CV361" s="70"/>
      <c r="CW361" s="70"/>
      <c r="CX361" s="70"/>
      <c r="CY361" s="70"/>
      <c r="CZ361" s="70"/>
      <c r="DA361" s="70"/>
      <c r="DB361" s="70"/>
      <c r="DC361" s="70"/>
      <c r="DD361" s="70"/>
      <c r="DE361" s="70"/>
      <c r="DF361" s="70"/>
      <c r="DG361" s="70"/>
      <c r="DH361" s="70"/>
      <c r="DI361" s="70"/>
      <c r="DJ361" s="70"/>
      <c r="DK361" s="70"/>
      <c r="DL361" s="70"/>
      <c r="DM361" s="70"/>
      <c r="DN361" s="70"/>
      <c r="DO361" s="70"/>
      <c r="DP361" s="70"/>
      <c r="DQ361" s="70"/>
      <c r="DR361" s="70"/>
      <c r="DS361" s="70"/>
      <c r="DT361" s="70"/>
      <c r="DU361" s="70"/>
      <c r="DV361" s="70"/>
      <c r="DW361" s="70"/>
      <c r="DX361" s="70"/>
      <c r="DY361" s="70"/>
      <c r="DZ361" s="70"/>
      <c r="EA361" s="70"/>
      <c r="EB361" s="70"/>
      <c r="EC361" s="70"/>
      <c r="ED361" s="70"/>
      <c r="EE361" s="70"/>
      <c r="EF361" s="70"/>
      <c r="EG361" s="70"/>
      <c r="EH361" s="70"/>
      <c r="EI361" s="70"/>
      <c r="EJ361" s="70"/>
      <c r="EK361" s="70"/>
      <c r="EL361" s="70"/>
      <c r="EM361" s="70"/>
      <c r="EN361" s="70"/>
    </row>
    <row r="362" spans="1:144" outlineLevel="1" x14ac:dyDescent="0.2">
      <c r="A362" s="16">
        <v>109</v>
      </c>
      <c r="B362" s="16">
        <v>0</v>
      </c>
      <c r="C362" s="1">
        <v>3.5781857573611046E-4</v>
      </c>
      <c r="D362" s="1">
        <f t="shared" si="40"/>
        <v>-3.5781857573611046E-4</v>
      </c>
      <c r="E362" s="1">
        <f t="shared" si="41"/>
        <v>7.157652161555913E-4</v>
      </c>
      <c r="F362" s="1">
        <f t="shared" si="42"/>
        <v>-2.675378881869989E-2</v>
      </c>
      <c r="G362" s="1">
        <f t="shared" si="43"/>
        <v>-1.8919478208942287E-2</v>
      </c>
      <c r="H362" s="1">
        <v>8.3726713757286157E-4</v>
      </c>
      <c r="I362" s="1">
        <f t="shared" si="44"/>
        <v>2.9994810851481726E-7</v>
      </c>
      <c r="J362" s="1">
        <f t="shared" si="45"/>
        <v>-1.8927403514670385E-2</v>
      </c>
      <c r="AQ362" s="70"/>
      <c r="AR362" s="70"/>
      <c r="AS362" s="70"/>
      <c r="AT362" s="70"/>
      <c r="AU362" s="70"/>
      <c r="AV362" s="70"/>
      <c r="AW362" s="70"/>
      <c r="AX362" s="83"/>
      <c r="AY362" s="70"/>
      <c r="AZ362" s="70"/>
      <c r="BA362" s="70"/>
      <c r="BB362" s="70">
        <f t="shared" si="46"/>
        <v>1</v>
      </c>
      <c r="BC362" s="70">
        <f t="shared" si="47"/>
        <v>3.5781857573611046E-4</v>
      </c>
      <c r="BD362" s="70" t="e">
        <f t="shared" si="48"/>
        <v>#N/A</v>
      </c>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c r="CF362" s="70"/>
      <c r="CG362" s="70"/>
      <c r="CH362" s="70"/>
      <c r="CI362" s="70"/>
      <c r="CJ362" s="70"/>
      <c r="CK362" s="70"/>
      <c r="CL362" s="70"/>
      <c r="CM362" s="70"/>
      <c r="CN362" s="70"/>
      <c r="CO362" s="70"/>
      <c r="CP362" s="70"/>
      <c r="CQ362" s="70"/>
      <c r="CR362" s="70"/>
      <c r="CS362" s="70"/>
      <c r="CT362" s="70"/>
      <c r="CU362" s="70"/>
      <c r="CV362" s="70"/>
      <c r="CW362" s="70"/>
      <c r="CX362" s="70"/>
      <c r="CY362" s="70"/>
      <c r="CZ362" s="70"/>
      <c r="DA362" s="70"/>
      <c r="DB362" s="70"/>
      <c r="DC362" s="70"/>
      <c r="DD362" s="70"/>
      <c r="DE362" s="70"/>
      <c r="DF362" s="70"/>
      <c r="DG362" s="70"/>
      <c r="DH362" s="70"/>
      <c r="DI362" s="70"/>
      <c r="DJ362" s="70"/>
      <c r="DK362" s="70"/>
      <c r="DL362" s="70"/>
      <c r="DM362" s="70"/>
      <c r="DN362" s="70"/>
      <c r="DO362" s="70"/>
      <c r="DP362" s="70"/>
      <c r="DQ362" s="70"/>
      <c r="DR362" s="70"/>
      <c r="DS362" s="70"/>
      <c r="DT362" s="70"/>
      <c r="DU362" s="70"/>
      <c r="DV362" s="70"/>
      <c r="DW362" s="70"/>
      <c r="DX362" s="70"/>
      <c r="DY362" s="70"/>
      <c r="DZ362" s="70"/>
      <c r="EA362" s="70"/>
      <c r="EB362" s="70"/>
      <c r="EC362" s="70"/>
      <c r="ED362" s="70"/>
      <c r="EE362" s="70"/>
      <c r="EF362" s="70"/>
      <c r="EG362" s="70"/>
      <c r="EH362" s="70"/>
      <c r="EI362" s="70"/>
      <c r="EJ362" s="70"/>
      <c r="EK362" s="70"/>
      <c r="EL362" s="70"/>
      <c r="EM362" s="70"/>
      <c r="EN362" s="70"/>
    </row>
    <row r="363" spans="1:144" outlineLevel="1" x14ac:dyDescent="0.2">
      <c r="A363" s="16">
        <v>110</v>
      </c>
      <c r="B363" s="16">
        <v>0</v>
      </c>
      <c r="C363" s="1">
        <v>1.9576058997800504E-5</v>
      </c>
      <c r="D363" s="1">
        <f t="shared" si="40"/>
        <v>-1.9576058997800504E-5</v>
      </c>
      <c r="E363" s="1">
        <f t="shared" si="41"/>
        <v>3.9152501222907234E-5</v>
      </c>
      <c r="F363" s="1">
        <f t="shared" si="42"/>
        <v>-6.2571959552907754E-3</v>
      </c>
      <c r="G363" s="1">
        <f t="shared" si="43"/>
        <v>-4.4245273450831462E-3</v>
      </c>
      <c r="H363" s="1">
        <v>8.4494127679999638E-5</v>
      </c>
      <c r="I363" s="1">
        <f t="shared" si="44"/>
        <v>1.6542341821553012E-9</v>
      </c>
      <c r="J363" s="1">
        <f t="shared" si="45"/>
        <v>-4.4247142802186301E-3</v>
      </c>
      <c r="AQ363" s="70"/>
      <c r="AR363" s="70"/>
      <c r="AS363" s="70"/>
      <c r="AT363" s="70"/>
      <c r="AU363" s="70"/>
      <c r="AV363" s="70"/>
      <c r="AW363" s="70"/>
      <c r="AX363" s="83"/>
      <c r="AY363" s="70"/>
      <c r="AZ363" s="70"/>
      <c r="BA363" s="70"/>
      <c r="BB363" s="70">
        <f t="shared" si="46"/>
        <v>1</v>
      </c>
      <c r="BC363" s="70">
        <f t="shared" si="47"/>
        <v>1.9576058997800504E-5</v>
      </c>
      <c r="BD363" s="70" t="e">
        <f t="shared" si="48"/>
        <v>#N/A</v>
      </c>
      <c r="BE363" s="70"/>
      <c r="BF363" s="70"/>
      <c r="BG363" s="70"/>
      <c r="BH363" s="70"/>
      <c r="BI363" s="70"/>
      <c r="BJ363" s="70"/>
      <c r="BK363" s="70"/>
      <c r="BL363" s="70"/>
      <c r="BM363" s="70"/>
      <c r="BN363" s="70"/>
      <c r="BO363" s="70"/>
      <c r="BP363" s="70"/>
      <c r="BQ363" s="70"/>
      <c r="BR363" s="70"/>
      <c r="BS363" s="70"/>
      <c r="BT363" s="70"/>
      <c r="BU363" s="70"/>
      <c r="BV363" s="70"/>
      <c r="BW363" s="70"/>
      <c r="BX363" s="70"/>
      <c r="BY363" s="70"/>
      <c r="BZ363" s="70"/>
      <c r="CA363" s="70"/>
      <c r="CB363" s="70"/>
      <c r="CC363" s="70"/>
      <c r="CD363" s="70"/>
      <c r="CE363" s="70"/>
      <c r="CF363" s="70"/>
      <c r="CG363" s="70"/>
      <c r="CH363" s="70"/>
      <c r="CI363" s="70"/>
      <c r="CJ363" s="70"/>
      <c r="CK363" s="70"/>
      <c r="CL363" s="70"/>
      <c r="CM363" s="70"/>
      <c r="CN363" s="70"/>
      <c r="CO363" s="70"/>
      <c r="CP363" s="70"/>
      <c r="CQ363" s="70"/>
      <c r="CR363" s="70"/>
      <c r="CS363" s="70"/>
      <c r="CT363" s="70"/>
      <c r="CU363" s="70"/>
      <c r="CV363" s="70"/>
      <c r="CW363" s="70"/>
      <c r="CX363" s="70"/>
      <c r="CY363" s="70"/>
      <c r="CZ363" s="70"/>
      <c r="DA363" s="70"/>
      <c r="DB363" s="70"/>
      <c r="DC363" s="70"/>
      <c r="DD363" s="70"/>
      <c r="DE363" s="70"/>
      <c r="DF363" s="70"/>
      <c r="DG363" s="70"/>
      <c r="DH363" s="70"/>
      <c r="DI363" s="70"/>
      <c r="DJ363" s="70"/>
      <c r="DK363" s="70"/>
      <c r="DL363" s="70"/>
      <c r="DM363" s="70"/>
      <c r="DN363" s="70"/>
      <c r="DO363" s="70"/>
      <c r="DP363" s="70"/>
      <c r="DQ363" s="70"/>
      <c r="DR363" s="70"/>
      <c r="DS363" s="70"/>
      <c r="DT363" s="70"/>
      <c r="DU363" s="70"/>
      <c r="DV363" s="70"/>
      <c r="DW363" s="70"/>
      <c r="DX363" s="70"/>
      <c r="DY363" s="70"/>
      <c r="DZ363" s="70"/>
      <c r="EA363" s="70"/>
      <c r="EB363" s="70"/>
      <c r="EC363" s="70"/>
      <c r="ED363" s="70"/>
      <c r="EE363" s="70"/>
      <c r="EF363" s="70"/>
      <c r="EG363" s="70"/>
      <c r="EH363" s="70"/>
      <c r="EI363" s="70"/>
      <c r="EJ363" s="70"/>
      <c r="EK363" s="70"/>
      <c r="EL363" s="70"/>
      <c r="EM363" s="70"/>
      <c r="EN363" s="70"/>
    </row>
    <row r="364" spans="1:144" outlineLevel="1" x14ac:dyDescent="0.2">
      <c r="A364" s="16">
        <v>111</v>
      </c>
      <c r="B364" s="16">
        <v>0</v>
      </c>
      <c r="C364" s="1">
        <v>1.1679088424360715E-5</v>
      </c>
      <c r="D364" s="1">
        <f t="shared" si="40"/>
        <v>-1.1679088424360715E-5</v>
      </c>
      <c r="E364" s="1">
        <f t="shared" si="41"/>
        <v>2.3358313250834579E-5</v>
      </c>
      <c r="F364" s="1">
        <f t="shared" si="42"/>
        <v>-4.8330438908450414E-3</v>
      </c>
      <c r="G364" s="1">
        <f t="shared" si="43"/>
        <v>-3.4174880873325949E-3</v>
      </c>
      <c r="H364" s="1">
        <v>4.8369755236188296E-5</v>
      </c>
      <c r="I364" s="1">
        <f t="shared" si="44"/>
        <v>5.6494857265749581E-10</v>
      </c>
      <c r="J364" s="1">
        <f t="shared" si="45"/>
        <v>-3.4175707418622448E-3</v>
      </c>
      <c r="AQ364" s="70"/>
      <c r="AR364" s="70"/>
      <c r="AS364" s="70"/>
      <c r="AT364" s="70"/>
      <c r="AU364" s="70"/>
      <c r="AV364" s="70"/>
      <c r="AW364" s="70"/>
      <c r="AX364" s="83"/>
      <c r="AY364" s="70"/>
      <c r="AZ364" s="70"/>
      <c r="BA364" s="70"/>
      <c r="BB364" s="70">
        <f t="shared" si="46"/>
        <v>1</v>
      </c>
      <c r="BC364" s="70">
        <f t="shared" si="47"/>
        <v>1.1679088424360715E-5</v>
      </c>
      <c r="BD364" s="70" t="e">
        <f t="shared" si="48"/>
        <v>#N/A</v>
      </c>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c r="CF364" s="70"/>
      <c r="CG364" s="70"/>
      <c r="CH364" s="70"/>
      <c r="CI364" s="70"/>
      <c r="CJ364" s="70"/>
      <c r="CK364" s="70"/>
      <c r="CL364" s="70"/>
      <c r="CM364" s="70"/>
      <c r="CN364" s="70"/>
      <c r="CO364" s="70"/>
      <c r="CP364" s="70"/>
      <c r="CQ364" s="70"/>
      <c r="CR364" s="70"/>
      <c r="CS364" s="70"/>
      <c r="CT364" s="70"/>
      <c r="CU364" s="70"/>
      <c r="CV364" s="70"/>
      <c r="CW364" s="70"/>
      <c r="CX364" s="70"/>
      <c r="CY364" s="70"/>
      <c r="CZ364" s="70"/>
      <c r="DA364" s="70"/>
      <c r="DB364" s="70"/>
      <c r="DC364" s="70"/>
      <c r="DD364" s="70"/>
      <c r="DE364" s="70"/>
      <c r="DF364" s="70"/>
      <c r="DG364" s="70"/>
      <c r="DH364" s="70"/>
      <c r="DI364" s="70"/>
      <c r="DJ364" s="70"/>
      <c r="DK364" s="70"/>
      <c r="DL364" s="70"/>
      <c r="DM364" s="70"/>
      <c r="DN364" s="70"/>
      <c r="DO364" s="70"/>
      <c r="DP364" s="70"/>
      <c r="DQ364" s="70"/>
      <c r="DR364" s="70"/>
      <c r="DS364" s="70"/>
      <c r="DT364" s="70"/>
      <c r="DU364" s="70"/>
      <c r="DV364" s="70"/>
      <c r="DW364" s="70"/>
      <c r="DX364" s="70"/>
      <c r="DY364" s="70"/>
      <c r="DZ364" s="70"/>
      <c r="EA364" s="70"/>
      <c r="EB364" s="70"/>
      <c r="EC364" s="70"/>
      <c r="ED364" s="70"/>
      <c r="EE364" s="70"/>
      <c r="EF364" s="70"/>
      <c r="EG364" s="70"/>
      <c r="EH364" s="70"/>
      <c r="EI364" s="70"/>
      <c r="EJ364" s="70"/>
      <c r="EK364" s="70"/>
      <c r="EL364" s="70"/>
      <c r="EM364" s="70"/>
      <c r="EN364" s="70"/>
    </row>
    <row r="365" spans="1:144" outlineLevel="1" x14ac:dyDescent="0.2">
      <c r="A365" s="16">
        <v>112</v>
      </c>
      <c r="B365" s="16">
        <v>0</v>
      </c>
      <c r="C365" s="1">
        <v>7.3671792093971027E-3</v>
      </c>
      <c r="D365" s="1">
        <f t="shared" si="40"/>
        <v>-7.3671792093971027E-3</v>
      </c>
      <c r="E365" s="1">
        <f t="shared" si="41"/>
        <v>1.4788901800657171E-2</v>
      </c>
      <c r="F365" s="1">
        <f t="shared" si="42"/>
        <v>-0.12160962873332511</v>
      </c>
      <c r="G365" s="1">
        <f t="shared" si="43"/>
        <v>-8.6150202336700066E-2</v>
      </c>
      <c r="H365" s="1">
        <v>1.0970285141809172E-2</v>
      </c>
      <c r="I365" s="1">
        <f t="shared" si="44"/>
        <v>8.23229983154028E-5</v>
      </c>
      <c r="J365" s="1">
        <f t="shared" si="45"/>
        <v>-8.6626672341547126E-2</v>
      </c>
      <c r="AQ365" s="70"/>
      <c r="AR365" s="70"/>
      <c r="AS365" s="70"/>
      <c r="AT365" s="70"/>
      <c r="AU365" s="70"/>
      <c r="AV365" s="70"/>
      <c r="AW365" s="70"/>
      <c r="AX365" s="83"/>
      <c r="AY365" s="70"/>
      <c r="AZ365" s="70"/>
      <c r="BA365" s="70"/>
      <c r="BB365" s="70">
        <f t="shared" si="46"/>
        <v>1</v>
      </c>
      <c r="BC365" s="70">
        <f t="shared" si="47"/>
        <v>7.3671792093971027E-3</v>
      </c>
      <c r="BD365" s="70" t="e">
        <f t="shared" si="48"/>
        <v>#N/A</v>
      </c>
      <c r="BE365" s="70"/>
      <c r="BF365" s="70"/>
      <c r="BG365" s="70"/>
      <c r="BH365" s="70"/>
      <c r="BI365" s="70"/>
      <c r="BJ365" s="70"/>
      <c r="BK365" s="70"/>
      <c r="BL365" s="70"/>
      <c r="BM365" s="70"/>
      <c r="BN365" s="70"/>
      <c r="BO365" s="70"/>
      <c r="BP365" s="70"/>
      <c r="BQ365" s="70"/>
      <c r="BR365" s="70"/>
      <c r="BS365" s="70"/>
      <c r="BT365" s="70"/>
      <c r="BU365" s="70"/>
      <c r="BV365" s="70"/>
      <c r="BW365" s="70"/>
      <c r="BX365" s="70"/>
      <c r="BY365" s="70"/>
      <c r="BZ365" s="70"/>
      <c r="CA365" s="70"/>
      <c r="CB365" s="70"/>
      <c r="CC365" s="70"/>
      <c r="CD365" s="70"/>
      <c r="CE365" s="70"/>
      <c r="CF365" s="70"/>
      <c r="CG365" s="70"/>
      <c r="CH365" s="70"/>
      <c r="CI365" s="70"/>
      <c r="CJ365" s="70"/>
      <c r="CK365" s="70"/>
      <c r="CL365" s="70"/>
      <c r="CM365" s="70"/>
      <c r="CN365" s="70"/>
      <c r="CO365" s="70"/>
      <c r="CP365" s="70"/>
      <c r="CQ365" s="70"/>
      <c r="CR365" s="70"/>
      <c r="CS365" s="70"/>
      <c r="CT365" s="70"/>
      <c r="CU365" s="70"/>
      <c r="CV365" s="70"/>
      <c r="CW365" s="70"/>
      <c r="CX365" s="70"/>
      <c r="CY365" s="70"/>
      <c r="CZ365" s="70"/>
      <c r="DA365" s="70"/>
      <c r="DB365" s="70"/>
      <c r="DC365" s="70"/>
      <c r="DD365" s="70"/>
      <c r="DE365" s="70"/>
      <c r="DF365" s="70"/>
      <c r="DG365" s="70"/>
      <c r="DH365" s="70"/>
      <c r="DI365" s="70"/>
      <c r="DJ365" s="70"/>
      <c r="DK365" s="70"/>
      <c r="DL365" s="70"/>
      <c r="DM365" s="70"/>
      <c r="DN365" s="70"/>
      <c r="DO365" s="70"/>
      <c r="DP365" s="70"/>
      <c r="DQ365" s="70"/>
      <c r="DR365" s="70"/>
      <c r="DS365" s="70"/>
      <c r="DT365" s="70"/>
      <c r="DU365" s="70"/>
      <c r="DV365" s="70"/>
      <c r="DW365" s="70"/>
      <c r="DX365" s="70"/>
      <c r="DY365" s="70"/>
      <c r="DZ365" s="70"/>
      <c r="EA365" s="70"/>
      <c r="EB365" s="70"/>
      <c r="EC365" s="70"/>
      <c r="ED365" s="70"/>
      <c r="EE365" s="70"/>
      <c r="EF365" s="70"/>
      <c r="EG365" s="70"/>
      <c r="EH365" s="70"/>
      <c r="EI365" s="70"/>
      <c r="EJ365" s="70"/>
      <c r="EK365" s="70"/>
      <c r="EL365" s="70"/>
      <c r="EM365" s="70"/>
      <c r="EN365" s="70"/>
    </row>
    <row r="366" spans="1:144" outlineLevel="1" x14ac:dyDescent="0.2">
      <c r="A366" s="16">
        <v>113</v>
      </c>
      <c r="B366" s="16">
        <v>0</v>
      </c>
      <c r="C366" s="1">
        <v>1.7613922140508524E-3</v>
      </c>
      <c r="D366" s="1">
        <f t="shared" si="40"/>
        <v>-1.7613922140508524E-3</v>
      </c>
      <c r="E366" s="1">
        <f t="shared" si="41"/>
        <v>3.5258905786019353E-3</v>
      </c>
      <c r="F366" s="1">
        <f t="shared" si="42"/>
        <v>-5.9379209986340636E-2</v>
      </c>
      <c r="G366" s="1">
        <f t="shared" si="43"/>
        <v>-4.2005954232095251E-2</v>
      </c>
      <c r="H366" s="1">
        <v>3.3370335063947847E-3</v>
      </c>
      <c r="I366" s="1">
        <f t="shared" si="44"/>
        <v>5.9079111567191869E-6</v>
      </c>
      <c r="J366" s="1">
        <f t="shared" si="45"/>
        <v>-4.2076217773293269E-2</v>
      </c>
      <c r="AQ366" s="70"/>
      <c r="AR366" s="70"/>
      <c r="AS366" s="70"/>
      <c r="AT366" s="70"/>
      <c r="AU366" s="70"/>
      <c r="AV366" s="70"/>
      <c r="AW366" s="70"/>
      <c r="AX366" s="83"/>
      <c r="AY366" s="70"/>
      <c r="AZ366" s="70"/>
      <c r="BA366" s="70"/>
      <c r="BB366" s="70">
        <f t="shared" si="46"/>
        <v>1</v>
      </c>
      <c r="BC366" s="70">
        <f t="shared" si="47"/>
        <v>1.7613922140508524E-3</v>
      </c>
      <c r="BD366" s="70" t="e">
        <f t="shared" si="48"/>
        <v>#N/A</v>
      </c>
      <c r="BE366" s="70"/>
      <c r="BF366" s="70"/>
      <c r="BG366" s="70"/>
      <c r="BH366" s="70"/>
      <c r="BI366" s="70"/>
      <c r="BJ366" s="70"/>
      <c r="BK366" s="70"/>
      <c r="BL366" s="70"/>
      <c r="BM366" s="70"/>
      <c r="BN366" s="70"/>
      <c r="BO366" s="70"/>
      <c r="BP366" s="70"/>
      <c r="BQ366" s="70"/>
      <c r="BR366" s="70"/>
      <c r="BS366" s="70"/>
      <c r="BT366" s="70"/>
      <c r="BU366" s="70"/>
      <c r="BV366" s="70"/>
      <c r="BW366" s="70"/>
      <c r="BX366" s="70"/>
      <c r="BY366" s="70"/>
      <c r="BZ366" s="70"/>
      <c r="CA366" s="70"/>
      <c r="CB366" s="70"/>
      <c r="CC366" s="70"/>
      <c r="CD366" s="70"/>
      <c r="CE366" s="70"/>
      <c r="CF366" s="70"/>
      <c r="CG366" s="70"/>
      <c r="CH366" s="70"/>
      <c r="CI366" s="70"/>
      <c r="CJ366" s="70"/>
      <c r="CK366" s="70"/>
      <c r="CL366" s="70"/>
      <c r="CM366" s="70"/>
      <c r="CN366" s="70"/>
      <c r="CO366" s="70"/>
      <c r="CP366" s="70"/>
      <c r="CQ366" s="70"/>
      <c r="CR366" s="70"/>
      <c r="CS366" s="70"/>
      <c r="CT366" s="70"/>
      <c r="CU366" s="70"/>
      <c r="CV366" s="70"/>
      <c r="CW366" s="70"/>
      <c r="CX366" s="70"/>
      <c r="CY366" s="70"/>
      <c r="CZ366" s="70"/>
      <c r="DA366" s="70"/>
      <c r="DB366" s="70"/>
      <c r="DC366" s="70"/>
      <c r="DD366" s="70"/>
      <c r="DE366" s="70"/>
      <c r="DF366" s="70"/>
      <c r="DG366" s="70"/>
      <c r="DH366" s="70"/>
      <c r="DI366" s="70"/>
      <c r="DJ366" s="70"/>
      <c r="DK366" s="70"/>
      <c r="DL366" s="70"/>
      <c r="DM366" s="70"/>
      <c r="DN366" s="70"/>
      <c r="DO366" s="70"/>
      <c r="DP366" s="70"/>
      <c r="DQ366" s="70"/>
      <c r="DR366" s="70"/>
      <c r="DS366" s="70"/>
      <c r="DT366" s="70"/>
      <c r="DU366" s="70"/>
      <c r="DV366" s="70"/>
      <c r="DW366" s="70"/>
      <c r="DX366" s="70"/>
      <c r="DY366" s="70"/>
      <c r="DZ366" s="70"/>
      <c r="EA366" s="70"/>
      <c r="EB366" s="70"/>
      <c r="EC366" s="70"/>
      <c r="ED366" s="70"/>
      <c r="EE366" s="70"/>
      <c r="EF366" s="70"/>
      <c r="EG366" s="70"/>
      <c r="EH366" s="70"/>
      <c r="EI366" s="70"/>
      <c r="EJ366" s="70"/>
      <c r="EK366" s="70"/>
      <c r="EL366" s="70"/>
      <c r="EM366" s="70"/>
      <c r="EN366" s="70"/>
    </row>
    <row r="367" spans="1:144" outlineLevel="1" x14ac:dyDescent="0.2">
      <c r="A367" s="16">
        <v>114</v>
      </c>
      <c r="B367" s="16">
        <v>1</v>
      </c>
      <c r="C367" s="1">
        <v>0.64097137013088323</v>
      </c>
      <c r="D367" s="1">
        <f t="shared" si="40"/>
        <v>0.35902862986911677</v>
      </c>
      <c r="E367" s="1">
        <f t="shared" si="41"/>
        <v>0.88954097488269546</v>
      </c>
      <c r="F367" s="1">
        <f t="shared" si="42"/>
        <v>0.94315479900316224</v>
      </c>
      <c r="G367" s="1">
        <f t="shared" si="43"/>
        <v>0.74841972504212328</v>
      </c>
      <c r="H367" s="1">
        <v>0.27908533126825164</v>
      </c>
      <c r="I367" s="1">
        <f t="shared" si="44"/>
        <v>0.21684209689388212</v>
      </c>
      <c r="J367" s="1">
        <f t="shared" si="45"/>
        <v>0.881461389810132</v>
      </c>
      <c r="AQ367" s="70"/>
      <c r="AR367" s="70"/>
      <c r="AS367" s="70"/>
      <c r="AT367" s="70"/>
      <c r="AU367" s="70"/>
      <c r="AV367" s="70"/>
      <c r="AW367" s="70"/>
      <c r="AX367" s="83"/>
      <c r="AY367" s="70"/>
      <c r="AZ367" s="70"/>
      <c r="BA367" s="70"/>
      <c r="BB367" s="70">
        <f t="shared" si="46"/>
        <v>0</v>
      </c>
      <c r="BC367" s="70" t="e">
        <f t="shared" si="47"/>
        <v>#N/A</v>
      </c>
      <c r="BD367" s="70">
        <f t="shared" si="48"/>
        <v>0.64097137013088323</v>
      </c>
      <c r="BE367" s="70"/>
      <c r="BF367" s="70"/>
      <c r="BG367" s="70"/>
      <c r="BH367" s="70"/>
      <c r="BI367" s="70"/>
      <c r="BJ367" s="70"/>
      <c r="BK367" s="70"/>
      <c r="BL367" s="70"/>
      <c r="BM367" s="70"/>
      <c r="BN367" s="70"/>
      <c r="BO367" s="70"/>
      <c r="BP367" s="70"/>
      <c r="BQ367" s="70"/>
      <c r="BR367" s="70"/>
      <c r="BS367" s="70"/>
      <c r="BT367" s="70"/>
      <c r="BU367" s="70"/>
      <c r="BV367" s="70"/>
      <c r="BW367" s="70"/>
      <c r="BX367" s="70"/>
      <c r="BY367" s="70"/>
      <c r="BZ367" s="70"/>
      <c r="CA367" s="70"/>
      <c r="CB367" s="70"/>
      <c r="CC367" s="70"/>
      <c r="CD367" s="70"/>
      <c r="CE367" s="70"/>
      <c r="CF367" s="70"/>
      <c r="CG367" s="70"/>
      <c r="CH367" s="70"/>
      <c r="CI367" s="70"/>
      <c r="CJ367" s="70"/>
      <c r="CK367" s="70"/>
      <c r="CL367" s="70"/>
      <c r="CM367" s="70"/>
      <c r="CN367" s="70"/>
      <c r="CO367" s="70"/>
      <c r="CP367" s="70"/>
      <c r="CQ367" s="70"/>
      <c r="CR367" s="70"/>
      <c r="CS367" s="70"/>
      <c r="CT367" s="70"/>
      <c r="CU367" s="70"/>
      <c r="CV367" s="70"/>
      <c r="CW367" s="70"/>
      <c r="CX367" s="70"/>
      <c r="CY367" s="70"/>
      <c r="CZ367" s="70"/>
      <c r="DA367" s="70"/>
      <c r="DB367" s="70"/>
      <c r="DC367" s="70"/>
      <c r="DD367" s="70"/>
      <c r="DE367" s="70"/>
      <c r="DF367" s="70"/>
      <c r="DG367" s="70"/>
      <c r="DH367" s="70"/>
      <c r="DI367" s="70"/>
      <c r="DJ367" s="70"/>
      <c r="DK367" s="70"/>
      <c r="DL367" s="70"/>
      <c r="DM367" s="70"/>
      <c r="DN367" s="70"/>
      <c r="DO367" s="70"/>
      <c r="DP367" s="70"/>
      <c r="DQ367" s="70"/>
      <c r="DR367" s="70"/>
      <c r="DS367" s="70"/>
      <c r="DT367" s="70"/>
      <c r="DU367" s="70"/>
      <c r="DV367" s="70"/>
      <c r="DW367" s="70"/>
      <c r="DX367" s="70"/>
      <c r="DY367" s="70"/>
      <c r="DZ367" s="70"/>
      <c r="EA367" s="70"/>
      <c r="EB367" s="70"/>
      <c r="EC367" s="70"/>
      <c r="ED367" s="70"/>
      <c r="EE367" s="70"/>
      <c r="EF367" s="70"/>
      <c r="EG367" s="70"/>
      <c r="EH367" s="70"/>
      <c r="EI367" s="70"/>
      <c r="EJ367" s="70"/>
      <c r="EK367" s="70"/>
      <c r="EL367" s="70"/>
      <c r="EM367" s="70"/>
      <c r="EN367" s="70"/>
    </row>
    <row r="368" spans="1:144" outlineLevel="1" x14ac:dyDescent="0.2">
      <c r="A368" s="16">
        <v>115</v>
      </c>
      <c r="B368" s="16">
        <v>0</v>
      </c>
      <c r="C368" s="1">
        <v>1.1165695870235746E-5</v>
      </c>
      <c r="D368" s="1">
        <f t="shared" si="40"/>
        <v>-1.1165695870235746E-5</v>
      </c>
      <c r="E368" s="1">
        <f t="shared" si="41"/>
        <v>2.2331516414159353E-5</v>
      </c>
      <c r="F368" s="1">
        <f t="shared" si="42"/>
        <v>-4.7256233889466214E-3</v>
      </c>
      <c r="G368" s="1">
        <f t="shared" si="43"/>
        <v>-3.3415296713319911E-3</v>
      </c>
      <c r="H368" s="1">
        <v>5.8328511670825238E-5</v>
      </c>
      <c r="I368" s="1">
        <f t="shared" si="44"/>
        <v>6.5132368467905719E-10</v>
      </c>
      <c r="J368" s="1">
        <f t="shared" si="45"/>
        <v>-3.3416271288216411E-3</v>
      </c>
      <c r="AQ368" s="70"/>
      <c r="AR368" s="70"/>
      <c r="AS368" s="70"/>
      <c r="AT368" s="70"/>
      <c r="AU368" s="70"/>
      <c r="AV368" s="70"/>
      <c r="AW368" s="70"/>
      <c r="AX368" s="83"/>
      <c r="AY368" s="70"/>
      <c r="AZ368" s="70"/>
      <c r="BA368" s="70"/>
      <c r="BB368" s="70">
        <f t="shared" si="46"/>
        <v>1</v>
      </c>
      <c r="BC368" s="70">
        <f t="shared" si="47"/>
        <v>1.1165695870235746E-5</v>
      </c>
      <c r="BD368" s="70" t="e">
        <f t="shared" si="48"/>
        <v>#N/A</v>
      </c>
      <c r="BE368" s="70"/>
      <c r="BF368" s="70"/>
      <c r="BG368" s="70"/>
      <c r="BH368" s="70"/>
      <c r="BI368" s="70"/>
      <c r="BJ368" s="70"/>
      <c r="BK368" s="70"/>
      <c r="BL368" s="70"/>
      <c r="BM368" s="70"/>
      <c r="BN368" s="70"/>
      <c r="BO368" s="70"/>
      <c r="BP368" s="70"/>
      <c r="BQ368" s="70"/>
      <c r="BR368" s="70"/>
      <c r="BS368" s="70"/>
      <c r="BT368" s="70"/>
      <c r="BU368" s="70"/>
      <c r="BV368" s="70"/>
      <c r="BW368" s="70"/>
      <c r="BX368" s="70"/>
      <c r="BY368" s="70"/>
      <c r="BZ368" s="70"/>
      <c r="CA368" s="70"/>
      <c r="CB368" s="70"/>
      <c r="CC368" s="70"/>
      <c r="CD368" s="70"/>
      <c r="CE368" s="70"/>
      <c r="CF368" s="70"/>
      <c r="CG368" s="70"/>
      <c r="CH368" s="70"/>
      <c r="CI368" s="70"/>
      <c r="CJ368" s="70"/>
      <c r="CK368" s="70"/>
      <c r="CL368" s="70"/>
      <c r="CM368" s="70"/>
      <c r="CN368" s="70"/>
      <c r="CO368" s="70"/>
      <c r="CP368" s="70"/>
      <c r="CQ368" s="70"/>
      <c r="CR368" s="70"/>
      <c r="CS368" s="70"/>
      <c r="CT368" s="70"/>
      <c r="CU368" s="70"/>
      <c r="CV368" s="70"/>
      <c r="CW368" s="70"/>
      <c r="CX368" s="70"/>
      <c r="CY368" s="70"/>
      <c r="CZ368" s="70"/>
      <c r="DA368" s="70"/>
      <c r="DB368" s="70"/>
      <c r="DC368" s="70"/>
      <c r="DD368" s="70"/>
      <c r="DE368" s="70"/>
      <c r="DF368" s="70"/>
      <c r="DG368" s="70"/>
      <c r="DH368" s="70"/>
      <c r="DI368" s="70"/>
      <c r="DJ368" s="70"/>
      <c r="DK368" s="70"/>
      <c r="DL368" s="70"/>
      <c r="DM368" s="70"/>
      <c r="DN368" s="70"/>
      <c r="DO368" s="70"/>
      <c r="DP368" s="70"/>
      <c r="DQ368" s="70"/>
      <c r="DR368" s="70"/>
      <c r="DS368" s="70"/>
      <c r="DT368" s="70"/>
      <c r="DU368" s="70"/>
      <c r="DV368" s="70"/>
      <c r="DW368" s="70"/>
      <c r="DX368" s="70"/>
      <c r="DY368" s="70"/>
      <c r="DZ368" s="70"/>
      <c r="EA368" s="70"/>
      <c r="EB368" s="70"/>
      <c r="EC368" s="70"/>
      <c r="ED368" s="70"/>
      <c r="EE368" s="70"/>
      <c r="EF368" s="70"/>
      <c r="EG368" s="70"/>
      <c r="EH368" s="70"/>
      <c r="EI368" s="70"/>
      <c r="EJ368" s="70"/>
      <c r="EK368" s="70"/>
      <c r="EL368" s="70"/>
      <c r="EM368" s="70"/>
      <c r="EN368" s="70"/>
    </row>
    <row r="369" spans="1:144" outlineLevel="1" x14ac:dyDescent="0.2">
      <c r="A369" s="16">
        <v>116</v>
      </c>
      <c r="B369" s="16">
        <v>0</v>
      </c>
      <c r="C369" s="1">
        <v>1.3045755387444656E-5</v>
      </c>
      <c r="D369" s="1">
        <f t="shared" si="40"/>
        <v>-1.3045755387444656E-5</v>
      </c>
      <c r="E369" s="1">
        <f t="shared" si="41"/>
        <v>2.6091680968063206E-5</v>
      </c>
      <c r="F369" s="1">
        <f t="shared" si="42"/>
        <v>-5.1080016609299575E-3</v>
      </c>
      <c r="G369" s="1">
        <f t="shared" si="43"/>
        <v>-3.6119143928668345E-3</v>
      </c>
      <c r="H369" s="1">
        <v>5.7819705870436405E-5</v>
      </c>
      <c r="I369" s="1">
        <f t="shared" si="44"/>
        <v>7.5435519651965338E-10</v>
      </c>
      <c r="J369" s="1">
        <f t="shared" si="45"/>
        <v>-3.6120188173091117E-3</v>
      </c>
      <c r="AQ369" s="70"/>
      <c r="AR369" s="70"/>
      <c r="AS369" s="70"/>
      <c r="AT369" s="70"/>
      <c r="AU369" s="70"/>
      <c r="AV369" s="70"/>
      <c r="AW369" s="70"/>
      <c r="AX369" s="83"/>
      <c r="AY369" s="70"/>
      <c r="AZ369" s="70"/>
      <c r="BA369" s="70"/>
      <c r="BB369" s="70">
        <f t="shared" si="46"/>
        <v>1</v>
      </c>
      <c r="BC369" s="70">
        <f t="shared" si="47"/>
        <v>1.3045755387444656E-5</v>
      </c>
      <c r="BD369" s="70" t="e">
        <f t="shared" si="48"/>
        <v>#N/A</v>
      </c>
      <c r="BE369" s="70"/>
      <c r="BF369" s="70"/>
      <c r="BG369" s="70"/>
      <c r="BH369" s="70"/>
      <c r="BI369" s="70"/>
      <c r="BJ369" s="70"/>
      <c r="BK369" s="70"/>
      <c r="BL369" s="70"/>
      <c r="BM369" s="70"/>
      <c r="BN369" s="70"/>
      <c r="BO369" s="70"/>
      <c r="BP369" s="70"/>
      <c r="BQ369" s="70"/>
      <c r="BR369" s="70"/>
      <c r="BS369" s="70"/>
      <c r="BT369" s="70"/>
      <c r="BU369" s="70"/>
      <c r="BV369" s="70"/>
      <c r="BW369" s="70"/>
      <c r="BX369" s="70"/>
      <c r="BY369" s="70"/>
      <c r="BZ369" s="70"/>
      <c r="CA369" s="70"/>
      <c r="CB369" s="70"/>
      <c r="CC369" s="70"/>
      <c r="CD369" s="70"/>
      <c r="CE369" s="70"/>
      <c r="CF369" s="70"/>
      <c r="CG369" s="70"/>
      <c r="CH369" s="70"/>
      <c r="CI369" s="70"/>
      <c r="CJ369" s="70"/>
      <c r="CK369" s="70"/>
      <c r="CL369" s="70"/>
      <c r="CM369" s="70"/>
      <c r="CN369" s="70"/>
      <c r="CO369" s="70"/>
      <c r="CP369" s="70"/>
      <c r="CQ369" s="70"/>
      <c r="CR369" s="70"/>
      <c r="CS369" s="70"/>
      <c r="CT369" s="70"/>
      <c r="CU369" s="70"/>
      <c r="CV369" s="70"/>
      <c r="CW369" s="70"/>
      <c r="CX369" s="70"/>
      <c r="CY369" s="70"/>
      <c r="CZ369" s="70"/>
      <c r="DA369" s="70"/>
      <c r="DB369" s="70"/>
      <c r="DC369" s="70"/>
      <c r="DD369" s="70"/>
      <c r="DE369" s="70"/>
      <c r="DF369" s="70"/>
      <c r="DG369" s="70"/>
      <c r="DH369" s="70"/>
      <c r="DI369" s="70"/>
      <c r="DJ369" s="70"/>
      <c r="DK369" s="70"/>
      <c r="DL369" s="70"/>
      <c r="DM369" s="70"/>
      <c r="DN369" s="70"/>
      <c r="DO369" s="70"/>
      <c r="DP369" s="70"/>
      <c r="DQ369" s="70"/>
      <c r="DR369" s="70"/>
      <c r="DS369" s="70"/>
      <c r="DT369" s="70"/>
      <c r="DU369" s="70"/>
      <c r="DV369" s="70"/>
      <c r="DW369" s="70"/>
      <c r="DX369" s="70"/>
      <c r="DY369" s="70"/>
      <c r="DZ369" s="70"/>
      <c r="EA369" s="70"/>
      <c r="EB369" s="70"/>
      <c r="EC369" s="70"/>
      <c r="ED369" s="70"/>
      <c r="EE369" s="70"/>
      <c r="EF369" s="70"/>
      <c r="EG369" s="70"/>
      <c r="EH369" s="70"/>
      <c r="EI369" s="70"/>
      <c r="EJ369" s="70"/>
      <c r="EK369" s="70"/>
      <c r="EL369" s="70"/>
      <c r="EM369" s="70"/>
      <c r="EN369" s="70"/>
    </row>
    <row r="370" spans="1:144" outlineLevel="1" x14ac:dyDescent="0.2">
      <c r="A370" s="16">
        <v>117</v>
      </c>
      <c r="B370" s="16">
        <v>0</v>
      </c>
      <c r="C370" s="1">
        <v>1.9003952261198112E-4</v>
      </c>
      <c r="D370" s="1">
        <f t="shared" si="40"/>
        <v>-1.9003952261198112E-4</v>
      </c>
      <c r="E370" s="1">
        <f t="shared" si="41"/>
        <v>3.80115164820449E-4</v>
      </c>
      <c r="F370" s="1">
        <f t="shared" si="42"/>
        <v>-1.9496542381162076E-2</v>
      </c>
      <c r="G370" s="1">
        <f t="shared" si="43"/>
        <v>-1.3786792393327805E-2</v>
      </c>
      <c r="H370" s="1">
        <v>4.8664883056988225E-4</v>
      </c>
      <c r="I370" s="1">
        <f t="shared" si="44"/>
        <v>9.2545127092020438E-8</v>
      </c>
      <c r="J370" s="1">
        <f t="shared" si="45"/>
        <v>-1.3790148281429517E-2</v>
      </c>
      <c r="AQ370" s="70"/>
      <c r="AR370" s="70"/>
      <c r="AS370" s="70"/>
      <c r="AT370" s="70"/>
      <c r="AU370" s="70"/>
      <c r="AV370" s="70"/>
      <c r="AW370" s="70"/>
      <c r="AX370" s="83"/>
      <c r="AY370" s="70"/>
      <c r="AZ370" s="70"/>
      <c r="BA370" s="70"/>
      <c r="BB370" s="70">
        <f t="shared" si="46"/>
        <v>1</v>
      </c>
      <c r="BC370" s="70">
        <f t="shared" si="47"/>
        <v>1.9003952261198112E-4</v>
      </c>
      <c r="BD370" s="70" t="e">
        <f t="shared" si="48"/>
        <v>#N/A</v>
      </c>
      <c r="BE370" s="70"/>
      <c r="BF370" s="70"/>
      <c r="BG370" s="70"/>
      <c r="BH370" s="70"/>
      <c r="BI370" s="70"/>
      <c r="BJ370" s="70"/>
      <c r="BK370" s="70"/>
      <c r="BL370" s="70"/>
      <c r="BM370" s="70"/>
      <c r="BN370" s="70"/>
      <c r="BO370" s="70"/>
      <c r="BP370" s="70"/>
      <c r="BQ370" s="70"/>
      <c r="BR370" s="70"/>
      <c r="BS370" s="70"/>
      <c r="BT370" s="70"/>
      <c r="BU370" s="70"/>
      <c r="BV370" s="70"/>
      <c r="BW370" s="70"/>
      <c r="BX370" s="70"/>
      <c r="BY370" s="70"/>
      <c r="BZ370" s="70"/>
      <c r="CA370" s="70"/>
      <c r="CB370" s="70"/>
      <c r="CC370" s="70"/>
      <c r="CD370" s="70"/>
      <c r="CE370" s="70"/>
      <c r="CF370" s="70"/>
      <c r="CG370" s="70"/>
      <c r="CH370" s="70"/>
      <c r="CI370" s="70"/>
      <c r="CJ370" s="70"/>
      <c r="CK370" s="70"/>
      <c r="CL370" s="70"/>
      <c r="CM370" s="70"/>
      <c r="CN370" s="70"/>
      <c r="CO370" s="70"/>
      <c r="CP370" s="70"/>
      <c r="CQ370" s="70"/>
      <c r="CR370" s="70"/>
      <c r="CS370" s="70"/>
      <c r="CT370" s="70"/>
      <c r="CU370" s="70"/>
      <c r="CV370" s="70"/>
      <c r="CW370" s="70"/>
      <c r="CX370" s="70"/>
      <c r="CY370" s="70"/>
      <c r="CZ370" s="70"/>
      <c r="DA370" s="70"/>
      <c r="DB370" s="70"/>
      <c r="DC370" s="70"/>
      <c r="DD370" s="70"/>
      <c r="DE370" s="70"/>
      <c r="DF370" s="70"/>
      <c r="DG370" s="70"/>
      <c r="DH370" s="70"/>
      <c r="DI370" s="70"/>
      <c r="DJ370" s="70"/>
      <c r="DK370" s="70"/>
      <c r="DL370" s="70"/>
      <c r="DM370" s="70"/>
      <c r="DN370" s="70"/>
      <c r="DO370" s="70"/>
      <c r="DP370" s="70"/>
      <c r="DQ370" s="70"/>
      <c r="DR370" s="70"/>
      <c r="DS370" s="70"/>
      <c r="DT370" s="70"/>
      <c r="DU370" s="70"/>
      <c r="DV370" s="70"/>
      <c r="DW370" s="70"/>
      <c r="DX370" s="70"/>
      <c r="DY370" s="70"/>
      <c r="DZ370" s="70"/>
      <c r="EA370" s="70"/>
      <c r="EB370" s="70"/>
      <c r="EC370" s="70"/>
      <c r="ED370" s="70"/>
      <c r="EE370" s="70"/>
      <c r="EF370" s="70"/>
      <c r="EG370" s="70"/>
      <c r="EH370" s="70"/>
      <c r="EI370" s="70"/>
      <c r="EJ370" s="70"/>
      <c r="EK370" s="70"/>
      <c r="EL370" s="70"/>
      <c r="EM370" s="70"/>
      <c r="EN370" s="70"/>
    </row>
    <row r="371" spans="1:144" outlineLevel="1" x14ac:dyDescent="0.2">
      <c r="A371" s="16">
        <v>118</v>
      </c>
      <c r="B371" s="16">
        <v>0</v>
      </c>
      <c r="C371" s="1">
        <v>5.2007852869796626E-4</v>
      </c>
      <c r="D371" s="1">
        <f t="shared" si="40"/>
        <v>-5.2007852869796626E-4</v>
      </c>
      <c r="E371" s="1">
        <f t="shared" si="41"/>
        <v>1.0404276328898664E-3</v>
      </c>
      <c r="F371" s="1">
        <f t="shared" si="42"/>
        <v>-3.2255660478276778E-2</v>
      </c>
      <c r="G371" s="1">
        <f t="shared" si="43"/>
        <v>-2.2811162862048252E-2</v>
      </c>
      <c r="H371" s="1">
        <v>1.2856548277180961E-3</v>
      </c>
      <c r="I371" s="1">
        <f t="shared" si="44"/>
        <v>6.6985059488617854E-7</v>
      </c>
      <c r="J371" s="1">
        <f t="shared" si="45"/>
        <v>-2.2825840657329042E-2</v>
      </c>
      <c r="AQ371" s="70"/>
      <c r="AR371" s="70"/>
      <c r="AS371" s="70"/>
      <c r="AT371" s="70"/>
      <c r="AU371" s="70"/>
      <c r="AV371" s="70"/>
      <c r="AW371" s="70"/>
      <c r="AX371" s="83"/>
      <c r="AY371" s="70"/>
      <c r="AZ371" s="70"/>
      <c r="BA371" s="70"/>
      <c r="BB371" s="70">
        <f t="shared" si="46"/>
        <v>1</v>
      </c>
      <c r="BC371" s="70">
        <f t="shared" si="47"/>
        <v>5.2007852869796626E-4</v>
      </c>
      <c r="BD371" s="70" t="e">
        <f t="shared" si="48"/>
        <v>#N/A</v>
      </c>
      <c r="BE371" s="70"/>
      <c r="BF371" s="70"/>
      <c r="BG371" s="70"/>
      <c r="BH371" s="70"/>
      <c r="BI371" s="70"/>
      <c r="BJ371" s="70"/>
      <c r="BK371" s="70"/>
      <c r="BL371" s="70"/>
      <c r="BM371" s="70"/>
      <c r="BN371" s="70"/>
      <c r="BO371" s="70"/>
      <c r="BP371" s="70"/>
      <c r="BQ371" s="70"/>
      <c r="BR371" s="70"/>
      <c r="BS371" s="70"/>
      <c r="BT371" s="70"/>
      <c r="BU371" s="70"/>
      <c r="BV371" s="70"/>
      <c r="BW371" s="70"/>
      <c r="BX371" s="70"/>
      <c r="BY371" s="70"/>
      <c r="BZ371" s="70"/>
      <c r="CA371" s="70"/>
      <c r="CB371" s="70"/>
      <c r="CC371" s="70"/>
      <c r="CD371" s="70"/>
      <c r="CE371" s="70"/>
      <c r="CF371" s="70"/>
      <c r="CG371" s="70"/>
      <c r="CH371" s="70"/>
      <c r="CI371" s="70"/>
      <c r="CJ371" s="70"/>
      <c r="CK371" s="70"/>
      <c r="CL371" s="70"/>
      <c r="CM371" s="70"/>
      <c r="CN371" s="70"/>
      <c r="CO371" s="70"/>
      <c r="CP371" s="70"/>
      <c r="CQ371" s="70"/>
      <c r="CR371" s="70"/>
      <c r="CS371" s="70"/>
      <c r="CT371" s="70"/>
      <c r="CU371" s="70"/>
      <c r="CV371" s="70"/>
      <c r="CW371" s="70"/>
      <c r="CX371" s="70"/>
      <c r="CY371" s="70"/>
      <c r="CZ371" s="70"/>
      <c r="DA371" s="70"/>
      <c r="DB371" s="70"/>
      <c r="DC371" s="70"/>
      <c r="DD371" s="70"/>
      <c r="DE371" s="70"/>
      <c r="DF371" s="70"/>
      <c r="DG371" s="70"/>
      <c r="DH371" s="70"/>
      <c r="DI371" s="70"/>
      <c r="DJ371" s="70"/>
      <c r="DK371" s="70"/>
      <c r="DL371" s="70"/>
      <c r="DM371" s="70"/>
      <c r="DN371" s="70"/>
      <c r="DO371" s="70"/>
      <c r="DP371" s="70"/>
      <c r="DQ371" s="70"/>
      <c r="DR371" s="70"/>
      <c r="DS371" s="70"/>
      <c r="DT371" s="70"/>
      <c r="DU371" s="70"/>
      <c r="DV371" s="70"/>
      <c r="DW371" s="70"/>
      <c r="DX371" s="70"/>
      <c r="DY371" s="70"/>
      <c r="DZ371" s="70"/>
      <c r="EA371" s="70"/>
      <c r="EB371" s="70"/>
      <c r="EC371" s="70"/>
      <c r="ED371" s="70"/>
      <c r="EE371" s="70"/>
      <c r="EF371" s="70"/>
      <c r="EG371" s="70"/>
      <c r="EH371" s="70"/>
      <c r="EI371" s="70"/>
      <c r="EJ371" s="70"/>
      <c r="EK371" s="70"/>
      <c r="EL371" s="70"/>
      <c r="EM371" s="70"/>
      <c r="EN371" s="70"/>
    </row>
    <row r="372" spans="1:144" outlineLevel="1" x14ac:dyDescent="0.2">
      <c r="A372" s="16">
        <v>119</v>
      </c>
      <c r="B372" s="16">
        <v>1</v>
      </c>
      <c r="C372" s="1">
        <v>1.20563748375684E-2</v>
      </c>
      <c r="D372" s="1">
        <f t="shared" si="40"/>
        <v>0.98794362516243162</v>
      </c>
      <c r="E372" s="1">
        <f t="shared" si="41"/>
        <v>8.8363234535406008</v>
      </c>
      <c r="F372" s="1">
        <f t="shared" si="42"/>
        <v>2.9725954069702456</v>
      </c>
      <c r="G372" s="1">
        <f t="shared" si="43"/>
        <v>9.0522744101682502</v>
      </c>
      <c r="H372" s="1">
        <v>1.8346587763845248E-2</v>
      </c>
      <c r="I372" s="1">
        <f t="shared" si="44"/>
        <v>1.531484280750202</v>
      </c>
      <c r="J372" s="1">
        <f t="shared" si="45"/>
        <v>9.1364739521183527</v>
      </c>
      <c r="AQ372" s="70"/>
      <c r="AR372" s="70"/>
      <c r="AS372" s="70"/>
      <c r="AT372" s="70"/>
      <c r="AU372" s="70"/>
      <c r="AV372" s="70"/>
      <c r="AW372" s="70"/>
      <c r="AX372" s="83"/>
      <c r="AY372" s="70"/>
      <c r="AZ372" s="70"/>
      <c r="BA372" s="70"/>
      <c r="BB372" s="70">
        <f t="shared" si="46"/>
        <v>0</v>
      </c>
      <c r="BC372" s="70" t="e">
        <f t="shared" si="47"/>
        <v>#N/A</v>
      </c>
      <c r="BD372" s="70">
        <f t="shared" si="48"/>
        <v>1.20563748375684E-2</v>
      </c>
      <c r="BE372" s="70"/>
      <c r="BF372" s="70"/>
      <c r="BG372" s="70"/>
      <c r="BH372" s="70"/>
      <c r="BI372" s="70"/>
      <c r="BJ372" s="70"/>
      <c r="BK372" s="70"/>
      <c r="BL372" s="70"/>
      <c r="BM372" s="70"/>
      <c r="BN372" s="70"/>
      <c r="BO372" s="70"/>
      <c r="BP372" s="70"/>
      <c r="BQ372" s="70"/>
      <c r="BR372" s="70"/>
      <c r="BS372" s="70"/>
      <c r="BT372" s="70"/>
      <c r="BU372" s="70"/>
      <c r="BV372" s="70"/>
      <c r="BW372" s="70"/>
      <c r="BX372" s="70"/>
      <c r="BY372" s="70"/>
      <c r="BZ372" s="70"/>
      <c r="CA372" s="70"/>
      <c r="CB372" s="70"/>
      <c r="CC372" s="70"/>
      <c r="CD372" s="70"/>
      <c r="CE372" s="70"/>
      <c r="CF372" s="70"/>
      <c r="CG372" s="70"/>
      <c r="CH372" s="70"/>
      <c r="CI372" s="70"/>
      <c r="CJ372" s="70"/>
      <c r="CK372" s="70"/>
      <c r="CL372" s="70"/>
      <c r="CM372" s="70"/>
      <c r="CN372" s="70"/>
      <c r="CO372" s="70"/>
      <c r="CP372" s="70"/>
      <c r="CQ372" s="70"/>
      <c r="CR372" s="70"/>
      <c r="CS372" s="70"/>
      <c r="CT372" s="70"/>
      <c r="CU372" s="70"/>
      <c r="CV372" s="70"/>
      <c r="CW372" s="70"/>
      <c r="CX372" s="70"/>
      <c r="CY372" s="70"/>
      <c r="CZ372" s="70"/>
      <c r="DA372" s="70"/>
      <c r="DB372" s="70"/>
      <c r="DC372" s="70"/>
      <c r="DD372" s="70"/>
      <c r="DE372" s="70"/>
      <c r="DF372" s="70"/>
      <c r="DG372" s="70"/>
      <c r="DH372" s="70"/>
      <c r="DI372" s="70"/>
      <c r="DJ372" s="70"/>
      <c r="DK372" s="70"/>
      <c r="DL372" s="70"/>
      <c r="DM372" s="70"/>
      <c r="DN372" s="70"/>
      <c r="DO372" s="70"/>
      <c r="DP372" s="70"/>
      <c r="DQ372" s="70"/>
      <c r="DR372" s="70"/>
      <c r="DS372" s="70"/>
      <c r="DT372" s="70"/>
      <c r="DU372" s="70"/>
      <c r="DV372" s="70"/>
      <c r="DW372" s="70"/>
      <c r="DX372" s="70"/>
      <c r="DY372" s="70"/>
      <c r="DZ372" s="70"/>
      <c r="EA372" s="70"/>
      <c r="EB372" s="70"/>
      <c r="EC372" s="70"/>
      <c r="ED372" s="70"/>
      <c r="EE372" s="70"/>
      <c r="EF372" s="70"/>
      <c r="EG372" s="70"/>
      <c r="EH372" s="70"/>
      <c r="EI372" s="70"/>
      <c r="EJ372" s="70"/>
      <c r="EK372" s="70"/>
      <c r="EL372" s="70"/>
      <c r="EM372" s="70"/>
      <c r="EN372" s="70"/>
    </row>
    <row r="373" spans="1:144" outlineLevel="1" x14ac:dyDescent="0.2">
      <c r="A373" s="16">
        <v>120</v>
      </c>
      <c r="B373" s="16">
        <v>0</v>
      </c>
      <c r="C373" s="1">
        <v>3.6607580030840643E-3</v>
      </c>
      <c r="D373" s="1">
        <f t="shared" si="40"/>
        <v>-3.6607580030840643E-3</v>
      </c>
      <c r="E373" s="1">
        <f t="shared" si="41"/>
        <v>7.3349499509604132E-3</v>
      </c>
      <c r="F373" s="1">
        <f t="shared" si="42"/>
        <v>-8.5644322350990745E-2</v>
      </c>
      <c r="G373" s="1">
        <f t="shared" si="43"/>
        <v>-6.061524883109768E-2</v>
      </c>
      <c r="H373" s="1">
        <v>7.2059147553059366E-3</v>
      </c>
      <c r="I373" s="1">
        <f t="shared" si="44"/>
        <v>2.6668201242568626E-5</v>
      </c>
      <c r="J373" s="1">
        <f t="shared" si="45"/>
        <v>-6.083483041891756E-2</v>
      </c>
      <c r="AQ373" s="70"/>
      <c r="AR373" s="70"/>
      <c r="AS373" s="70"/>
      <c r="AT373" s="70"/>
      <c r="AU373" s="70"/>
      <c r="AV373" s="70"/>
      <c r="AW373" s="70"/>
      <c r="AX373" s="83"/>
      <c r="AY373" s="70"/>
      <c r="AZ373" s="70"/>
      <c r="BA373" s="70"/>
      <c r="BB373" s="70">
        <f t="shared" si="46"/>
        <v>1</v>
      </c>
      <c r="BC373" s="70">
        <f t="shared" si="47"/>
        <v>3.6607580030840643E-3</v>
      </c>
      <c r="BD373" s="70" t="e">
        <f t="shared" si="48"/>
        <v>#N/A</v>
      </c>
      <c r="BE373" s="70"/>
      <c r="BF373" s="70"/>
      <c r="BG373" s="70"/>
      <c r="BH373" s="70"/>
      <c r="BI373" s="70"/>
      <c r="BJ373" s="70"/>
      <c r="BK373" s="70"/>
      <c r="BL373" s="70"/>
      <c r="BM373" s="70"/>
      <c r="BN373" s="70"/>
      <c r="BO373" s="70"/>
      <c r="BP373" s="70"/>
      <c r="BQ373" s="70"/>
      <c r="BR373" s="70"/>
      <c r="BS373" s="70"/>
      <c r="BT373" s="70"/>
      <c r="BU373" s="70"/>
      <c r="BV373" s="70"/>
      <c r="BW373" s="70"/>
      <c r="BX373" s="70"/>
      <c r="BY373" s="70"/>
      <c r="BZ373" s="70"/>
      <c r="CA373" s="70"/>
      <c r="CB373" s="70"/>
      <c r="CC373" s="70"/>
      <c r="CD373" s="70"/>
      <c r="CE373" s="70"/>
      <c r="CF373" s="70"/>
      <c r="CG373" s="70"/>
      <c r="CH373" s="70"/>
      <c r="CI373" s="70"/>
      <c r="CJ373" s="70"/>
      <c r="CK373" s="70"/>
      <c r="CL373" s="70"/>
      <c r="CM373" s="70"/>
      <c r="CN373" s="70"/>
      <c r="CO373" s="70"/>
      <c r="CP373" s="70"/>
      <c r="CQ373" s="70"/>
      <c r="CR373" s="70"/>
      <c r="CS373" s="70"/>
      <c r="CT373" s="70"/>
      <c r="CU373" s="70"/>
      <c r="CV373" s="70"/>
      <c r="CW373" s="70"/>
      <c r="CX373" s="70"/>
      <c r="CY373" s="70"/>
      <c r="CZ373" s="70"/>
      <c r="DA373" s="70"/>
      <c r="DB373" s="70"/>
      <c r="DC373" s="70"/>
      <c r="DD373" s="70"/>
      <c r="DE373" s="70"/>
      <c r="DF373" s="70"/>
      <c r="DG373" s="70"/>
      <c r="DH373" s="70"/>
      <c r="DI373" s="70"/>
      <c r="DJ373" s="70"/>
      <c r="DK373" s="70"/>
      <c r="DL373" s="70"/>
      <c r="DM373" s="70"/>
      <c r="DN373" s="70"/>
      <c r="DO373" s="70"/>
      <c r="DP373" s="70"/>
      <c r="DQ373" s="70"/>
      <c r="DR373" s="70"/>
      <c r="DS373" s="70"/>
      <c r="DT373" s="70"/>
      <c r="DU373" s="70"/>
      <c r="DV373" s="70"/>
      <c r="DW373" s="70"/>
      <c r="DX373" s="70"/>
      <c r="DY373" s="70"/>
      <c r="DZ373" s="70"/>
      <c r="EA373" s="70"/>
      <c r="EB373" s="70"/>
      <c r="EC373" s="70"/>
      <c r="ED373" s="70"/>
      <c r="EE373" s="70"/>
      <c r="EF373" s="70"/>
      <c r="EG373" s="70"/>
      <c r="EH373" s="70"/>
      <c r="EI373" s="70"/>
      <c r="EJ373" s="70"/>
      <c r="EK373" s="70"/>
      <c r="EL373" s="70"/>
      <c r="EM373" s="70"/>
      <c r="EN373" s="70"/>
    </row>
    <row r="374" spans="1:144" outlineLevel="1" x14ac:dyDescent="0.2">
      <c r="A374" s="16">
        <v>121</v>
      </c>
      <c r="B374" s="16">
        <v>0</v>
      </c>
      <c r="C374" s="1">
        <v>4.872209633898753E-6</v>
      </c>
      <c r="D374" s="1">
        <f t="shared" si="40"/>
        <v>-4.872209633898753E-6</v>
      </c>
      <c r="E374" s="1">
        <f t="shared" si="41"/>
        <v>9.7444430060402228E-6</v>
      </c>
      <c r="F374" s="1">
        <f t="shared" si="42"/>
        <v>-3.1216090411901715E-3</v>
      </c>
      <c r="G374" s="1">
        <f t="shared" si="43"/>
        <v>-2.2073136098980425E-3</v>
      </c>
      <c r="H374" s="1">
        <v>3.2290546698136899E-5</v>
      </c>
      <c r="I374" s="1">
        <f t="shared" si="44"/>
        <v>1.5733215957847726E-10</v>
      </c>
      <c r="J374" s="1">
        <f t="shared" si="45"/>
        <v>-2.2073492484427346E-3</v>
      </c>
      <c r="AQ374" s="70"/>
      <c r="AR374" s="70"/>
      <c r="AS374" s="70"/>
      <c r="AT374" s="70"/>
      <c r="AU374" s="70"/>
      <c r="AV374" s="70"/>
      <c r="AW374" s="70"/>
      <c r="AX374" s="83"/>
      <c r="AY374" s="70"/>
      <c r="AZ374" s="70"/>
      <c r="BA374" s="70"/>
      <c r="BB374" s="70">
        <f t="shared" si="46"/>
        <v>1</v>
      </c>
      <c r="BC374" s="70">
        <f t="shared" si="47"/>
        <v>4.872209633898753E-6</v>
      </c>
      <c r="BD374" s="70" t="e">
        <f t="shared" si="48"/>
        <v>#N/A</v>
      </c>
      <c r="BE374" s="70"/>
      <c r="BF374" s="70"/>
      <c r="BG374" s="70"/>
      <c r="BH374" s="70"/>
      <c r="BI374" s="70"/>
      <c r="BJ374" s="70"/>
      <c r="BK374" s="70"/>
      <c r="BL374" s="70"/>
      <c r="BM374" s="70"/>
      <c r="BN374" s="70"/>
      <c r="BO374" s="70"/>
      <c r="BP374" s="70"/>
      <c r="BQ374" s="70"/>
      <c r="BR374" s="70"/>
      <c r="BS374" s="70"/>
      <c r="BT374" s="70"/>
      <c r="BU374" s="70"/>
      <c r="BV374" s="70"/>
      <c r="BW374" s="70"/>
      <c r="BX374" s="70"/>
      <c r="BY374" s="70"/>
      <c r="BZ374" s="70"/>
      <c r="CA374" s="70"/>
      <c r="CB374" s="70"/>
      <c r="CC374" s="70"/>
      <c r="CD374" s="70"/>
      <c r="CE374" s="70"/>
      <c r="CF374" s="70"/>
      <c r="CG374" s="70"/>
      <c r="CH374" s="70"/>
      <c r="CI374" s="70"/>
      <c r="CJ374" s="70"/>
      <c r="CK374" s="70"/>
      <c r="CL374" s="70"/>
      <c r="CM374" s="70"/>
      <c r="CN374" s="70"/>
      <c r="CO374" s="70"/>
      <c r="CP374" s="70"/>
      <c r="CQ374" s="70"/>
      <c r="CR374" s="70"/>
      <c r="CS374" s="70"/>
      <c r="CT374" s="70"/>
      <c r="CU374" s="70"/>
      <c r="CV374" s="70"/>
      <c r="CW374" s="70"/>
      <c r="CX374" s="70"/>
      <c r="CY374" s="70"/>
      <c r="CZ374" s="70"/>
      <c r="DA374" s="70"/>
      <c r="DB374" s="70"/>
      <c r="DC374" s="70"/>
      <c r="DD374" s="70"/>
      <c r="DE374" s="70"/>
      <c r="DF374" s="70"/>
      <c r="DG374" s="70"/>
      <c r="DH374" s="70"/>
      <c r="DI374" s="70"/>
      <c r="DJ374" s="70"/>
      <c r="DK374" s="70"/>
      <c r="DL374" s="70"/>
      <c r="DM374" s="70"/>
      <c r="DN374" s="70"/>
      <c r="DO374" s="70"/>
      <c r="DP374" s="70"/>
      <c r="DQ374" s="70"/>
      <c r="DR374" s="70"/>
      <c r="DS374" s="70"/>
      <c r="DT374" s="70"/>
      <c r="DU374" s="70"/>
      <c r="DV374" s="70"/>
      <c r="DW374" s="70"/>
      <c r="DX374" s="70"/>
      <c r="DY374" s="70"/>
      <c r="DZ374" s="70"/>
      <c r="EA374" s="70"/>
      <c r="EB374" s="70"/>
      <c r="EC374" s="70"/>
      <c r="ED374" s="70"/>
      <c r="EE374" s="70"/>
      <c r="EF374" s="70"/>
      <c r="EG374" s="70"/>
      <c r="EH374" s="70"/>
      <c r="EI374" s="70"/>
      <c r="EJ374" s="70"/>
      <c r="EK374" s="70"/>
      <c r="EL374" s="70"/>
      <c r="EM374" s="70"/>
      <c r="EN374" s="70"/>
    </row>
    <row r="375" spans="1:144" outlineLevel="1" x14ac:dyDescent="0.2">
      <c r="A375" s="16">
        <v>122</v>
      </c>
      <c r="B375" s="16">
        <v>0</v>
      </c>
      <c r="C375" s="1">
        <v>1.3382409837519988E-3</v>
      </c>
      <c r="D375" s="1">
        <f t="shared" si="40"/>
        <v>-1.3382409837519988E-3</v>
      </c>
      <c r="E375" s="1">
        <f t="shared" si="41"/>
        <v>2.6782744558006212E-3</v>
      </c>
      <c r="F375" s="1">
        <f t="shared" si="42"/>
        <v>-5.1752047841613198E-2</v>
      </c>
      <c r="G375" s="1">
        <f t="shared" si="43"/>
        <v>-3.6606478559609329E-2</v>
      </c>
      <c r="H375" s="1">
        <v>3.8172821094671306E-3</v>
      </c>
      <c r="I375" s="1">
        <f t="shared" si="44"/>
        <v>5.1348901790356921E-6</v>
      </c>
      <c r="J375" s="1">
        <f t="shared" si="45"/>
        <v>-3.667654785710036E-2</v>
      </c>
      <c r="AQ375" s="70"/>
      <c r="AR375" s="70"/>
      <c r="AS375" s="70"/>
      <c r="AT375" s="70"/>
      <c r="AU375" s="70"/>
      <c r="AV375" s="70"/>
      <c r="AW375" s="70"/>
      <c r="AX375" s="83"/>
      <c r="AY375" s="70"/>
      <c r="AZ375" s="70"/>
      <c r="BA375" s="70"/>
      <c r="BB375" s="70">
        <f t="shared" si="46"/>
        <v>1</v>
      </c>
      <c r="BC375" s="70">
        <f t="shared" si="47"/>
        <v>1.3382409837519988E-3</v>
      </c>
      <c r="BD375" s="70" t="e">
        <f t="shared" si="48"/>
        <v>#N/A</v>
      </c>
      <c r="BE375" s="70"/>
      <c r="BF375" s="70"/>
      <c r="BG375" s="70"/>
      <c r="BH375" s="70"/>
      <c r="BI375" s="70"/>
      <c r="BJ375" s="70"/>
      <c r="BK375" s="70"/>
      <c r="BL375" s="70"/>
      <c r="BM375" s="70"/>
      <c r="BN375" s="70"/>
      <c r="BO375" s="70"/>
      <c r="BP375" s="70"/>
      <c r="BQ375" s="70"/>
      <c r="BR375" s="70"/>
      <c r="BS375" s="70"/>
      <c r="BT375" s="70"/>
      <c r="BU375" s="70"/>
      <c r="BV375" s="70"/>
      <c r="BW375" s="70"/>
      <c r="BX375" s="70"/>
      <c r="BY375" s="70"/>
      <c r="BZ375" s="70"/>
      <c r="CA375" s="70"/>
      <c r="CB375" s="70"/>
      <c r="CC375" s="70"/>
      <c r="CD375" s="70"/>
      <c r="CE375" s="70"/>
      <c r="CF375" s="70"/>
      <c r="CG375" s="70"/>
      <c r="CH375" s="70"/>
      <c r="CI375" s="70"/>
      <c r="CJ375" s="70"/>
      <c r="CK375" s="70"/>
      <c r="CL375" s="70"/>
      <c r="CM375" s="70"/>
      <c r="CN375" s="70"/>
      <c r="CO375" s="70"/>
      <c r="CP375" s="70"/>
      <c r="CQ375" s="70"/>
      <c r="CR375" s="70"/>
      <c r="CS375" s="70"/>
      <c r="CT375" s="70"/>
      <c r="CU375" s="70"/>
      <c r="CV375" s="70"/>
      <c r="CW375" s="70"/>
      <c r="CX375" s="70"/>
      <c r="CY375" s="70"/>
      <c r="CZ375" s="70"/>
      <c r="DA375" s="70"/>
      <c r="DB375" s="70"/>
      <c r="DC375" s="70"/>
      <c r="DD375" s="70"/>
      <c r="DE375" s="70"/>
      <c r="DF375" s="70"/>
      <c r="DG375" s="70"/>
      <c r="DH375" s="70"/>
      <c r="DI375" s="70"/>
      <c r="DJ375" s="70"/>
      <c r="DK375" s="70"/>
      <c r="DL375" s="70"/>
      <c r="DM375" s="70"/>
      <c r="DN375" s="70"/>
      <c r="DO375" s="70"/>
      <c r="DP375" s="70"/>
      <c r="DQ375" s="70"/>
      <c r="DR375" s="70"/>
      <c r="DS375" s="70"/>
      <c r="DT375" s="70"/>
      <c r="DU375" s="70"/>
      <c r="DV375" s="70"/>
      <c r="DW375" s="70"/>
      <c r="DX375" s="70"/>
      <c r="DY375" s="70"/>
      <c r="DZ375" s="70"/>
      <c r="EA375" s="70"/>
      <c r="EB375" s="70"/>
      <c r="EC375" s="70"/>
      <c r="ED375" s="70"/>
      <c r="EE375" s="70"/>
      <c r="EF375" s="70"/>
      <c r="EG375" s="70"/>
      <c r="EH375" s="70"/>
      <c r="EI375" s="70"/>
      <c r="EJ375" s="70"/>
      <c r="EK375" s="70"/>
      <c r="EL375" s="70"/>
      <c r="EM375" s="70"/>
      <c r="EN375" s="70"/>
    </row>
    <row r="376" spans="1:144" outlineLevel="1" x14ac:dyDescent="0.2">
      <c r="A376" s="16">
        <v>123</v>
      </c>
      <c r="B376" s="16">
        <v>0</v>
      </c>
      <c r="C376" s="1">
        <v>1.5111572579074193E-3</v>
      </c>
      <c r="D376" s="1">
        <f t="shared" si="40"/>
        <v>-1.5111572579074193E-3</v>
      </c>
      <c r="E376" s="1">
        <f t="shared" si="41"/>
        <v>3.0246004152656419E-3</v>
      </c>
      <c r="F376" s="1">
        <f t="shared" si="42"/>
        <v>-5.4996367291537007E-2</v>
      </c>
      <c r="G376" s="1">
        <f t="shared" si="43"/>
        <v>-3.8903011583440547E-2</v>
      </c>
      <c r="H376" s="1">
        <v>4.0955383580539859E-3</v>
      </c>
      <c r="I376" s="1">
        <f t="shared" si="44"/>
        <v>6.2238592798695861E-6</v>
      </c>
      <c r="J376" s="1">
        <f t="shared" si="45"/>
        <v>-3.8982921511107639E-2</v>
      </c>
      <c r="AQ376" s="70"/>
      <c r="AR376" s="70"/>
      <c r="AS376" s="70"/>
      <c r="AT376" s="70"/>
      <c r="AU376" s="70"/>
      <c r="AV376" s="70"/>
      <c r="AW376" s="70"/>
      <c r="AX376" s="83"/>
      <c r="AY376" s="70"/>
      <c r="AZ376" s="70"/>
      <c r="BA376" s="70"/>
      <c r="BB376" s="70">
        <f t="shared" si="46"/>
        <v>1</v>
      </c>
      <c r="BC376" s="70">
        <f t="shared" si="47"/>
        <v>1.5111572579074193E-3</v>
      </c>
      <c r="BD376" s="70" t="e">
        <f t="shared" si="48"/>
        <v>#N/A</v>
      </c>
      <c r="BE376" s="70"/>
      <c r="BF376" s="70"/>
      <c r="BG376" s="70"/>
      <c r="BH376" s="70"/>
      <c r="BI376" s="70"/>
      <c r="BJ376" s="70"/>
      <c r="BK376" s="70"/>
      <c r="BL376" s="70"/>
      <c r="BM376" s="70"/>
      <c r="BN376" s="70"/>
      <c r="BO376" s="70"/>
      <c r="BP376" s="70"/>
      <c r="BQ376" s="70"/>
      <c r="BR376" s="70"/>
      <c r="BS376" s="70"/>
      <c r="BT376" s="70"/>
      <c r="BU376" s="70"/>
      <c r="BV376" s="70"/>
      <c r="BW376" s="70"/>
      <c r="BX376" s="70"/>
      <c r="BY376" s="70"/>
      <c r="BZ376" s="70"/>
      <c r="CA376" s="70"/>
      <c r="CB376" s="70"/>
      <c r="CC376" s="70"/>
      <c r="CD376" s="70"/>
      <c r="CE376" s="70"/>
      <c r="CF376" s="70"/>
      <c r="CG376" s="70"/>
      <c r="CH376" s="70"/>
      <c r="CI376" s="70"/>
      <c r="CJ376" s="70"/>
      <c r="CK376" s="70"/>
      <c r="CL376" s="70"/>
      <c r="CM376" s="70"/>
      <c r="CN376" s="70"/>
      <c r="CO376" s="70"/>
      <c r="CP376" s="70"/>
      <c r="CQ376" s="70"/>
      <c r="CR376" s="70"/>
      <c r="CS376" s="70"/>
      <c r="CT376" s="70"/>
      <c r="CU376" s="70"/>
      <c r="CV376" s="70"/>
      <c r="CW376" s="70"/>
      <c r="CX376" s="70"/>
      <c r="CY376" s="70"/>
      <c r="CZ376" s="70"/>
      <c r="DA376" s="70"/>
      <c r="DB376" s="70"/>
      <c r="DC376" s="70"/>
      <c r="DD376" s="70"/>
      <c r="DE376" s="70"/>
      <c r="DF376" s="70"/>
      <c r="DG376" s="70"/>
      <c r="DH376" s="70"/>
      <c r="DI376" s="70"/>
      <c r="DJ376" s="70"/>
      <c r="DK376" s="70"/>
      <c r="DL376" s="70"/>
      <c r="DM376" s="70"/>
      <c r="DN376" s="70"/>
      <c r="DO376" s="70"/>
      <c r="DP376" s="70"/>
      <c r="DQ376" s="70"/>
      <c r="DR376" s="70"/>
      <c r="DS376" s="70"/>
      <c r="DT376" s="70"/>
      <c r="DU376" s="70"/>
      <c r="DV376" s="70"/>
      <c r="DW376" s="70"/>
      <c r="DX376" s="70"/>
      <c r="DY376" s="70"/>
      <c r="DZ376" s="70"/>
      <c r="EA376" s="70"/>
      <c r="EB376" s="70"/>
      <c r="EC376" s="70"/>
      <c r="ED376" s="70"/>
      <c r="EE376" s="70"/>
      <c r="EF376" s="70"/>
      <c r="EG376" s="70"/>
      <c r="EH376" s="70"/>
      <c r="EI376" s="70"/>
      <c r="EJ376" s="70"/>
      <c r="EK376" s="70"/>
      <c r="EL376" s="70"/>
      <c r="EM376" s="70"/>
      <c r="EN376" s="70"/>
    </row>
    <row r="377" spans="1:144" outlineLevel="1" x14ac:dyDescent="0.2">
      <c r="A377" s="16">
        <v>124</v>
      </c>
      <c r="B377" s="16">
        <v>1</v>
      </c>
      <c r="C377" s="1">
        <v>0.49439217663881024</v>
      </c>
      <c r="D377" s="1">
        <f t="shared" si="40"/>
        <v>0.50560782336118981</v>
      </c>
      <c r="E377" s="1">
        <f t="shared" si="41"/>
        <v>1.408852393828965</v>
      </c>
      <c r="F377" s="1">
        <f t="shared" si="42"/>
        <v>1.1869508809672644</v>
      </c>
      <c r="G377" s="1">
        <f t="shared" si="43"/>
        <v>1.0112792535012027</v>
      </c>
      <c r="H377" s="1">
        <v>0.10174607209147035</v>
      </c>
      <c r="I377" s="1">
        <f t="shared" si="44"/>
        <v>0.11584057985413899</v>
      </c>
      <c r="J377" s="1">
        <f t="shared" si="45"/>
        <v>1.0670174827134224</v>
      </c>
      <c r="AQ377" s="70"/>
      <c r="AR377" s="70"/>
      <c r="AS377" s="70"/>
      <c r="AT377" s="70"/>
      <c r="AU377" s="70"/>
      <c r="AV377" s="70"/>
      <c r="AW377" s="70"/>
      <c r="AX377" s="83"/>
      <c r="AY377" s="70"/>
      <c r="AZ377" s="70"/>
      <c r="BA377" s="70"/>
      <c r="BB377" s="70">
        <f t="shared" si="46"/>
        <v>0</v>
      </c>
      <c r="BC377" s="70" t="e">
        <f t="shared" si="47"/>
        <v>#N/A</v>
      </c>
      <c r="BD377" s="70">
        <f t="shared" si="48"/>
        <v>0.49439217663881024</v>
      </c>
      <c r="BE377" s="70"/>
      <c r="BF377" s="70"/>
      <c r="BG377" s="70"/>
      <c r="BH377" s="70"/>
      <c r="BI377" s="70"/>
      <c r="BJ377" s="70"/>
      <c r="BK377" s="70"/>
      <c r="BL377" s="70"/>
      <c r="BM377" s="70"/>
      <c r="BN377" s="70"/>
      <c r="BO377" s="70"/>
      <c r="BP377" s="70"/>
      <c r="BQ377" s="70"/>
      <c r="BR377" s="70"/>
      <c r="BS377" s="70"/>
      <c r="BT377" s="70"/>
      <c r="BU377" s="70"/>
      <c r="BV377" s="70"/>
      <c r="BW377" s="70"/>
      <c r="BX377" s="70"/>
      <c r="BY377" s="70"/>
      <c r="BZ377" s="70"/>
      <c r="CA377" s="70"/>
      <c r="CB377" s="70"/>
      <c r="CC377" s="70"/>
      <c r="CD377" s="70"/>
      <c r="CE377" s="70"/>
      <c r="CF377" s="70"/>
      <c r="CG377" s="70"/>
      <c r="CH377" s="70"/>
      <c r="CI377" s="70"/>
      <c r="CJ377" s="70"/>
      <c r="CK377" s="70"/>
      <c r="CL377" s="70"/>
      <c r="CM377" s="70"/>
      <c r="CN377" s="70"/>
      <c r="CO377" s="70"/>
      <c r="CP377" s="70"/>
      <c r="CQ377" s="70"/>
      <c r="CR377" s="70"/>
      <c r="CS377" s="70"/>
      <c r="CT377" s="70"/>
      <c r="CU377" s="70"/>
      <c r="CV377" s="70"/>
      <c r="CW377" s="70"/>
      <c r="CX377" s="70"/>
      <c r="CY377" s="70"/>
      <c r="CZ377" s="70"/>
      <c r="DA377" s="70"/>
      <c r="DB377" s="70"/>
      <c r="DC377" s="70"/>
      <c r="DD377" s="70"/>
      <c r="DE377" s="70"/>
      <c r="DF377" s="70"/>
      <c r="DG377" s="70"/>
      <c r="DH377" s="70"/>
      <c r="DI377" s="70"/>
      <c r="DJ377" s="70"/>
      <c r="DK377" s="70"/>
      <c r="DL377" s="70"/>
      <c r="DM377" s="70"/>
      <c r="DN377" s="70"/>
      <c r="DO377" s="70"/>
      <c r="DP377" s="70"/>
      <c r="DQ377" s="70"/>
      <c r="DR377" s="70"/>
      <c r="DS377" s="70"/>
      <c r="DT377" s="70"/>
      <c r="DU377" s="70"/>
      <c r="DV377" s="70"/>
      <c r="DW377" s="70"/>
      <c r="DX377" s="70"/>
      <c r="DY377" s="70"/>
      <c r="DZ377" s="70"/>
      <c r="EA377" s="70"/>
      <c r="EB377" s="70"/>
      <c r="EC377" s="70"/>
      <c r="ED377" s="70"/>
      <c r="EE377" s="70"/>
      <c r="EF377" s="70"/>
      <c r="EG377" s="70"/>
      <c r="EH377" s="70"/>
      <c r="EI377" s="70"/>
      <c r="EJ377" s="70"/>
      <c r="EK377" s="70"/>
      <c r="EL377" s="70"/>
      <c r="EM377" s="70"/>
      <c r="EN377" s="70"/>
    </row>
    <row r="378" spans="1:144" outlineLevel="1" x14ac:dyDescent="0.2">
      <c r="A378" s="16">
        <v>125</v>
      </c>
      <c r="B378" s="16">
        <v>0</v>
      </c>
      <c r="C378" s="1">
        <v>5.361837717765027E-6</v>
      </c>
      <c r="D378" s="1">
        <f t="shared" si="40"/>
        <v>-5.361837717765027E-6</v>
      </c>
      <c r="E378" s="1">
        <f t="shared" si="41"/>
        <v>1.0723704185027411E-5</v>
      </c>
      <c r="F378" s="1">
        <f t="shared" si="42"/>
        <v>-3.2747067326750669E-3</v>
      </c>
      <c r="G378" s="1">
        <f t="shared" si="43"/>
        <v>-2.3155704409978306E-3</v>
      </c>
      <c r="H378" s="1">
        <v>2.7190200476845064E-5</v>
      </c>
      <c r="I378" s="1">
        <f t="shared" si="44"/>
        <v>1.4579418834707282E-10</v>
      </c>
      <c r="J378" s="1">
        <f t="shared" si="45"/>
        <v>-2.3156019220520688E-3</v>
      </c>
      <c r="AQ378" s="70"/>
      <c r="AR378" s="70"/>
      <c r="AS378" s="70"/>
      <c r="AT378" s="70"/>
      <c r="AU378" s="70"/>
      <c r="AV378" s="70"/>
      <c r="AW378" s="70"/>
      <c r="AX378" s="83"/>
      <c r="AY378" s="70"/>
      <c r="AZ378" s="70"/>
      <c r="BA378" s="70"/>
      <c r="BB378" s="70">
        <f t="shared" si="46"/>
        <v>1</v>
      </c>
      <c r="BC378" s="70">
        <f t="shared" si="47"/>
        <v>5.361837717765027E-6</v>
      </c>
      <c r="BD378" s="70" t="e">
        <f t="shared" si="48"/>
        <v>#N/A</v>
      </c>
      <c r="BE378" s="70"/>
      <c r="BF378" s="70"/>
      <c r="BG378" s="70"/>
      <c r="BH378" s="70"/>
      <c r="BI378" s="70"/>
      <c r="BJ378" s="70"/>
      <c r="BK378" s="70"/>
      <c r="BL378" s="70"/>
      <c r="BM378" s="70"/>
      <c r="BN378" s="70"/>
      <c r="BO378" s="70"/>
      <c r="BP378" s="70"/>
      <c r="BQ378" s="70"/>
      <c r="BR378" s="70"/>
      <c r="BS378" s="70"/>
      <c r="BT378" s="70"/>
      <c r="BU378" s="70"/>
      <c r="BV378" s="70"/>
      <c r="BW378" s="70"/>
      <c r="BX378" s="70"/>
      <c r="BY378" s="70"/>
      <c r="BZ378" s="70"/>
      <c r="CA378" s="70"/>
      <c r="CB378" s="70"/>
      <c r="CC378" s="70"/>
      <c r="CD378" s="70"/>
      <c r="CE378" s="70"/>
      <c r="CF378" s="70"/>
      <c r="CG378" s="70"/>
      <c r="CH378" s="70"/>
      <c r="CI378" s="70"/>
      <c r="CJ378" s="70"/>
      <c r="CK378" s="70"/>
      <c r="CL378" s="70"/>
      <c r="CM378" s="70"/>
      <c r="CN378" s="70"/>
      <c r="CO378" s="70"/>
      <c r="CP378" s="70"/>
      <c r="CQ378" s="70"/>
      <c r="CR378" s="70"/>
      <c r="CS378" s="70"/>
      <c r="CT378" s="70"/>
      <c r="CU378" s="70"/>
      <c r="CV378" s="70"/>
      <c r="CW378" s="70"/>
      <c r="CX378" s="70"/>
      <c r="CY378" s="70"/>
      <c r="CZ378" s="70"/>
      <c r="DA378" s="70"/>
      <c r="DB378" s="70"/>
      <c r="DC378" s="70"/>
      <c r="DD378" s="70"/>
      <c r="DE378" s="70"/>
      <c r="DF378" s="70"/>
      <c r="DG378" s="70"/>
      <c r="DH378" s="70"/>
      <c r="DI378" s="70"/>
      <c r="DJ378" s="70"/>
      <c r="DK378" s="70"/>
      <c r="DL378" s="70"/>
      <c r="DM378" s="70"/>
      <c r="DN378" s="70"/>
      <c r="DO378" s="70"/>
      <c r="DP378" s="70"/>
      <c r="DQ378" s="70"/>
      <c r="DR378" s="70"/>
      <c r="DS378" s="70"/>
      <c r="DT378" s="70"/>
      <c r="DU378" s="70"/>
      <c r="DV378" s="70"/>
      <c r="DW378" s="70"/>
      <c r="DX378" s="70"/>
      <c r="DY378" s="70"/>
      <c r="DZ378" s="70"/>
      <c r="EA378" s="70"/>
      <c r="EB378" s="70"/>
      <c r="EC378" s="70"/>
      <c r="ED378" s="70"/>
      <c r="EE378" s="70"/>
      <c r="EF378" s="70"/>
      <c r="EG378" s="70"/>
      <c r="EH378" s="70"/>
      <c r="EI378" s="70"/>
      <c r="EJ378" s="70"/>
      <c r="EK378" s="70"/>
      <c r="EL378" s="70"/>
      <c r="EM378" s="70"/>
      <c r="EN378" s="70"/>
    </row>
    <row r="379" spans="1:144" outlineLevel="1" x14ac:dyDescent="0.2">
      <c r="A379" s="16">
        <v>126</v>
      </c>
      <c r="B379" s="16">
        <v>0</v>
      </c>
      <c r="C379" s="1">
        <v>2.861202409774042E-6</v>
      </c>
      <c r="D379" s="1">
        <f t="shared" si="40"/>
        <v>-2.861202409774042E-6</v>
      </c>
      <c r="E379" s="1">
        <f t="shared" si="41"/>
        <v>5.7224130059451246E-6</v>
      </c>
      <c r="F379" s="1">
        <f t="shared" si="42"/>
        <v>-2.3921565596643386E-3</v>
      </c>
      <c r="G379" s="1">
        <f t="shared" si="43"/>
        <v>-1.6915113349536548E-3</v>
      </c>
      <c r="H379" s="1">
        <v>1.5606270079379704E-5</v>
      </c>
      <c r="I379" s="1">
        <f t="shared" si="44"/>
        <v>4.4653522194404511E-11</v>
      </c>
      <c r="J379" s="1">
        <f t="shared" si="45"/>
        <v>-1.691524534199516E-3</v>
      </c>
      <c r="AQ379" s="70"/>
      <c r="AR379" s="70"/>
      <c r="AS379" s="70"/>
      <c r="AT379" s="70"/>
      <c r="AU379" s="70"/>
      <c r="AV379" s="70"/>
      <c r="AW379" s="70"/>
      <c r="AX379" s="83"/>
      <c r="AY379" s="70"/>
      <c r="AZ379" s="70"/>
      <c r="BA379" s="70"/>
      <c r="BB379" s="70">
        <f t="shared" si="46"/>
        <v>1</v>
      </c>
      <c r="BC379" s="70">
        <f t="shared" si="47"/>
        <v>2.861202409774042E-6</v>
      </c>
      <c r="BD379" s="70" t="e">
        <f t="shared" si="48"/>
        <v>#N/A</v>
      </c>
      <c r="BE379" s="70"/>
      <c r="BF379" s="70"/>
      <c r="BG379" s="70"/>
      <c r="BH379" s="70"/>
      <c r="BI379" s="70"/>
      <c r="BJ379" s="70"/>
      <c r="BK379" s="70"/>
      <c r="BL379" s="70"/>
      <c r="BM379" s="70"/>
      <c r="BN379" s="70"/>
      <c r="BO379" s="70"/>
      <c r="BP379" s="70"/>
      <c r="BQ379" s="70"/>
      <c r="BR379" s="70"/>
      <c r="BS379" s="70"/>
      <c r="BT379" s="70"/>
      <c r="BU379" s="70"/>
      <c r="BV379" s="70"/>
      <c r="BW379" s="70"/>
      <c r="BX379" s="70"/>
      <c r="BY379" s="70"/>
      <c r="BZ379" s="70"/>
      <c r="CA379" s="70"/>
      <c r="CB379" s="70"/>
      <c r="CC379" s="70"/>
      <c r="CD379" s="70"/>
      <c r="CE379" s="70"/>
      <c r="CF379" s="70"/>
      <c r="CG379" s="70"/>
      <c r="CH379" s="70"/>
      <c r="CI379" s="70"/>
      <c r="CJ379" s="70"/>
      <c r="CK379" s="70"/>
      <c r="CL379" s="70"/>
      <c r="CM379" s="70"/>
      <c r="CN379" s="70"/>
      <c r="CO379" s="70"/>
      <c r="CP379" s="70"/>
      <c r="CQ379" s="70"/>
      <c r="CR379" s="70"/>
      <c r="CS379" s="70"/>
      <c r="CT379" s="70"/>
      <c r="CU379" s="70"/>
      <c r="CV379" s="70"/>
      <c r="CW379" s="70"/>
      <c r="CX379" s="70"/>
      <c r="CY379" s="70"/>
      <c r="CZ379" s="70"/>
      <c r="DA379" s="70"/>
      <c r="DB379" s="70"/>
      <c r="DC379" s="70"/>
      <c r="DD379" s="70"/>
      <c r="DE379" s="70"/>
      <c r="DF379" s="70"/>
      <c r="DG379" s="70"/>
      <c r="DH379" s="70"/>
      <c r="DI379" s="70"/>
      <c r="DJ379" s="70"/>
      <c r="DK379" s="70"/>
      <c r="DL379" s="70"/>
      <c r="DM379" s="70"/>
      <c r="DN379" s="70"/>
      <c r="DO379" s="70"/>
      <c r="DP379" s="70"/>
      <c r="DQ379" s="70"/>
      <c r="DR379" s="70"/>
      <c r="DS379" s="70"/>
      <c r="DT379" s="70"/>
      <c r="DU379" s="70"/>
      <c r="DV379" s="70"/>
      <c r="DW379" s="70"/>
      <c r="DX379" s="70"/>
      <c r="DY379" s="70"/>
      <c r="DZ379" s="70"/>
      <c r="EA379" s="70"/>
      <c r="EB379" s="70"/>
      <c r="EC379" s="70"/>
      <c r="ED379" s="70"/>
      <c r="EE379" s="70"/>
      <c r="EF379" s="70"/>
      <c r="EG379" s="70"/>
      <c r="EH379" s="70"/>
      <c r="EI379" s="70"/>
      <c r="EJ379" s="70"/>
      <c r="EK379" s="70"/>
      <c r="EL379" s="70"/>
      <c r="EM379" s="70"/>
      <c r="EN379" s="70"/>
    </row>
    <row r="380" spans="1:144" outlineLevel="1" x14ac:dyDescent="0.2">
      <c r="A380" s="16">
        <v>127</v>
      </c>
      <c r="B380" s="16">
        <v>0</v>
      </c>
      <c r="C380" s="1">
        <v>5.610243195325825E-4</v>
      </c>
      <c r="D380" s="1">
        <f t="shared" si="40"/>
        <v>-5.610243195325825E-4</v>
      </c>
      <c r="E380" s="1">
        <f t="shared" si="41"/>
        <v>1.1223635051228853E-3</v>
      </c>
      <c r="F380" s="1">
        <f t="shared" si="42"/>
        <v>-3.3501694063478124E-2</v>
      </c>
      <c r="G380" s="1">
        <f t="shared" si="43"/>
        <v>-2.3692598939336628E-2</v>
      </c>
      <c r="H380" s="1">
        <v>1.3156247286067338E-3</v>
      </c>
      <c r="I380" s="1">
        <f t="shared" si="44"/>
        <v>7.3948467552750678E-7</v>
      </c>
      <c r="J380" s="1">
        <f t="shared" si="45"/>
        <v>-2.3708199619030177E-2</v>
      </c>
      <c r="AQ380" s="70"/>
      <c r="AR380" s="70"/>
      <c r="AS380" s="70"/>
      <c r="AT380" s="70"/>
      <c r="AU380" s="70"/>
      <c r="AV380" s="70"/>
      <c r="AW380" s="70"/>
      <c r="AX380" s="83"/>
      <c r="AY380" s="70"/>
      <c r="AZ380" s="70"/>
      <c r="BA380" s="70"/>
      <c r="BB380" s="70">
        <f t="shared" si="46"/>
        <v>1</v>
      </c>
      <c r="BC380" s="70">
        <f t="shared" si="47"/>
        <v>5.610243195325825E-4</v>
      </c>
      <c r="BD380" s="70" t="e">
        <f t="shared" si="48"/>
        <v>#N/A</v>
      </c>
      <c r="BE380" s="70"/>
      <c r="BF380" s="70"/>
      <c r="BG380" s="70"/>
      <c r="BH380" s="70"/>
      <c r="BI380" s="70"/>
      <c r="BJ380" s="70"/>
      <c r="BK380" s="70"/>
      <c r="BL380" s="70"/>
      <c r="BM380" s="70"/>
      <c r="BN380" s="70"/>
      <c r="BO380" s="70"/>
      <c r="BP380" s="70"/>
      <c r="BQ380" s="70"/>
      <c r="BR380" s="70"/>
      <c r="BS380" s="70"/>
      <c r="BT380" s="70"/>
      <c r="BU380" s="70"/>
      <c r="BV380" s="70"/>
      <c r="BW380" s="70"/>
      <c r="BX380" s="70"/>
      <c r="BY380" s="70"/>
      <c r="BZ380" s="70"/>
      <c r="CA380" s="70"/>
      <c r="CB380" s="70"/>
      <c r="CC380" s="70"/>
      <c r="CD380" s="70"/>
      <c r="CE380" s="70"/>
      <c r="CF380" s="70"/>
      <c r="CG380" s="70"/>
      <c r="CH380" s="70"/>
      <c r="CI380" s="70"/>
      <c r="CJ380" s="70"/>
      <c r="CK380" s="70"/>
      <c r="CL380" s="70"/>
      <c r="CM380" s="70"/>
      <c r="CN380" s="70"/>
      <c r="CO380" s="70"/>
      <c r="CP380" s="70"/>
      <c r="CQ380" s="70"/>
      <c r="CR380" s="70"/>
      <c r="CS380" s="70"/>
      <c r="CT380" s="70"/>
      <c r="CU380" s="70"/>
      <c r="CV380" s="70"/>
      <c r="CW380" s="70"/>
      <c r="CX380" s="70"/>
      <c r="CY380" s="70"/>
      <c r="CZ380" s="70"/>
      <c r="DA380" s="70"/>
      <c r="DB380" s="70"/>
      <c r="DC380" s="70"/>
      <c r="DD380" s="70"/>
      <c r="DE380" s="70"/>
      <c r="DF380" s="70"/>
      <c r="DG380" s="70"/>
      <c r="DH380" s="70"/>
      <c r="DI380" s="70"/>
      <c r="DJ380" s="70"/>
      <c r="DK380" s="70"/>
      <c r="DL380" s="70"/>
      <c r="DM380" s="70"/>
      <c r="DN380" s="70"/>
      <c r="DO380" s="70"/>
      <c r="DP380" s="70"/>
      <c r="DQ380" s="70"/>
      <c r="DR380" s="70"/>
      <c r="DS380" s="70"/>
      <c r="DT380" s="70"/>
      <c r="DU380" s="70"/>
      <c r="DV380" s="70"/>
      <c r="DW380" s="70"/>
      <c r="DX380" s="70"/>
      <c r="DY380" s="70"/>
      <c r="DZ380" s="70"/>
      <c r="EA380" s="70"/>
      <c r="EB380" s="70"/>
      <c r="EC380" s="70"/>
      <c r="ED380" s="70"/>
      <c r="EE380" s="70"/>
      <c r="EF380" s="70"/>
      <c r="EG380" s="70"/>
      <c r="EH380" s="70"/>
      <c r="EI380" s="70"/>
      <c r="EJ380" s="70"/>
      <c r="EK380" s="70"/>
      <c r="EL380" s="70"/>
      <c r="EM380" s="70"/>
      <c r="EN380" s="70"/>
    </row>
    <row r="381" spans="1:144" outlineLevel="1" x14ac:dyDescent="0.2">
      <c r="A381" s="16">
        <v>128</v>
      </c>
      <c r="B381" s="16">
        <v>0</v>
      </c>
      <c r="C381" s="1">
        <v>1.7187843718904764E-4</v>
      </c>
      <c r="D381" s="1">
        <f t="shared" si="40"/>
        <v>-1.7187843718904764E-4</v>
      </c>
      <c r="E381" s="1">
        <f t="shared" si="41"/>
        <v>3.4378641996059311E-4</v>
      </c>
      <c r="F381" s="1">
        <f t="shared" si="42"/>
        <v>-1.8541478365022384E-2</v>
      </c>
      <c r="G381" s="1">
        <f t="shared" si="43"/>
        <v>-1.3111368519905074E-2</v>
      </c>
      <c r="H381" s="1">
        <v>5.5069371036453943E-4</v>
      </c>
      <c r="I381" s="1">
        <f t="shared" si="44"/>
        <v>9.4720807959370923E-8</v>
      </c>
      <c r="J381" s="1">
        <f t="shared" si="45"/>
        <v>-1.311498018575389E-2</v>
      </c>
      <c r="AQ381" s="70"/>
      <c r="AR381" s="70"/>
      <c r="AS381" s="70"/>
      <c r="AT381" s="70"/>
      <c r="AU381" s="70"/>
      <c r="AV381" s="70"/>
      <c r="AW381" s="70"/>
      <c r="AX381" s="83"/>
      <c r="AY381" s="70"/>
      <c r="AZ381" s="70"/>
      <c r="BA381" s="70"/>
      <c r="BB381" s="70">
        <f t="shared" si="46"/>
        <v>1</v>
      </c>
      <c r="BC381" s="70">
        <f t="shared" si="47"/>
        <v>1.7187843718904764E-4</v>
      </c>
      <c r="BD381" s="70" t="e">
        <f t="shared" si="48"/>
        <v>#N/A</v>
      </c>
      <c r="BE381" s="70"/>
      <c r="BF381" s="70"/>
      <c r="BG381" s="70"/>
      <c r="BH381" s="70"/>
      <c r="BI381" s="70"/>
      <c r="BJ381" s="70"/>
      <c r="BK381" s="70"/>
      <c r="BL381" s="70"/>
      <c r="BM381" s="70"/>
      <c r="BN381" s="70"/>
      <c r="BO381" s="70"/>
      <c r="BP381" s="70"/>
      <c r="BQ381" s="70"/>
      <c r="BR381" s="70"/>
      <c r="BS381" s="70"/>
      <c r="BT381" s="70"/>
      <c r="BU381" s="70"/>
      <c r="BV381" s="70"/>
      <c r="BW381" s="70"/>
      <c r="BX381" s="70"/>
      <c r="BY381" s="70"/>
      <c r="BZ381" s="70"/>
      <c r="CA381" s="70"/>
      <c r="CB381" s="70"/>
      <c r="CC381" s="70"/>
      <c r="CD381" s="70"/>
      <c r="CE381" s="70"/>
      <c r="CF381" s="70"/>
      <c r="CG381" s="70"/>
      <c r="CH381" s="70"/>
      <c r="CI381" s="70"/>
      <c r="CJ381" s="70"/>
      <c r="CK381" s="70"/>
      <c r="CL381" s="70"/>
      <c r="CM381" s="70"/>
      <c r="CN381" s="70"/>
      <c r="CO381" s="70"/>
      <c r="CP381" s="70"/>
      <c r="CQ381" s="70"/>
      <c r="CR381" s="70"/>
      <c r="CS381" s="70"/>
      <c r="CT381" s="70"/>
      <c r="CU381" s="70"/>
      <c r="CV381" s="70"/>
      <c r="CW381" s="70"/>
      <c r="CX381" s="70"/>
      <c r="CY381" s="70"/>
      <c r="CZ381" s="70"/>
      <c r="DA381" s="70"/>
      <c r="DB381" s="70"/>
      <c r="DC381" s="70"/>
      <c r="DD381" s="70"/>
      <c r="DE381" s="70"/>
      <c r="DF381" s="70"/>
      <c r="DG381" s="70"/>
      <c r="DH381" s="70"/>
      <c r="DI381" s="70"/>
      <c r="DJ381" s="70"/>
      <c r="DK381" s="70"/>
      <c r="DL381" s="70"/>
      <c r="DM381" s="70"/>
      <c r="DN381" s="70"/>
      <c r="DO381" s="70"/>
      <c r="DP381" s="70"/>
      <c r="DQ381" s="70"/>
      <c r="DR381" s="70"/>
      <c r="DS381" s="70"/>
      <c r="DT381" s="70"/>
      <c r="DU381" s="70"/>
      <c r="DV381" s="70"/>
      <c r="DW381" s="70"/>
      <c r="DX381" s="70"/>
      <c r="DY381" s="70"/>
      <c r="DZ381" s="70"/>
      <c r="EA381" s="70"/>
      <c r="EB381" s="70"/>
      <c r="EC381" s="70"/>
      <c r="ED381" s="70"/>
      <c r="EE381" s="70"/>
      <c r="EF381" s="70"/>
      <c r="EG381" s="70"/>
      <c r="EH381" s="70"/>
      <c r="EI381" s="70"/>
      <c r="EJ381" s="70"/>
      <c r="EK381" s="70"/>
      <c r="EL381" s="70"/>
      <c r="EM381" s="70"/>
      <c r="EN381" s="70"/>
    </row>
    <row r="382" spans="1:144" outlineLevel="1" x14ac:dyDescent="0.2">
      <c r="A382" s="16">
        <v>129</v>
      </c>
      <c r="B382" s="16">
        <v>0</v>
      </c>
      <c r="C382" s="1">
        <v>1.8601124244694092E-2</v>
      </c>
      <c r="D382" s="1">
        <f t="shared" si="40"/>
        <v>-1.8601124244694092E-2</v>
      </c>
      <c r="E382" s="1">
        <f t="shared" si="41"/>
        <v>3.7552601757901309E-2</v>
      </c>
      <c r="F382" s="1">
        <f t="shared" si="42"/>
        <v>-0.19378493687049392</v>
      </c>
      <c r="G382" s="1">
        <f t="shared" si="43"/>
        <v>-0.13767237949969136</v>
      </c>
      <c r="H382" s="1">
        <v>2.3393149959410255E-2</v>
      </c>
      <c r="I382" s="1">
        <f t="shared" si="44"/>
        <v>4.5400702839696781E-4</v>
      </c>
      <c r="J382" s="1">
        <f t="shared" si="45"/>
        <v>-0.13931148949567657</v>
      </c>
      <c r="AQ382" s="70"/>
      <c r="AR382" s="70"/>
      <c r="AS382" s="70"/>
      <c r="AT382" s="70"/>
      <c r="AU382" s="70"/>
      <c r="AV382" s="70"/>
      <c r="AW382" s="70"/>
      <c r="AX382" s="83"/>
      <c r="AY382" s="70"/>
      <c r="AZ382" s="70"/>
      <c r="BA382" s="70"/>
      <c r="BB382" s="70">
        <f t="shared" si="46"/>
        <v>1</v>
      </c>
      <c r="BC382" s="70">
        <f t="shared" si="47"/>
        <v>1.8601124244694092E-2</v>
      </c>
      <c r="BD382" s="70" t="e">
        <f t="shared" si="48"/>
        <v>#N/A</v>
      </c>
      <c r="BE382" s="70"/>
      <c r="BF382" s="70"/>
      <c r="BG382" s="70"/>
      <c r="BH382" s="70"/>
      <c r="BI382" s="70"/>
      <c r="BJ382" s="70"/>
      <c r="BK382" s="70"/>
      <c r="BL382" s="70"/>
      <c r="BM382" s="70"/>
      <c r="BN382" s="70"/>
      <c r="BO382" s="70"/>
      <c r="BP382" s="70"/>
      <c r="BQ382" s="70"/>
      <c r="BR382" s="70"/>
      <c r="BS382" s="70"/>
      <c r="BT382" s="70"/>
      <c r="BU382" s="70"/>
      <c r="BV382" s="70"/>
      <c r="BW382" s="70"/>
      <c r="BX382" s="70"/>
      <c r="BY382" s="70"/>
      <c r="BZ382" s="70"/>
      <c r="CA382" s="70"/>
      <c r="CB382" s="70"/>
      <c r="CC382" s="70"/>
      <c r="CD382" s="70"/>
      <c r="CE382" s="70"/>
      <c r="CF382" s="70"/>
      <c r="CG382" s="70"/>
      <c r="CH382" s="70"/>
      <c r="CI382" s="70"/>
      <c r="CJ382" s="70"/>
      <c r="CK382" s="70"/>
      <c r="CL382" s="70"/>
      <c r="CM382" s="70"/>
      <c r="CN382" s="70"/>
      <c r="CO382" s="70"/>
      <c r="CP382" s="70"/>
      <c r="CQ382" s="70"/>
      <c r="CR382" s="70"/>
      <c r="CS382" s="70"/>
      <c r="CT382" s="70"/>
      <c r="CU382" s="70"/>
      <c r="CV382" s="70"/>
      <c r="CW382" s="70"/>
      <c r="CX382" s="70"/>
      <c r="CY382" s="70"/>
      <c r="CZ382" s="70"/>
      <c r="DA382" s="70"/>
      <c r="DB382" s="70"/>
      <c r="DC382" s="70"/>
      <c r="DD382" s="70"/>
      <c r="DE382" s="70"/>
      <c r="DF382" s="70"/>
      <c r="DG382" s="70"/>
      <c r="DH382" s="70"/>
      <c r="DI382" s="70"/>
      <c r="DJ382" s="70"/>
      <c r="DK382" s="70"/>
      <c r="DL382" s="70"/>
      <c r="DM382" s="70"/>
      <c r="DN382" s="70"/>
      <c r="DO382" s="70"/>
      <c r="DP382" s="70"/>
      <c r="DQ382" s="70"/>
      <c r="DR382" s="70"/>
      <c r="DS382" s="70"/>
      <c r="DT382" s="70"/>
      <c r="DU382" s="70"/>
      <c r="DV382" s="70"/>
      <c r="DW382" s="70"/>
      <c r="DX382" s="70"/>
      <c r="DY382" s="70"/>
      <c r="DZ382" s="70"/>
      <c r="EA382" s="70"/>
      <c r="EB382" s="70"/>
      <c r="EC382" s="70"/>
      <c r="ED382" s="70"/>
      <c r="EE382" s="70"/>
      <c r="EF382" s="70"/>
      <c r="EG382" s="70"/>
      <c r="EH382" s="70"/>
      <c r="EI382" s="70"/>
      <c r="EJ382" s="70"/>
      <c r="EK382" s="70"/>
      <c r="EL382" s="70"/>
      <c r="EM382" s="70"/>
      <c r="EN382" s="70"/>
    </row>
    <row r="383" spans="1:144" outlineLevel="1" x14ac:dyDescent="0.2">
      <c r="A383" s="16">
        <v>130</v>
      </c>
      <c r="B383" s="16">
        <v>1</v>
      </c>
      <c r="C383" s="1">
        <v>0.863753731160955</v>
      </c>
      <c r="D383" s="1">
        <f t="shared" ref="D383:D446" si="49">B383 - C383</f>
        <v>0.136246268839045</v>
      </c>
      <c r="E383" s="1">
        <f t="shared" ref="E383:E446" si="50">2*IF(B383=1,LN(1/C383),LN(1/(1-C383)))</f>
        <v>0.2929351683726798</v>
      </c>
      <c r="F383" s="1">
        <f t="shared" ref="F383:F446" si="51">SQRT(E383)*SIGN(D383)</f>
        <v>0.5412348550977476</v>
      </c>
      <c r="G383" s="1">
        <f t="shared" ref="G383:G446" si="52">D383/(SQRT(C383*(1-C383)))</f>
        <v>0.39716168144764208</v>
      </c>
      <c r="H383" s="1">
        <v>8.3309901225843599E-2</v>
      </c>
      <c r="I383" s="1">
        <f t="shared" ref="I383:I446" si="53">G383^2*H383/(1-H383)</f>
        <v>1.4335365170874864E-2</v>
      </c>
      <c r="J383" s="1">
        <f t="shared" ref="J383:J446" si="54">G383/SQRT(1-H383)</f>
        <v>0.41481654545255686</v>
      </c>
      <c r="AQ383" s="70"/>
      <c r="AR383" s="70"/>
      <c r="AS383" s="70"/>
      <c r="AT383" s="70"/>
      <c r="AU383" s="70"/>
      <c r="AV383" s="70"/>
      <c r="AW383" s="70"/>
      <c r="AX383" s="83"/>
      <c r="AY383" s="70"/>
      <c r="AZ383" s="70"/>
      <c r="BA383" s="70"/>
      <c r="BB383" s="70">
        <f t="shared" ref="BB383:BB446" si="55">1-B383</f>
        <v>0</v>
      </c>
      <c r="BC383" s="70" t="e">
        <f t="shared" ref="BC383:BC446" si="56">IF(B383=0,C383,NA())</f>
        <v>#N/A</v>
      </c>
      <c r="BD383" s="70">
        <f t="shared" ref="BD383:BD446" si="57">IF(B383=1,C383,NA())</f>
        <v>0.863753731160955</v>
      </c>
      <c r="BE383" s="70"/>
      <c r="BF383" s="70"/>
      <c r="BG383" s="70"/>
      <c r="BH383" s="70"/>
      <c r="BI383" s="70"/>
      <c r="BJ383" s="70"/>
      <c r="BK383" s="70"/>
      <c r="BL383" s="70"/>
      <c r="BM383" s="70"/>
      <c r="BN383" s="70"/>
      <c r="BO383" s="70"/>
      <c r="BP383" s="70"/>
      <c r="BQ383" s="70"/>
      <c r="BR383" s="70"/>
      <c r="BS383" s="70"/>
      <c r="BT383" s="70"/>
      <c r="BU383" s="70"/>
      <c r="BV383" s="70"/>
      <c r="BW383" s="70"/>
      <c r="BX383" s="70"/>
      <c r="BY383" s="70"/>
      <c r="BZ383" s="70"/>
      <c r="CA383" s="70"/>
      <c r="CB383" s="70"/>
      <c r="CC383" s="70"/>
      <c r="CD383" s="70"/>
      <c r="CE383" s="70"/>
      <c r="CF383" s="70"/>
      <c r="CG383" s="70"/>
      <c r="CH383" s="70"/>
      <c r="CI383" s="70"/>
      <c r="CJ383" s="70"/>
      <c r="CK383" s="70"/>
      <c r="CL383" s="70"/>
      <c r="CM383" s="70"/>
      <c r="CN383" s="70"/>
      <c r="CO383" s="70"/>
      <c r="CP383" s="70"/>
      <c r="CQ383" s="70"/>
      <c r="CR383" s="70"/>
      <c r="CS383" s="70"/>
      <c r="CT383" s="70"/>
      <c r="CU383" s="70"/>
      <c r="CV383" s="70"/>
      <c r="CW383" s="70"/>
      <c r="CX383" s="70"/>
      <c r="CY383" s="70"/>
      <c r="CZ383" s="70"/>
      <c r="DA383" s="70"/>
      <c r="DB383" s="70"/>
      <c r="DC383" s="70"/>
      <c r="DD383" s="70"/>
      <c r="DE383" s="70"/>
      <c r="DF383" s="70"/>
      <c r="DG383" s="70"/>
      <c r="DH383" s="70"/>
      <c r="DI383" s="70"/>
      <c r="DJ383" s="70"/>
      <c r="DK383" s="70"/>
      <c r="DL383" s="70"/>
      <c r="DM383" s="70"/>
      <c r="DN383" s="70"/>
      <c r="DO383" s="70"/>
      <c r="DP383" s="70"/>
      <c r="DQ383" s="70"/>
      <c r="DR383" s="70"/>
      <c r="DS383" s="70"/>
      <c r="DT383" s="70"/>
      <c r="DU383" s="70"/>
      <c r="DV383" s="70"/>
      <c r="DW383" s="70"/>
      <c r="DX383" s="70"/>
      <c r="DY383" s="70"/>
      <c r="DZ383" s="70"/>
      <c r="EA383" s="70"/>
      <c r="EB383" s="70"/>
      <c r="EC383" s="70"/>
      <c r="ED383" s="70"/>
      <c r="EE383" s="70"/>
      <c r="EF383" s="70"/>
      <c r="EG383" s="70"/>
      <c r="EH383" s="70"/>
      <c r="EI383" s="70"/>
      <c r="EJ383" s="70"/>
      <c r="EK383" s="70"/>
      <c r="EL383" s="70"/>
      <c r="EM383" s="70"/>
      <c r="EN383" s="70"/>
    </row>
    <row r="384" spans="1:144" outlineLevel="1" x14ac:dyDescent="0.2">
      <c r="A384" s="16">
        <v>131</v>
      </c>
      <c r="B384" s="16">
        <v>0</v>
      </c>
      <c r="C384" s="1">
        <v>1.442695767732447E-5</v>
      </c>
      <c r="D384" s="1">
        <f t="shared" si="49"/>
        <v>-1.442695767732447E-5</v>
      </c>
      <c r="E384" s="1">
        <f t="shared" si="50"/>
        <v>2.885412349357516E-5</v>
      </c>
      <c r="F384" s="1">
        <f t="shared" si="51"/>
        <v>-5.3716034378549537E-3</v>
      </c>
      <c r="G384" s="1">
        <f t="shared" si="52"/>
        <v>-3.798310916372582E-3</v>
      </c>
      <c r="H384" s="1">
        <v>7.1698923144543938E-5</v>
      </c>
      <c r="I384" s="1">
        <f t="shared" si="53"/>
        <v>1.034486424700531E-9</v>
      </c>
      <c r="J384" s="1">
        <f t="shared" si="54"/>
        <v>-3.7984470910965478E-3</v>
      </c>
      <c r="AQ384" s="70"/>
      <c r="AR384" s="70"/>
      <c r="AS384" s="70"/>
      <c r="AT384" s="70"/>
      <c r="AU384" s="70"/>
      <c r="AV384" s="70"/>
      <c r="AW384" s="70"/>
      <c r="AX384" s="83"/>
      <c r="AY384" s="70"/>
      <c r="AZ384" s="70"/>
      <c r="BA384" s="70"/>
      <c r="BB384" s="70">
        <f t="shared" si="55"/>
        <v>1</v>
      </c>
      <c r="BC384" s="70">
        <f t="shared" si="56"/>
        <v>1.442695767732447E-5</v>
      </c>
      <c r="BD384" s="70" t="e">
        <f t="shared" si="57"/>
        <v>#N/A</v>
      </c>
      <c r="BE384" s="70"/>
      <c r="BF384" s="70"/>
      <c r="BG384" s="70"/>
      <c r="BH384" s="70"/>
      <c r="BI384" s="70"/>
      <c r="BJ384" s="70"/>
      <c r="BK384" s="70"/>
      <c r="BL384" s="70"/>
      <c r="BM384" s="70"/>
      <c r="BN384" s="70"/>
      <c r="BO384" s="70"/>
      <c r="BP384" s="70"/>
      <c r="BQ384" s="70"/>
      <c r="BR384" s="70"/>
      <c r="BS384" s="70"/>
      <c r="BT384" s="70"/>
      <c r="BU384" s="70"/>
      <c r="BV384" s="70"/>
      <c r="BW384" s="70"/>
      <c r="BX384" s="70"/>
      <c r="BY384" s="70"/>
      <c r="BZ384" s="70"/>
      <c r="CA384" s="70"/>
      <c r="CB384" s="70"/>
      <c r="CC384" s="70"/>
      <c r="CD384" s="70"/>
      <c r="CE384" s="70"/>
      <c r="CF384" s="70"/>
      <c r="CG384" s="70"/>
      <c r="CH384" s="70"/>
      <c r="CI384" s="70"/>
      <c r="CJ384" s="70"/>
      <c r="CK384" s="70"/>
      <c r="CL384" s="70"/>
      <c r="CM384" s="70"/>
      <c r="CN384" s="70"/>
      <c r="CO384" s="70"/>
      <c r="CP384" s="70"/>
      <c r="CQ384" s="70"/>
      <c r="CR384" s="70"/>
      <c r="CS384" s="70"/>
      <c r="CT384" s="70"/>
      <c r="CU384" s="70"/>
      <c r="CV384" s="70"/>
      <c r="CW384" s="70"/>
      <c r="CX384" s="70"/>
      <c r="CY384" s="70"/>
      <c r="CZ384" s="70"/>
      <c r="DA384" s="70"/>
      <c r="DB384" s="70"/>
      <c r="DC384" s="70"/>
      <c r="DD384" s="70"/>
      <c r="DE384" s="70"/>
      <c r="DF384" s="70"/>
      <c r="DG384" s="70"/>
      <c r="DH384" s="70"/>
      <c r="DI384" s="70"/>
      <c r="DJ384" s="70"/>
      <c r="DK384" s="70"/>
      <c r="DL384" s="70"/>
      <c r="DM384" s="70"/>
      <c r="DN384" s="70"/>
      <c r="DO384" s="70"/>
      <c r="DP384" s="70"/>
      <c r="DQ384" s="70"/>
      <c r="DR384" s="70"/>
      <c r="DS384" s="70"/>
      <c r="DT384" s="70"/>
      <c r="DU384" s="70"/>
      <c r="DV384" s="70"/>
      <c r="DW384" s="70"/>
      <c r="DX384" s="70"/>
      <c r="DY384" s="70"/>
      <c r="DZ384" s="70"/>
      <c r="EA384" s="70"/>
      <c r="EB384" s="70"/>
      <c r="EC384" s="70"/>
      <c r="ED384" s="70"/>
      <c r="EE384" s="70"/>
      <c r="EF384" s="70"/>
      <c r="EG384" s="70"/>
      <c r="EH384" s="70"/>
      <c r="EI384" s="70"/>
      <c r="EJ384" s="70"/>
      <c r="EK384" s="70"/>
      <c r="EL384" s="70"/>
      <c r="EM384" s="70"/>
      <c r="EN384" s="70"/>
    </row>
    <row r="385" spans="1:144" outlineLevel="1" x14ac:dyDescent="0.2">
      <c r="A385" s="16">
        <v>132</v>
      </c>
      <c r="B385" s="16">
        <v>0</v>
      </c>
      <c r="C385" s="1">
        <v>1.5739033784594462E-6</v>
      </c>
      <c r="D385" s="1">
        <f t="shared" si="49"/>
        <v>-1.5739033784594462E-6</v>
      </c>
      <c r="E385" s="1">
        <f t="shared" si="50"/>
        <v>3.1478092341133728E-6</v>
      </c>
      <c r="F385" s="1">
        <f t="shared" si="51"/>
        <v>-1.7742066492134937E-3</v>
      </c>
      <c r="G385" s="1">
        <f t="shared" si="52"/>
        <v>-1.2545540465181998E-3</v>
      </c>
      <c r="H385" s="1">
        <v>9.1189052588878856E-6</v>
      </c>
      <c r="I385" s="1">
        <f t="shared" si="53"/>
        <v>1.4352429262388848E-11</v>
      </c>
      <c r="J385" s="1">
        <f t="shared" si="54"/>
        <v>-1.2545597666370669E-3</v>
      </c>
      <c r="AQ385" s="70"/>
      <c r="AR385" s="70"/>
      <c r="AS385" s="70"/>
      <c r="AT385" s="70"/>
      <c r="AU385" s="70"/>
      <c r="AV385" s="70"/>
      <c r="AW385" s="70"/>
      <c r="AX385" s="83"/>
      <c r="AY385" s="70"/>
      <c r="AZ385" s="70"/>
      <c r="BA385" s="70"/>
      <c r="BB385" s="70">
        <f t="shared" si="55"/>
        <v>1</v>
      </c>
      <c r="BC385" s="70">
        <f t="shared" si="56"/>
        <v>1.5739033784594462E-6</v>
      </c>
      <c r="BD385" s="70" t="e">
        <f t="shared" si="57"/>
        <v>#N/A</v>
      </c>
      <c r="BE385" s="70"/>
      <c r="BF385" s="70"/>
      <c r="BG385" s="70"/>
      <c r="BH385" s="70"/>
      <c r="BI385" s="70"/>
      <c r="BJ385" s="70"/>
      <c r="BK385" s="70"/>
      <c r="BL385" s="70"/>
      <c r="BM385" s="70"/>
      <c r="BN385" s="70"/>
      <c r="BO385" s="70"/>
      <c r="BP385" s="70"/>
      <c r="BQ385" s="70"/>
      <c r="BR385" s="70"/>
      <c r="BS385" s="70"/>
      <c r="BT385" s="70"/>
      <c r="BU385" s="70"/>
      <c r="BV385" s="70"/>
      <c r="BW385" s="70"/>
      <c r="BX385" s="70"/>
      <c r="BY385" s="70"/>
      <c r="BZ385" s="70"/>
      <c r="CA385" s="70"/>
      <c r="CB385" s="70"/>
      <c r="CC385" s="70"/>
      <c r="CD385" s="70"/>
      <c r="CE385" s="70"/>
      <c r="CF385" s="70"/>
      <c r="CG385" s="70"/>
      <c r="CH385" s="70"/>
      <c r="CI385" s="70"/>
      <c r="CJ385" s="70"/>
      <c r="CK385" s="70"/>
      <c r="CL385" s="70"/>
      <c r="CM385" s="70"/>
      <c r="CN385" s="70"/>
      <c r="CO385" s="70"/>
      <c r="CP385" s="70"/>
      <c r="CQ385" s="70"/>
      <c r="CR385" s="70"/>
      <c r="CS385" s="70"/>
      <c r="CT385" s="70"/>
      <c r="CU385" s="70"/>
      <c r="CV385" s="70"/>
      <c r="CW385" s="70"/>
      <c r="CX385" s="70"/>
      <c r="CY385" s="70"/>
      <c r="CZ385" s="70"/>
      <c r="DA385" s="70"/>
      <c r="DB385" s="70"/>
      <c r="DC385" s="70"/>
      <c r="DD385" s="70"/>
      <c r="DE385" s="70"/>
      <c r="DF385" s="70"/>
      <c r="DG385" s="70"/>
      <c r="DH385" s="70"/>
      <c r="DI385" s="70"/>
      <c r="DJ385" s="70"/>
      <c r="DK385" s="70"/>
      <c r="DL385" s="70"/>
      <c r="DM385" s="70"/>
      <c r="DN385" s="70"/>
      <c r="DO385" s="70"/>
      <c r="DP385" s="70"/>
      <c r="DQ385" s="70"/>
      <c r="DR385" s="70"/>
      <c r="DS385" s="70"/>
      <c r="DT385" s="70"/>
      <c r="DU385" s="70"/>
      <c r="DV385" s="70"/>
      <c r="DW385" s="70"/>
      <c r="DX385" s="70"/>
      <c r="DY385" s="70"/>
      <c r="DZ385" s="70"/>
      <c r="EA385" s="70"/>
      <c r="EB385" s="70"/>
      <c r="EC385" s="70"/>
      <c r="ED385" s="70"/>
      <c r="EE385" s="70"/>
      <c r="EF385" s="70"/>
      <c r="EG385" s="70"/>
      <c r="EH385" s="70"/>
      <c r="EI385" s="70"/>
      <c r="EJ385" s="70"/>
      <c r="EK385" s="70"/>
      <c r="EL385" s="70"/>
      <c r="EM385" s="70"/>
      <c r="EN385" s="70"/>
    </row>
    <row r="386" spans="1:144" outlineLevel="1" x14ac:dyDescent="0.2">
      <c r="A386" s="16">
        <v>133</v>
      </c>
      <c r="B386" s="16">
        <v>0</v>
      </c>
      <c r="C386" s="1">
        <v>1.4519715656130283E-5</v>
      </c>
      <c r="D386" s="1">
        <f t="shared" si="49"/>
        <v>-1.4519715656130283E-5</v>
      </c>
      <c r="E386" s="1">
        <f t="shared" si="50"/>
        <v>2.9039642136540217E-5</v>
      </c>
      <c r="F386" s="1">
        <f t="shared" si="51"/>
        <v>-5.3888442301239532E-3</v>
      </c>
      <c r="G386" s="1">
        <f t="shared" si="52"/>
        <v>-3.8105021298162449E-3</v>
      </c>
      <c r="H386" s="1">
        <v>5.7334577206050307E-5</v>
      </c>
      <c r="I386" s="1">
        <f t="shared" si="53"/>
        <v>8.3254157928968151E-10</v>
      </c>
      <c r="J386" s="1">
        <f t="shared" si="54"/>
        <v>-3.8106113712780298E-3</v>
      </c>
      <c r="AQ386" s="70"/>
      <c r="AR386" s="70"/>
      <c r="AS386" s="70"/>
      <c r="AT386" s="70"/>
      <c r="AU386" s="70"/>
      <c r="AV386" s="70"/>
      <c r="AW386" s="70"/>
      <c r="AX386" s="83"/>
      <c r="AY386" s="70"/>
      <c r="AZ386" s="70"/>
      <c r="BA386" s="70"/>
      <c r="BB386" s="70">
        <f t="shared" si="55"/>
        <v>1</v>
      </c>
      <c r="BC386" s="70">
        <f t="shared" si="56"/>
        <v>1.4519715656130283E-5</v>
      </c>
      <c r="BD386" s="70" t="e">
        <f t="shared" si="57"/>
        <v>#N/A</v>
      </c>
      <c r="BE386" s="70"/>
      <c r="BF386" s="70"/>
      <c r="BG386" s="70"/>
      <c r="BH386" s="70"/>
      <c r="BI386" s="70"/>
      <c r="BJ386" s="70"/>
      <c r="BK386" s="70"/>
      <c r="BL386" s="70"/>
      <c r="BM386" s="70"/>
      <c r="BN386" s="70"/>
      <c r="BO386" s="70"/>
      <c r="BP386" s="70"/>
      <c r="BQ386" s="70"/>
      <c r="BR386" s="70"/>
      <c r="BS386" s="70"/>
      <c r="BT386" s="70"/>
      <c r="BU386" s="70"/>
      <c r="BV386" s="70"/>
      <c r="BW386" s="70"/>
      <c r="BX386" s="70"/>
      <c r="BY386" s="70"/>
      <c r="BZ386" s="70"/>
      <c r="CA386" s="70"/>
      <c r="CB386" s="70"/>
      <c r="CC386" s="70"/>
      <c r="CD386" s="70"/>
      <c r="CE386" s="70"/>
      <c r="CF386" s="70"/>
      <c r="CG386" s="70"/>
      <c r="CH386" s="70"/>
      <c r="CI386" s="70"/>
      <c r="CJ386" s="70"/>
      <c r="CK386" s="70"/>
      <c r="CL386" s="70"/>
      <c r="CM386" s="70"/>
      <c r="CN386" s="70"/>
      <c r="CO386" s="70"/>
      <c r="CP386" s="70"/>
      <c r="CQ386" s="70"/>
      <c r="CR386" s="70"/>
      <c r="CS386" s="70"/>
      <c r="CT386" s="70"/>
      <c r="CU386" s="70"/>
      <c r="CV386" s="70"/>
      <c r="CW386" s="70"/>
      <c r="CX386" s="70"/>
      <c r="CY386" s="70"/>
      <c r="CZ386" s="70"/>
      <c r="DA386" s="70"/>
      <c r="DB386" s="70"/>
      <c r="DC386" s="70"/>
      <c r="DD386" s="70"/>
      <c r="DE386" s="70"/>
      <c r="DF386" s="70"/>
      <c r="DG386" s="70"/>
      <c r="DH386" s="70"/>
      <c r="DI386" s="70"/>
      <c r="DJ386" s="70"/>
      <c r="DK386" s="70"/>
      <c r="DL386" s="70"/>
      <c r="DM386" s="70"/>
      <c r="DN386" s="70"/>
      <c r="DO386" s="70"/>
      <c r="DP386" s="70"/>
      <c r="DQ386" s="70"/>
      <c r="DR386" s="70"/>
      <c r="DS386" s="70"/>
      <c r="DT386" s="70"/>
      <c r="DU386" s="70"/>
      <c r="DV386" s="70"/>
      <c r="DW386" s="70"/>
      <c r="DX386" s="70"/>
      <c r="DY386" s="70"/>
      <c r="DZ386" s="70"/>
      <c r="EA386" s="70"/>
      <c r="EB386" s="70"/>
      <c r="EC386" s="70"/>
      <c r="ED386" s="70"/>
      <c r="EE386" s="70"/>
      <c r="EF386" s="70"/>
      <c r="EG386" s="70"/>
      <c r="EH386" s="70"/>
      <c r="EI386" s="70"/>
      <c r="EJ386" s="70"/>
      <c r="EK386" s="70"/>
      <c r="EL386" s="70"/>
      <c r="EM386" s="70"/>
      <c r="EN386" s="70"/>
    </row>
    <row r="387" spans="1:144" outlineLevel="1" x14ac:dyDescent="0.2">
      <c r="A387" s="16">
        <v>134</v>
      </c>
      <c r="B387" s="16">
        <v>0</v>
      </c>
      <c r="C387" s="1">
        <v>2.7583748830507771E-3</v>
      </c>
      <c r="D387" s="1">
        <f t="shared" si="49"/>
        <v>-2.7583748830507771E-3</v>
      </c>
      <c r="E387" s="1">
        <f t="shared" si="50"/>
        <v>5.5243724187463905E-3</v>
      </c>
      <c r="F387" s="1">
        <f t="shared" si="51"/>
        <v>-7.4326122048351151E-2</v>
      </c>
      <c r="G387" s="1">
        <f t="shared" si="52"/>
        <v>-5.2592818526458737E-2</v>
      </c>
      <c r="H387" s="1">
        <v>5.1877956032540347E-3</v>
      </c>
      <c r="I387" s="1">
        <f t="shared" si="53"/>
        <v>1.4424296600321502E-5</v>
      </c>
      <c r="J387" s="1">
        <f t="shared" si="54"/>
        <v>-5.2729772018825789E-2</v>
      </c>
      <c r="AQ387" s="70"/>
      <c r="AR387" s="70"/>
      <c r="AS387" s="70"/>
      <c r="AT387" s="70"/>
      <c r="AU387" s="70"/>
      <c r="AV387" s="70"/>
      <c r="AW387" s="70"/>
      <c r="AX387" s="83"/>
      <c r="AY387" s="70"/>
      <c r="AZ387" s="70"/>
      <c r="BA387" s="70"/>
      <c r="BB387" s="70">
        <f t="shared" si="55"/>
        <v>1</v>
      </c>
      <c r="BC387" s="70">
        <f t="shared" si="56"/>
        <v>2.7583748830507771E-3</v>
      </c>
      <c r="BD387" s="70" t="e">
        <f t="shared" si="57"/>
        <v>#N/A</v>
      </c>
      <c r="BE387" s="70"/>
      <c r="BF387" s="70"/>
      <c r="BG387" s="70"/>
      <c r="BH387" s="70"/>
      <c r="BI387" s="70"/>
      <c r="BJ387" s="70"/>
      <c r="BK387" s="70"/>
      <c r="BL387" s="70"/>
      <c r="BM387" s="70"/>
      <c r="BN387" s="70"/>
      <c r="BO387" s="70"/>
      <c r="BP387" s="70"/>
      <c r="BQ387" s="70"/>
      <c r="BR387" s="70"/>
      <c r="BS387" s="70"/>
      <c r="BT387" s="70"/>
      <c r="BU387" s="70"/>
      <c r="BV387" s="70"/>
      <c r="BW387" s="70"/>
      <c r="BX387" s="70"/>
      <c r="BY387" s="70"/>
      <c r="BZ387" s="70"/>
      <c r="CA387" s="70"/>
      <c r="CB387" s="70"/>
      <c r="CC387" s="70"/>
      <c r="CD387" s="70"/>
      <c r="CE387" s="70"/>
      <c r="CF387" s="70"/>
      <c r="CG387" s="70"/>
      <c r="CH387" s="70"/>
      <c r="CI387" s="70"/>
      <c r="CJ387" s="70"/>
      <c r="CK387" s="70"/>
      <c r="CL387" s="70"/>
      <c r="CM387" s="70"/>
      <c r="CN387" s="70"/>
      <c r="CO387" s="70"/>
      <c r="CP387" s="70"/>
      <c r="CQ387" s="70"/>
      <c r="CR387" s="70"/>
      <c r="CS387" s="70"/>
      <c r="CT387" s="70"/>
      <c r="CU387" s="70"/>
      <c r="CV387" s="70"/>
      <c r="CW387" s="70"/>
      <c r="CX387" s="70"/>
      <c r="CY387" s="70"/>
      <c r="CZ387" s="70"/>
      <c r="DA387" s="70"/>
      <c r="DB387" s="70"/>
      <c r="DC387" s="70"/>
      <c r="DD387" s="70"/>
      <c r="DE387" s="70"/>
      <c r="DF387" s="70"/>
      <c r="DG387" s="70"/>
      <c r="DH387" s="70"/>
      <c r="DI387" s="70"/>
      <c r="DJ387" s="70"/>
      <c r="DK387" s="70"/>
      <c r="DL387" s="70"/>
      <c r="DM387" s="70"/>
      <c r="DN387" s="70"/>
      <c r="DO387" s="70"/>
      <c r="DP387" s="70"/>
      <c r="DQ387" s="70"/>
      <c r="DR387" s="70"/>
      <c r="DS387" s="70"/>
      <c r="DT387" s="70"/>
      <c r="DU387" s="70"/>
      <c r="DV387" s="70"/>
      <c r="DW387" s="70"/>
      <c r="DX387" s="70"/>
      <c r="DY387" s="70"/>
      <c r="DZ387" s="70"/>
      <c r="EA387" s="70"/>
      <c r="EB387" s="70"/>
      <c r="EC387" s="70"/>
      <c r="ED387" s="70"/>
      <c r="EE387" s="70"/>
      <c r="EF387" s="70"/>
      <c r="EG387" s="70"/>
      <c r="EH387" s="70"/>
      <c r="EI387" s="70"/>
      <c r="EJ387" s="70"/>
      <c r="EK387" s="70"/>
      <c r="EL387" s="70"/>
      <c r="EM387" s="70"/>
      <c r="EN387" s="70"/>
    </row>
    <row r="388" spans="1:144" outlineLevel="1" x14ac:dyDescent="0.2">
      <c r="A388" s="16">
        <v>135</v>
      </c>
      <c r="B388" s="16">
        <v>0</v>
      </c>
      <c r="C388" s="1">
        <v>8.2958436222461271E-5</v>
      </c>
      <c r="D388" s="1">
        <f t="shared" si="49"/>
        <v>-8.2958436222461271E-5</v>
      </c>
      <c r="E388" s="1">
        <f t="shared" si="50"/>
        <v>1.6592375492779563E-4</v>
      </c>
      <c r="F388" s="1">
        <f t="shared" si="51"/>
        <v>-1.2881139504244011E-2</v>
      </c>
      <c r="G388" s="1">
        <f t="shared" si="52"/>
        <v>-9.1085300073929353E-3</v>
      </c>
      <c r="H388" s="1">
        <v>2.3981270563365592E-4</v>
      </c>
      <c r="I388" s="1">
        <f t="shared" si="53"/>
        <v>1.9900910089200591E-8</v>
      </c>
      <c r="J388" s="1">
        <f t="shared" si="54"/>
        <v>-9.1096223744822017E-3</v>
      </c>
      <c r="AQ388" s="70"/>
      <c r="AR388" s="70"/>
      <c r="AS388" s="70"/>
      <c r="AT388" s="70"/>
      <c r="AU388" s="70"/>
      <c r="AV388" s="70"/>
      <c r="AW388" s="70"/>
      <c r="AX388" s="83"/>
      <c r="AY388" s="70"/>
      <c r="AZ388" s="70"/>
      <c r="BA388" s="70"/>
      <c r="BB388" s="70">
        <f t="shared" si="55"/>
        <v>1</v>
      </c>
      <c r="BC388" s="70">
        <f t="shared" si="56"/>
        <v>8.2958436222461271E-5</v>
      </c>
      <c r="BD388" s="70" t="e">
        <f t="shared" si="57"/>
        <v>#N/A</v>
      </c>
      <c r="BE388" s="70"/>
      <c r="BF388" s="70"/>
      <c r="BG388" s="70"/>
      <c r="BH388" s="70"/>
      <c r="BI388" s="70"/>
      <c r="BJ388" s="70"/>
      <c r="BK388" s="70"/>
      <c r="BL388" s="70"/>
      <c r="BM388" s="70"/>
      <c r="BN388" s="70"/>
      <c r="BO388" s="70"/>
      <c r="BP388" s="70"/>
      <c r="BQ388" s="70"/>
      <c r="BR388" s="70"/>
      <c r="BS388" s="70"/>
      <c r="BT388" s="70"/>
      <c r="BU388" s="70"/>
      <c r="BV388" s="70"/>
      <c r="BW388" s="70"/>
      <c r="BX388" s="70"/>
      <c r="BY388" s="70"/>
      <c r="BZ388" s="70"/>
      <c r="CA388" s="70"/>
      <c r="CB388" s="70"/>
      <c r="CC388" s="70"/>
      <c r="CD388" s="70"/>
      <c r="CE388" s="70"/>
      <c r="CF388" s="70"/>
      <c r="CG388" s="70"/>
      <c r="CH388" s="70"/>
      <c r="CI388" s="70"/>
      <c r="CJ388" s="70"/>
      <c r="CK388" s="70"/>
      <c r="CL388" s="70"/>
      <c r="CM388" s="70"/>
      <c r="CN388" s="70"/>
      <c r="CO388" s="70"/>
      <c r="CP388" s="70"/>
      <c r="CQ388" s="70"/>
      <c r="CR388" s="70"/>
      <c r="CS388" s="70"/>
      <c r="CT388" s="70"/>
      <c r="CU388" s="70"/>
      <c r="CV388" s="70"/>
      <c r="CW388" s="70"/>
      <c r="CX388" s="70"/>
      <c r="CY388" s="70"/>
      <c r="CZ388" s="70"/>
      <c r="DA388" s="70"/>
      <c r="DB388" s="70"/>
      <c r="DC388" s="70"/>
      <c r="DD388" s="70"/>
      <c r="DE388" s="70"/>
      <c r="DF388" s="70"/>
      <c r="DG388" s="70"/>
      <c r="DH388" s="70"/>
      <c r="DI388" s="70"/>
      <c r="DJ388" s="70"/>
      <c r="DK388" s="70"/>
      <c r="DL388" s="70"/>
      <c r="DM388" s="70"/>
      <c r="DN388" s="70"/>
      <c r="DO388" s="70"/>
      <c r="DP388" s="70"/>
      <c r="DQ388" s="70"/>
      <c r="DR388" s="70"/>
      <c r="DS388" s="70"/>
      <c r="DT388" s="70"/>
      <c r="DU388" s="70"/>
      <c r="DV388" s="70"/>
      <c r="DW388" s="70"/>
      <c r="DX388" s="70"/>
      <c r="DY388" s="70"/>
      <c r="DZ388" s="70"/>
      <c r="EA388" s="70"/>
      <c r="EB388" s="70"/>
      <c r="EC388" s="70"/>
      <c r="ED388" s="70"/>
      <c r="EE388" s="70"/>
      <c r="EF388" s="70"/>
      <c r="EG388" s="70"/>
      <c r="EH388" s="70"/>
      <c r="EI388" s="70"/>
      <c r="EJ388" s="70"/>
      <c r="EK388" s="70"/>
      <c r="EL388" s="70"/>
      <c r="EM388" s="70"/>
      <c r="EN388" s="70"/>
    </row>
    <row r="389" spans="1:144" outlineLevel="1" x14ac:dyDescent="0.2">
      <c r="A389" s="16">
        <v>136</v>
      </c>
      <c r="B389" s="16">
        <v>0</v>
      </c>
      <c r="C389" s="1">
        <v>2.7266513913330219E-5</v>
      </c>
      <c r="D389" s="1">
        <f t="shared" si="49"/>
        <v>-2.7266513913330219E-5</v>
      </c>
      <c r="E389" s="1">
        <f t="shared" si="50"/>
        <v>5.4533771303059298E-5</v>
      </c>
      <c r="F389" s="1">
        <f t="shared" si="51"/>
        <v>-7.3846984571517404E-3</v>
      </c>
      <c r="G389" s="1">
        <f t="shared" si="52"/>
        <v>-5.2218059516208944E-3</v>
      </c>
      <c r="H389" s="1">
        <v>9.5698855215391036E-5</v>
      </c>
      <c r="I389" s="1">
        <f t="shared" si="53"/>
        <v>2.60969506252724E-9</v>
      </c>
      <c r="J389" s="1">
        <f t="shared" si="54"/>
        <v>-5.2220558299817064E-3</v>
      </c>
      <c r="AQ389" s="70"/>
      <c r="AR389" s="70"/>
      <c r="AS389" s="70"/>
      <c r="AT389" s="70"/>
      <c r="AU389" s="70"/>
      <c r="AV389" s="70"/>
      <c r="AW389" s="70"/>
      <c r="AX389" s="83"/>
      <c r="AY389" s="70"/>
      <c r="AZ389" s="70"/>
      <c r="BA389" s="70"/>
      <c r="BB389" s="70">
        <f t="shared" si="55"/>
        <v>1</v>
      </c>
      <c r="BC389" s="70">
        <f t="shared" si="56"/>
        <v>2.7266513913330219E-5</v>
      </c>
      <c r="BD389" s="70" t="e">
        <f t="shared" si="57"/>
        <v>#N/A</v>
      </c>
      <c r="BE389" s="70"/>
      <c r="BF389" s="70"/>
      <c r="BG389" s="70"/>
      <c r="BH389" s="70"/>
      <c r="BI389" s="70"/>
      <c r="BJ389" s="70"/>
      <c r="BK389" s="70"/>
      <c r="BL389" s="70"/>
      <c r="BM389" s="70"/>
      <c r="BN389" s="70"/>
      <c r="BO389" s="70"/>
      <c r="BP389" s="70"/>
      <c r="BQ389" s="70"/>
      <c r="BR389" s="70"/>
      <c r="BS389" s="70"/>
      <c r="BT389" s="70"/>
      <c r="BU389" s="70"/>
      <c r="BV389" s="70"/>
      <c r="BW389" s="70"/>
      <c r="BX389" s="70"/>
      <c r="BY389" s="70"/>
      <c r="BZ389" s="70"/>
      <c r="CA389" s="70"/>
      <c r="CB389" s="70"/>
      <c r="CC389" s="70"/>
      <c r="CD389" s="70"/>
      <c r="CE389" s="70"/>
      <c r="CF389" s="70"/>
      <c r="CG389" s="70"/>
      <c r="CH389" s="70"/>
      <c r="CI389" s="70"/>
      <c r="CJ389" s="70"/>
      <c r="CK389" s="70"/>
      <c r="CL389" s="70"/>
      <c r="CM389" s="70"/>
      <c r="CN389" s="70"/>
      <c r="CO389" s="70"/>
      <c r="CP389" s="70"/>
      <c r="CQ389" s="70"/>
      <c r="CR389" s="70"/>
      <c r="CS389" s="70"/>
      <c r="CT389" s="70"/>
      <c r="CU389" s="70"/>
      <c r="CV389" s="70"/>
      <c r="CW389" s="70"/>
      <c r="CX389" s="70"/>
      <c r="CY389" s="70"/>
      <c r="CZ389" s="70"/>
      <c r="DA389" s="70"/>
      <c r="DB389" s="70"/>
      <c r="DC389" s="70"/>
      <c r="DD389" s="70"/>
      <c r="DE389" s="70"/>
      <c r="DF389" s="70"/>
      <c r="DG389" s="70"/>
      <c r="DH389" s="70"/>
      <c r="DI389" s="70"/>
      <c r="DJ389" s="70"/>
      <c r="DK389" s="70"/>
      <c r="DL389" s="70"/>
      <c r="DM389" s="70"/>
      <c r="DN389" s="70"/>
      <c r="DO389" s="70"/>
      <c r="DP389" s="70"/>
      <c r="DQ389" s="70"/>
      <c r="DR389" s="70"/>
      <c r="DS389" s="70"/>
      <c r="DT389" s="70"/>
      <c r="DU389" s="70"/>
      <c r="DV389" s="70"/>
      <c r="DW389" s="70"/>
      <c r="DX389" s="70"/>
      <c r="DY389" s="70"/>
      <c r="DZ389" s="70"/>
      <c r="EA389" s="70"/>
      <c r="EB389" s="70"/>
      <c r="EC389" s="70"/>
      <c r="ED389" s="70"/>
      <c r="EE389" s="70"/>
      <c r="EF389" s="70"/>
      <c r="EG389" s="70"/>
      <c r="EH389" s="70"/>
      <c r="EI389" s="70"/>
      <c r="EJ389" s="70"/>
      <c r="EK389" s="70"/>
      <c r="EL389" s="70"/>
      <c r="EM389" s="70"/>
      <c r="EN389" s="70"/>
    </row>
    <row r="390" spans="1:144" outlineLevel="1" x14ac:dyDescent="0.2">
      <c r="A390" s="16">
        <v>137</v>
      </c>
      <c r="B390" s="16">
        <v>0</v>
      </c>
      <c r="C390" s="1">
        <v>1.040695703366095E-2</v>
      </c>
      <c r="D390" s="1">
        <f t="shared" si="49"/>
        <v>-1.040695703366095E-2</v>
      </c>
      <c r="E390" s="1">
        <f t="shared" si="50"/>
        <v>2.0922976151524626E-2</v>
      </c>
      <c r="F390" s="1">
        <f t="shared" si="51"/>
        <v>-0.14464776580204972</v>
      </c>
      <c r="G390" s="1">
        <f t="shared" si="52"/>
        <v>-0.1025495039703584</v>
      </c>
      <c r="H390" s="1">
        <v>1.5810512745921958E-2</v>
      </c>
      <c r="I390" s="1">
        <f t="shared" si="53"/>
        <v>1.6894072786054746E-4</v>
      </c>
      <c r="J390" s="1">
        <f t="shared" si="54"/>
        <v>-0.10336992547364587</v>
      </c>
      <c r="AQ390" s="70"/>
      <c r="AR390" s="70"/>
      <c r="AS390" s="70"/>
      <c r="AT390" s="70"/>
      <c r="AU390" s="70"/>
      <c r="AV390" s="70"/>
      <c r="AW390" s="70"/>
      <c r="AX390" s="83"/>
      <c r="AY390" s="70"/>
      <c r="AZ390" s="70"/>
      <c r="BA390" s="70"/>
      <c r="BB390" s="70">
        <f t="shared" si="55"/>
        <v>1</v>
      </c>
      <c r="BC390" s="70">
        <f t="shared" si="56"/>
        <v>1.040695703366095E-2</v>
      </c>
      <c r="BD390" s="70" t="e">
        <f t="shared" si="57"/>
        <v>#N/A</v>
      </c>
      <c r="BE390" s="70"/>
      <c r="BF390" s="70"/>
      <c r="BG390" s="70"/>
      <c r="BH390" s="70"/>
      <c r="BI390" s="70"/>
      <c r="BJ390" s="70"/>
      <c r="BK390" s="70"/>
      <c r="BL390" s="70"/>
      <c r="BM390" s="70"/>
      <c r="BN390" s="70"/>
      <c r="BO390" s="70"/>
      <c r="BP390" s="70"/>
      <c r="BQ390" s="70"/>
      <c r="BR390" s="70"/>
      <c r="BS390" s="70"/>
      <c r="BT390" s="70"/>
      <c r="BU390" s="70"/>
      <c r="BV390" s="70"/>
      <c r="BW390" s="70"/>
      <c r="BX390" s="70"/>
      <c r="BY390" s="70"/>
      <c r="BZ390" s="70"/>
      <c r="CA390" s="70"/>
      <c r="CB390" s="70"/>
      <c r="CC390" s="70"/>
      <c r="CD390" s="70"/>
      <c r="CE390" s="70"/>
      <c r="CF390" s="70"/>
      <c r="CG390" s="70"/>
      <c r="CH390" s="70"/>
      <c r="CI390" s="70"/>
      <c r="CJ390" s="70"/>
      <c r="CK390" s="70"/>
      <c r="CL390" s="70"/>
      <c r="CM390" s="70"/>
      <c r="CN390" s="70"/>
      <c r="CO390" s="70"/>
      <c r="CP390" s="70"/>
      <c r="CQ390" s="70"/>
      <c r="CR390" s="70"/>
      <c r="CS390" s="70"/>
      <c r="CT390" s="70"/>
      <c r="CU390" s="70"/>
      <c r="CV390" s="70"/>
      <c r="CW390" s="70"/>
      <c r="CX390" s="70"/>
      <c r="CY390" s="70"/>
      <c r="CZ390" s="70"/>
      <c r="DA390" s="70"/>
      <c r="DB390" s="70"/>
      <c r="DC390" s="70"/>
      <c r="DD390" s="70"/>
      <c r="DE390" s="70"/>
      <c r="DF390" s="70"/>
      <c r="DG390" s="70"/>
      <c r="DH390" s="70"/>
      <c r="DI390" s="70"/>
      <c r="DJ390" s="70"/>
      <c r="DK390" s="70"/>
      <c r="DL390" s="70"/>
      <c r="DM390" s="70"/>
      <c r="DN390" s="70"/>
      <c r="DO390" s="70"/>
      <c r="DP390" s="70"/>
      <c r="DQ390" s="70"/>
      <c r="DR390" s="70"/>
      <c r="DS390" s="70"/>
      <c r="DT390" s="70"/>
      <c r="DU390" s="70"/>
      <c r="DV390" s="70"/>
      <c r="DW390" s="70"/>
      <c r="DX390" s="70"/>
      <c r="DY390" s="70"/>
      <c r="DZ390" s="70"/>
      <c r="EA390" s="70"/>
      <c r="EB390" s="70"/>
      <c r="EC390" s="70"/>
      <c r="ED390" s="70"/>
      <c r="EE390" s="70"/>
      <c r="EF390" s="70"/>
      <c r="EG390" s="70"/>
      <c r="EH390" s="70"/>
      <c r="EI390" s="70"/>
      <c r="EJ390" s="70"/>
      <c r="EK390" s="70"/>
      <c r="EL390" s="70"/>
      <c r="EM390" s="70"/>
      <c r="EN390" s="70"/>
    </row>
    <row r="391" spans="1:144" outlineLevel="1" x14ac:dyDescent="0.2">
      <c r="A391" s="16">
        <v>138</v>
      </c>
      <c r="B391" s="16">
        <v>0</v>
      </c>
      <c r="C391" s="1">
        <v>1.8091749599256561E-6</v>
      </c>
      <c r="D391" s="1">
        <f t="shared" si="49"/>
        <v>-1.8091749599256561E-6</v>
      </c>
      <c r="E391" s="1">
        <f t="shared" si="50"/>
        <v>3.6183531928844582E-6</v>
      </c>
      <c r="F391" s="1">
        <f t="shared" si="51"/>
        <v>-1.9021969385120087E-3</v>
      </c>
      <c r="G391" s="1">
        <f t="shared" si="52"/>
        <v>-1.3450569627512486E-3</v>
      </c>
      <c r="H391" s="1">
        <v>1.3815522435244634E-5</v>
      </c>
      <c r="I391" s="1">
        <f t="shared" si="53"/>
        <v>2.4995087788194031E-11</v>
      </c>
      <c r="J391" s="1">
        <f t="shared" si="54"/>
        <v>-1.345066254179846E-3</v>
      </c>
      <c r="AQ391" s="70"/>
      <c r="AR391" s="70"/>
      <c r="AS391" s="70"/>
      <c r="AT391" s="70"/>
      <c r="AU391" s="70"/>
      <c r="AV391" s="70"/>
      <c r="AW391" s="70"/>
      <c r="AX391" s="83"/>
      <c r="AY391" s="70"/>
      <c r="AZ391" s="70"/>
      <c r="BA391" s="70"/>
      <c r="BB391" s="70">
        <f t="shared" si="55"/>
        <v>1</v>
      </c>
      <c r="BC391" s="70">
        <f t="shared" si="56"/>
        <v>1.8091749599256561E-6</v>
      </c>
      <c r="BD391" s="70" t="e">
        <f t="shared" si="57"/>
        <v>#N/A</v>
      </c>
      <c r="BE391" s="70"/>
      <c r="BF391" s="70"/>
      <c r="BG391" s="70"/>
      <c r="BH391" s="70"/>
      <c r="BI391" s="70"/>
      <c r="BJ391" s="70"/>
      <c r="BK391" s="70"/>
      <c r="BL391" s="70"/>
      <c r="BM391" s="70"/>
      <c r="BN391" s="70"/>
      <c r="BO391" s="70"/>
      <c r="BP391" s="70"/>
      <c r="BQ391" s="70"/>
      <c r="BR391" s="70"/>
      <c r="BS391" s="70"/>
      <c r="BT391" s="70"/>
      <c r="BU391" s="70"/>
      <c r="BV391" s="70"/>
      <c r="BW391" s="70"/>
      <c r="BX391" s="70"/>
      <c r="BY391" s="70"/>
      <c r="BZ391" s="70"/>
      <c r="CA391" s="70"/>
      <c r="CB391" s="70"/>
      <c r="CC391" s="70"/>
      <c r="CD391" s="70"/>
      <c r="CE391" s="70"/>
      <c r="CF391" s="70"/>
      <c r="CG391" s="70"/>
      <c r="CH391" s="70"/>
      <c r="CI391" s="70"/>
      <c r="CJ391" s="70"/>
      <c r="CK391" s="70"/>
      <c r="CL391" s="70"/>
      <c r="CM391" s="70"/>
      <c r="CN391" s="70"/>
      <c r="CO391" s="70"/>
      <c r="CP391" s="70"/>
      <c r="CQ391" s="70"/>
      <c r="CR391" s="70"/>
      <c r="CS391" s="70"/>
      <c r="CT391" s="70"/>
      <c r="CU391" s="70"/>
      <c r="CV391" s="70"/>
      <c r="CW391" s="70"/>
      <c r="CX391" s="70"/>
      <c r="CY391" s="70"/>
      <c r="CZ391" s="70"/>
      <c r="DA391" s="70"/>
      <c r="DB391" s="70"/>
      <c r="DC391" s="70"/>
      <c r="DD391" s="70"/>
      <c r="DE391" s="70"/>
      <c r="DF391" s="70"/>
      <c r="DG391" s="70"/>
      <c r="DH391" s="70"/>
      <c r="DI391" s="70"/>
      <c r="DJ391" s="70"/>
      <c r="DK391" s="70"/>
      <c r="DL391" s="70"/>
      <c r="DM391" s="70"/>
      <c r="DN391" s="70"/>
      <c r="DO391" s="70"/>
      <c r="DP391" s="70"/>
      <c r="DQ391" s="70"/>
      <c r="DR391" s="70"/>
      <c r="DS391" s="70"/>
      <c r="DT391" s="70"/>
      <c r="DU391" s="70"/>
      <c r="DV391" s="70"/>
      <c r="DW391" s="70"/>
      <c r="DX391" s="70"/>
      <c r="DY391" s="70"/>
      <c r="DZ391" s="70"/>
      <c r="EA391" s="70"/>
      <c r="EB391" s="70"/>
      <c r="EC391" s="70"/>
      <c r="ED391" s="70"/>
      <c r="EE391" s="70"/>
      <c r="EF391" s="70"/>
      <c r="EG391" s="70"/>
      <c r="EH391" s="70"/>
      <c r="EI391" s="70"/>
      <c r="EJ391" s="70"/>
      <c r="EK391" s="70"/>
      <c r="EL391" s="70"/>
      <c r="EM391" s="70"/>
      <c r="EN391" s="70"/>
    </row>
    <row r="392" spans="1:144" outlineLevel="1" x14ac:dyDescent="0.2">
      <c r="A392" s="16">
        <v>139</v>
      </c>
      <c r="B392" s="16">
        <v>0</v>
      </c>
      <c r="C392" s="1">
        <v>1.2850704263668168E-2</v>
      </c>
      <c r="D392" s="1">
        <f t="shared" si="49"/>
        <v>-1.2850704263668168E-2</v>
      </c>
      <c r="E392" s="1">
        <f t="shared" si="50"/>
        <v>2.5867977686826988E-2</v>
      </c>
      <c r="F392" s="1">
        <f t="shared" si="51"/>
        <v>-0.16083525013760816</v>
      </c>
      <c r="G392" s="1">
        <f t="shared" si="52"/>
        <v>-0.11409642703954777</v>
      </c>
      <c r="H392" s="1">
        <v>9.2350197290950436E-3</v>
      </c>
      <c r="I392" s="1">
        <f t="shared" si="53"/>
        <v>1.2134203362229183E-4</v>
      </c>
      <c r="J392" s="1">
        <f t="shared" si="54"/>
        <v>-0.11462694577111064</v>
      </c>
      <c r="AQ392" s="70"/>
      <c r="AR392" s="70"/>
      <c r="AS392" s="70"/>
      <c r="AT392" s="70"/>
      <c r="AU392" s="70"/>
      <c r="AV392" s="70"/>
      <c r="AW392" s="70"/>
      <c r="AX392" s="83"/>
      <c r="AY392" s="70"/>
      <c r="AZ392" s="70"/>
      <c r="BA392" s="70"/>
      <c r="BB392" s="70">
        <f t="shared" si="55"/>
        <v>1</v>
      </c>
      <c r="BC392" s="70">
        <f t="shared" si="56"/>
        <v>1.2850704263668168E-2</v>
      </c>
      <c r="BD392" s="70" t="e">
        <f t="shared" si="57"/>
        <v>#N/A</v>
      </c>
      <c r="BE392" s="70"/>
      <c r="BF392" s="70"/>
      <c r="BG392" s="70"/>
      <c r="BH392" s="70"/>
      <c r="BI392" s="70"/>
      <c r="BJ392" s="70"/>
      <c r="BK392" s="70"/>
      <c r="BL392" s="70"/>
      <c r="BM392" s="70"/>
      <c r="BN392" s="70"/>
      <c r="BO392" s="70"/>
      <c r="BP392" s="70"/>
      <c r="BQ392" s="70"/>
      <c r="BR392" s="70"/>
      <c r="BS392" s="70"/>
      <c r="BT392" s="70"/>
      <c r="BU392" s="70"/>
      <c r="BV392" s="70"/>
      <c r="BW392" s="70"/>
      <c r="BX392" s="70"/>
      <c r="BY392" s="70"/>
      <c r="BZ392" s="70"/>
      <c r="CA392" s="70"/>
      <c r="CB392" s="70"/>
      <c r="CC392" s="70"/>
      <c r="CD392" s="70"/>
      <c r="CE392" s="70"/>
      <c r="CF392" s="70"/>
      <c r="CG392" s="70"/>
      <c r="CH392" s="70"/>
      <c r="CI392" s="70"/>
      <c r="CJ392" s="70"/>
      <c r="CK392" s="70"/>
      <c r="CL392" s="70"/>
      <c r="CM392" s="70"/>
      <c r="CN392" s="70"/>
      <c r="CO392" s="70"/>
      <c r="CP392" s="70"/>
      <c r="CQ392" s="70"/>
      <c r="CR392" s="70"/>
      <c r="CS392" s="70"/>
      <c r="CT392" s="70"/>
      <c r="CU392" s="70"/>
      <c r="CV392" s="70"/>
      <c r="CW392" s="70"/>
      <c r="CX392" s="70"/>
      <c r="CY392" s="70"/>
      <c r="CZ392" s="70"/>
      <c r="DA392" s="70"/>
      <c r="DB392" s="70"/>
      <c r="DC392" s="70"/>
      <c r="DD392" s="70"/>
      <c r="DE392" s="70"/>
      <c r="DF392" s="70"/>
      <c r="DG392" s="70"/>
      <c r="DH392" s="70"/>
      <c r="DI392" s="70"/>
      <c r="DJ392" s="70"/>
      <c r="DK392" s="70"/>
      <c r="DL392" s="70"/>
      <c r="DM392" s="70"/>
      <c r="DN392" s="70"/>
      <c r="DO392" s="70"/>
      <c r="DP392" s="70"/>
      <c r="DQ392" s="70"/>
      <c r="DR392" s="70"/>
      <c r="DS392" s="70"/>
      <c r="DT392" s="70"/>
      <c r="DU392" s="70"/>
      <c r="DV392" s="70"/>
      <c r="DW392" s="70"/>
      <c r="DX392" s="70"/>
      <c r="DY392" s="70"/>
      <c r="DZ392" s="70"/>
      <c r="EA392" s="70"/>
      <c r="EB392" s="70"/>
      <c r="EC392" s="70"/>
      <c r="ED392" s="70"/>
      <c r="EE392" s="70"/>
      <c r="EF392" s="70"/>
      <c r="EG392" s="70"/>
      <c r="EH392" s="70"/>
      <c r="EI392" s="70"/>
      <c r="EJ392" s="70"/>
      <c r="EK392" s="70"/>
      <c r="EL392" s="70"/>
      <c r="EM392" s="70"/>
      <c r="EN392" s="70"/>
    </row>
    <row r="393" spans="1:144" outlineLevel="1" x14ac:dyDescent="0.2">
      <c r="A393" s="16">
        <v>140</v>
      </c>
      <c r="B393" s="16">
        <v>0</v>
      </c>
      <c r="C393" s="1">
        <v>5.9494079847336408E-5</v>
      </c>
      <c r="D393" s="1">
        <f t="shared" si="49"/>
        <v>-5.9494079847336408E-5</v>
      </c>
      <c r="E393" s="1">
        <f t="shared" si="50"/>
        <v>1.1899169938033344E-4</v>
      </c>
      <c r="F393" s="1">
        <f t="shared" si="51"/>
        <v>-1.0908331649722309E-2</v>
      </c>
      <c r="G393" s="1">
        <f t="shared" si="52"/>
        <v>-7.7134700105379178E-3</v>
      </c>
      <c r="H393" s="1">
        <v>2.3156763543953431E-4</v>
      </c>
      <c r="I393" s="1">
        <f t="shared" si="53"/>
        <v>1.378091429959448E-8</v>
      </c>
      <c r="J393" s="1">
        <f t="shared" si="54"/>
        <v>-7.7143632606824662E-3</v>
      </c>
      <c r="AQ393" s="70"/>
      <c r="AR393" s="70"/>
      <c r="AS393" s="70"/>
      <c r="AT393" s="70"/>
      <c r="AU393" s="70"/>
      <c r="AV393" s="70"/>
      <c r="AW393" s="70"/>
      <c r="AX393" s="83"/>
      <c r="AY393" s="70"/>
      <c r="AZ393" s="70"/>
      <c r="BA393" s="70"/>
      <c r="BB393" s="70">
        <f t="shared" si="55"/>
        <v>1</v>
      </c>
      <c r="BC393" s="70">
        <f t="shared" si="56"/>
        <v>5.9494079847336408E-5</v>
      </c>
      <c r="BD393" s="70" t="e">
        <f t="shared" si="57"/>
        <v>#N/A</v>
      </c>
      <c r="BE393" s="70"/>
      <c r="BF393" s="70"/>
      <c r="BG393" s="70"/>
      <c r="BH393" s="70"/>
      <c r="BI393" s="70"/>
      <c r="BJ393" s="70"/>
      <c r="BK393" s="70"/>
      <c r="BL393" s="70"/>
      <c r="BM393" s="70"/>
      <c r="BN393" s="70"/>
      <c r="BO393" s="70"/>
      <c r="BP393" s="70"/>
      <c r="BQ393" s="70"/>
      <c r="BR393" s="70"/>
      <c r="BS393" s="70"/>
      <c r="BT393" s="70"/>
      <c r="BU393" s="70"/>
      <c r="BV393" s="70"/>
      <c r="BW393" s="70"/>
      <c r="BX393" s="70"/>
      <c r="BY393" s="70"/>
      <c r="BZ393" s="70"/>
      <c r="CA393" s="70"/>
      <c r="CB393" s="70"/>
      <c r="CC393" s="70"/>
      <c r="CD393" s="70"/>
      <c r="CE393" s="70"/>
      <c r="CF393" s="70"/>
      <c r="CG393" s="70"/>
      <c r="CH393" s="70"/>
      <c r="CI393" s="70"/>
      <c r="CJ393" s="70"/>
      <c r="CK393" s="70"/>
      <c r="CL393" s="70"/>
      <c r="CM393" s="70"/>
      <c r="CN393" s="70"/>
      <c r="CO393" s="70"/>
      <c r="CP393" s="70"/>
      <c r="CQ393" s="70"/>
      <c r="CR393" s="70"/>
      <c r="CS393" s="70"/>
      <c r="CT393" s="70"/>
      <c r="CU393" s="70"/>
      <c r="CV393" s="70"/>
      <c r="CW393" s="70"/>
      <c r="CX393" s="70"/>
      <c r="CY393" s="70"/>
      <c r="CZ393" s="70"/>
      <c r="DA393" s="70"/>
      <c r="DB393" s="70"/>
      <c r="DC393" s="70"/>
      <c r="DD393" s="70"/>
      <c r="DE393" s="70"/>
      <c r="DF393" s="70"/>
      <c r="DG393" s="70"/>
      <c r="DH393" s="70"/>
      <c r="DI393" s="70"/>
      <c r="DJ393" s="70"/>
      <c r="DK393" s="70"/>
      <c r="DL393" s="70"/>
      <c r="DM393" s="70"/>
      <c r="DN393" s="70"/>
      <c r="DO393" s="70"/>
      <c r="DP393" s="70"/>
      <c r="DQ393" s="70"/>
      <c r="DR393" s="70"/>
      <c r="DS393" s="70"/>
      <c r="DT393" s="70"/>
      <c r="DU393" s="70"/>
      <c r="DV393" s="70"/>
      <c r="DW393" s="70"/>
      <c r="DX393" s="70"/>
      <c r="DY393" s="70"/>
      <c r="DZ393" s="70"/>
      <c r="EA393" s="70"/>
      <c r="EB393" s="70"/>
      <c r="EC393" s="70"/>
      <c r="ED393" s="70"/>
      <c r="EE393" s="70"/>
      <c r="EF393" s="70"/>
      <c r="EG393" s="70"/>
      <c r="EH393" s="70"/>
      <c r="EI393" s="70"/>
      <c r="EJ393" s="70"/>
      <c r="EK393" s="70"/>
      <c r="EL393" s="70"/>
      <c r="EM393" s="70"/>
      <c r="EN393" s="70"/>
    </row>
    <row r="394" spans="1:144" outlineLevel="1" x14ac:dyDescent="0.2">
      <c r="A394" s="16">
        <v>141</v>
      </c>
      <c r="B394" s="16">
        <v>0</v>
      </c>
      <c r="C394" s="1">
        <v>6.3606350306796332E-3</v>
      </c>
      <c r="D394" s="1">
        <f t="shared" si="49"/>
        <v>-6.3606350306796332E-3</v>
      </c>
      <c r="E394" s="1">
        <f t="shared" si="50"/>
        <v>1.2761900119633759E-2</v>
      </c>
      <c r="F394" s="1">
        <f t="shared" si="51"/>
        <v>-0.11296858023199972</v>
      </c>
      <c r="G394" s="1">
        <f t="shared" si="52"/>
        <v>-8.0008447632100951E-2</v>
      </c>
      <c r="H394" s="1">
        <v>1.1247142071216536E-2</v>
      </c>
      <c r="I394" s="1">
        <f t="shared" si="53"/>
        <v>7.2815882508974088E-5</v>
      </c>
      <c r="J394" s="1">
        <f t="shared" si="54"/>
        <v>-8.0462212093675475E-2</v>
      </c>
      <c r="AQ394" s="70"/>
      <c r="AR394" s="70"/>
      <c r="AS394" s="70"/>
      <c r="AT394" s="70"/>
      <c r="AU394" s="70"/>
      <c r="AV394" s="70"/>
      <c r="AW394" s="70"/>
      <c r="AX394" s="83"/>
      <c r="AY394" s="70"/>
      <c r="AZ394" s="70"/>
      <c r="BA394" s="70"/>
      <c r="BB394" s="70">
        <f t="shared" si="55"/>
        <v>1</v>
      </c>
      <c r="BC394" s="70">
        <f t="shared" si="56"/>
        <v>6.3606350306796332E-3</v>
      </c>
      <c r="BD394" s="70" t="e">
        <f t="shared" si="57"/>
        <v>#N/A</v>
      </c>
      <c r="BE394" s="70"/>
      <c r="BF394" s="70"/>
      <c r="BG394" s="70"/>
      <c r="BH394" s="70"/>
      <c r="BI394" s="70"/>
      <c r="BJ394" s="70"/>
      <c r="BK394" s="70"/>
      <c r="BL394" s="70"/>
      <c r="BM394" s="70"/>
      <c r="BN394" s="70"/>
      <c r="BO394" s="70"/>
      <c r="BP394" s="70"/>
      <c r="BQ394" s="70"/>
      <c r="BR394" s="70"/>
      <c r="BS394" s="70"/>
      <c r="BT394" s="70"/>
      <c r="BU394" s="70"/>
      <c r="BV394" s="70"/>
      <c r="BW394" s="70"/>
      <c r="BX394" s="70"/>
      <c r="BY394" s="70"/>
      <c r="BZ394" s="70"/>
      <c r="CA394" s="70"/>
      <c r="CB394" s="70"/>
      <c r="CC394" s="70"/>
      <c r="CD394" s="70"/>
      <c r="CE394" s="70"/>
      <c r="CF394" s="70"/>
      <c r="CG394" s="70"/>
      <c r="CH394" s="70"/>
      <c r="CI394" s="70"/>
      <c r="CJ394" s="70"/>
      <c r="CK394" s="70"/>
      <c r="CL394" s="70"/>
      <c r="CM394" s="70"/>
      <c r="CN394" s="70"/>
      <c r="CO394" s="70"/>
      <c r="CP394" s="70"/>
      <c r="CQ394" s="70"/>
      <c r="CR394" s="70"/>
      <c r="CS394" s="70"/>
      <c r="CT394" s="70"/>
      <c r="CU394" s="70"/>
      <c r="CV394" s="70"/>
      <c r="CW394" s="70"/>
      <c r="CX394" s="70"/>
      <c r="CY394" s="70"/>
      <c r="CZ394" s="70"/>
      <c r="DA394" s="70"/>
      <c r="DB394" s="70"/>
      <c r="DC394" s="70"/>
      <c r="DD394" s="70"/>
      <c r="DE394" s="70"/>
      <c r="DF394" s="70"/>
      <c r="DG394" s="70"/>
      <c r="DH394" s="70"/>
      <c r="DI394" s="70"/>
      <c r="DJ394" s="70"/>
      <c r="DK394" s="70"/>
      <c r="DL394" s="70"/>
      <c r="DM394" s="70"/>
      <c r="DN394" s="70"/>
      <c r="DO394" s="70"/>
      <c r="DP394" s="70"/>
      <c r="DQ394" s="70"/>
      <c r="DR394" s="70"/>
      <c r="DS394" s="70"/>
      <c r="DT394" s="70"/>
      <c r="DU394" s="70"/>
      <c r="DV394" s="70"/>
      <c r="DW394" s="70"/>
      <c r="DX394" s="70"/>
      <c r="DY394" s="70"/>
      <c r="DZ394" s="70"/>
      <c r="EA394" s="70"/>
      <c r="EB394" s="70"/>
      <c r="EC394" s="70"/>
      <c r="ED394" s="70"/>
      <c r="EE394" s="70"/>
      <c r="EF394" s="70"/>
      <c r="EG394" s="70"/>
      <c r="EH394" s="70"/>
      <c r="EI394" s="70"/>
      <c r="EJ394" s="70"/>
      <c r="EK394" s="70"/>
      <c r="EL394" s="70"/>
      <c r="EM394" s="70"/>
      <c r="EN394" s="70"/>
    </row>
    <row r="395" spans="1:144" outlineLevel="1" x14ac:dyDescent="0.2">
      <c r="A395" s="16">
        <v>142</v>
      </c>
      <c r="B395" s="16">
        <v>0</v>
      </c>
      <c r="C395" s="1">
        <v>5.218290577755782E-3</v>
      </c>
      <c r="D395" s="1">
        <f t="shared" si="49"/>
        <v>-5.218290577755782E-3</v>
      </c>
      <c r="E395" s="1">
        <f t="shared" si="50"/>
        <v>1.0463906815676277E-2</v>
      </c>
      <c r="F395" s="1">
        <f t="shared" si="51"/>
        <v>-0.10229323934491603</v>
      </c>
      <c r="G395" s="1">
        <f t="shared" si="52"/>
        <v>-7.242695614658437E-2</v>
      </c>
      <c r="H395" s="1">
        <v>1.0936199211815727E-2</v>
      </c>
      <c r="I395" s="1">
        <f t="shared" si="53"/>
        <v>5.8001947095096273E-5</v>
      </c>
      <c r="J395" s="1">
        <f t="shared" si="54"/>
        <v>-7.2826272208279003E-2</v>
      </c>
      <c r="AQ395" s="70"/>
      <c r="AR395" s="70"/>
      <c r="AS395" s="70"/>
      <c r="AT395" s="70"/>
      <c r="AU395" s="70"/>
      <c r="AV395" s="70"/>
      <c r="AW395" s="70"/>
      <c r="AX395" s="83"/>
      <c r="AY395" s="70"/>
      <c r="AZ395" s="70"/>
      <c r="BA395" s="70"/>
      <c r="BB395" s="70">
        <f t="shared" si="55"/>
        <v>1</v>
      </c>
      <c r="BC395" s="70">
        <f t="shared" si="56"/>
        <v>5.218290577755782E-3</v>
      </c>
      <c r="BD395" s="70" t="e">
        <f t="shared" si="57"/>
        <v>#N/A</v>
      </c>
      <c r="BE395" s="70"/>
      <c r="BF395" s="70"/>
      <c r="BG395" s="70"/>
      <c r="BH395" s="70"/>
      <c r="BI395" s="70"/>
      <c r="BJ395" s="70"/>
      <c r="BK395" s="70"/>
      <c r="BL395" s="70"/>
      <c r="BM395" s="70"/>
      <c r="BN395" s="70"/>
      <c r="BO395" s="70"/>
      <c r="BP395" s="70"/>
      <c r="BQ395" s="70"/>
      <c r="BR395" s="70"/>
      <c r="BS395" s="70"/>
      <c r="BT395" s="70"/>
      <c r="BU395" s="70"/>
      <c r="BV395" s="70"/>
      <c r="BW395" s="70"/>
      <c r="BX395" s="70"/>
      <c r="BY395" s="70"/>
      <c r="BZ395" s="70"/>
      <c r="CA395" s="70"/>
      <c r="CB395" s="70"/>
      <c r="CC395" s="70"/>
      <c r="CD395" s="70"/>
      <c r="CE395" s="70"/>
      <c r="CF395" s="70"/>
      <c r="CG395" s="70"/>
      <c r="CH395" s="70"/>
      <c r="CI395" s="70"/>
      <c r="CJ395" s="70"/>
      <c r="CK395" s="70"/>
      <c r="CL395" s="70"/>
      <c r="CM395" s="70"/>
      <c r="CN395" s="70"/>
      <c r="CO395" s="70"/>
      <c r="CP395" s="70"/>
      <c r="CQ395" s="70"/>
      <c r="CR395" s="70"/>
      <c r="CS395" s="70"/>
      <c r="CT395" s="70"/>
      <c r="CU395" s="70"/>
      <c r="CV395" s="70"/>
      <c r="CW395" s="70"/>
      <c r="CX395" s="70"/>
      <c r="CY395" s="70"/>
      <c r="CZ395" s="70"/>
      <c r="DA395" s="70"/>
      <c r="DB395" s="70"/>
      <c r="DC395" s="70"/>
      <c r="DD395" s="70"/>
      <c r="DE395" s="70"/>
      <c r="DF395" s="70"/>
      <c r="DG395" s="70"/>
      <c r="DH395" s="70"/>
      <c r="DI395" s="70"/>
      <c r="DJ395" s="70"/>
      <c r="DK395" s="70"/>
      <c r="DL395" s="70"/>
      <c r="DM395" s="70"/>
      <c r="DN395" s="70"/>
      <c r="DO395" s="70"/>
      <c r="DP395" s="70"/>
      <c r="DQ395" s="70"/>
      <c r="DR395" s="70"/>
      <c r="DS395" s="70"/>
      <c r="DT395" s="70"/>
      <c r="DU395" s="70"/>
      <c r="DV395" s="70"/>
      <c r="DW395" s="70"/>
      <c r="DX395" s="70"/>
      <c r="DY395" s="70"/>
      <c r="DZ395" s="70"/>
      <c r="EA395" s="70"/>
      <c r="EB395" s="70"/>
      <c r="EC395" s="70"/>
      <c r="ED395" s="70"/>
      <c r="EE395" s="70"/>
      <c r="EF395" s="70"/>
      <c r="EG395" s="70"/>
      <c r="EH395" s="70"/>
      <c r="EI395" s="70"/>
      <c r="EJ395" s="70"/>
      <c r="EK395" s="70"/>
      <c r="EL395" s="70"/>
      <c r="EM395" s="70"/>
      <c r="EN395" s="70"/>
    </row>
    <row r="396" spans="1:144" outlineLevel="1" x14ac:dyDescent="0.2">
      <c r="A396" s="16">
        <v>143</v>
      </c>
      <c r="B396" s="16">
        <v>0</v>
      </c>
      <c r="C396" s="1">
        <v>1.2344873343575308E-2</v>
      </c>
      <c r="D396" s="1">
        <f t="shared" si="49"/>
        <v>-1.2344873343575308E-2</v>
      </c>
      <c r="E396" s="1">
        <f t="shared" si="50"/>
        <v>2.4843408518519683E-2</v>
      </c>
      <c r="F396" s="1">
        <f t="shared" si="51"/>
        <v>-0.15761791940804093</v>
      </c>
      <c r="G396" s="1">
        <f t="shared" si="52"/>
        <v>-0.11179970511722459</v>
      </c>
      <c r="H396" s="1">
        <v>1.5927330295945487E-2</v>
      </c>
      <c r="I396" s="1">
        <f t="shared" si="53"/>
        <v>2.0230058193615471E-4</v>
      </c>
      <c r="J396" s="1">
        <f t="shared" si="54"/>
        <v>-0.11270081919060983</v>
      </c>
      <c r="AQ396" s="70"/>
      <c r="AR396" s="70"/>
      <c r="AS396" s="70"/>
      <c r="AT396" s="70"/>
      <c r="AU396" s="70"/>
      <c r="AV396" s="70"/>
      <c r="AW396" s="70"/>
      <c r="AX396" s="83"/>
      <c r="AY396" s="70"/>
      <c r="AZ396" s="70"/>
      <c r="BA396" s="70"/>
      <c r="BB396" s="70">
        <f t="shared" si="55"/>
        <v>1</v>
      </c>
      <c r="BC396" s="70">
        <f t="shared" si="56"/>
        <v>1.2344873343575308E-2</v>
      </c>
      <c r="BD396" s="70" t="e">
        <f t="shared" si="57"/>
        <v>#N/A</v>
      </c>
      <c r="BE396" s="70"/>
      <c r="BF396" s="70"/>
      <c r="BG396" s="70"/>
      <c r="BH396" s="70"/>
      <c r="BI396" s="70"/>
      <c r="BJ396" s="70"/>
      <c r="BK396" s="70"/>
      <c r="BL396" s="70"/>
      <c r="BM396" s="70"/>
      <c r="BN396" s="70"/>
      <c r="BO396" s="70"/>
      <c r="BP396" s="70"/>
      <c r="BQ396" s="70"/>
      <c r="BR396" s="70"/>
      <c r="BS396" s="70"/>
      <c r="BT396" s="70"/>
      <c r="BU396" s="70"/>
      <c r="BV396" s="70"/>
      <c r="BW396" s="70"/>
      <c r="BX396" s="70"/>
      <c r="BY396" s="70"/>
      <c r="BZ396" s="70"/>
      <c r="CA396" s="70"/>
      <c r="CB396" s="70"/>
      <c r="CC396" s="70"/>
      <c r="CD396" s="70"/>
      <c r="CE396" s="70"/>
      <c r="CF396" s="70"/>
      <c r="CG396" s="70"/>
      <c r="CH396" s="70"/>
      <c r="CI396" s="70"/>
      <c r="CJ396" s="70"/>
      <c r="CK396" s="70"/>
      <c r="CL396" s="70"/>
      <c r="CM396" s="70"/>
      <c r="CN396" s="70"/>
      <c r="CO396" s="70"/>
      <c r="CP396" s="70"/>
      <c r="CQ396" s="70"/>
      <c r="CR396" s="70"/>
      <c r="CS396" s="70"/>
      <c r="CT396" s="70"/>
      <c r="CU396" s="70"/>
      <c r="CV396" s="70"/>
      <c r="CW396" s="70"/>
      <c r="CX396" s="70"/>
      <c r="CY396" s="70"/>
      <c r="CZ396" s="70"/>
      <c r="DA396" s="70"/>
      <c r="DB396" s="70"/>
      <c r="DC396" s="70"/>
      <c r="DD396" s="70"/>
      <c r="DE396" s="70"/>
      <c r="DF396" s="70"/>
      <c r="DG396" s="70"/>
      <c r="DH396" s="70"/>
      <c r="DI396" s="70"/>
      <c r="DJ396" s="70"/>
      <c r="DK396" s="70"/>
      <c r="DL396" s="70"/>
      <c r="DM396" s="70"/>
      <c r="DN396" s="70"/>
      <c r="DO396" s="70"/>
      <c r="DP396" s="70"/>
      <c r="DQ396" s="70"/>
      <c r="DR396" s="70"/>
      <c r="DS396" s="70"/>
      <c r="DT396" s="70"/>
      <c r="DU396" s="70"/>
      <c r="DV396" s="70"/>
      <c r="DW396" s="70"/>
      <c r="DX396" s="70"/>
      <c r="DY396" s="70"/>
      <c r="DZ396" s="70"/>
      <c r="EA396" s="70"/>
      <c r="EB396" s="70"/>
      <c r="EC396" s="70"/>
      <c r="ED396" s="70"/>
      <c r="EE396" s="70"/>
      <c r="EF396" s="70"/>
      <c r="EG396" s="70"/>
      <c r="EH396" s="70"/>
      <c r="EI396" s="70"/>
      <c r="EJ396" s="70"/>
      <c r="EK396" s="70"/>
      <c r="EL396" s="70"/>
      <c r="EM396" s="70"/>
      <c r="EN396" s="70"/>
    </row>
    <row r="397" spans="1:144" outlineLevel="1" x14ac:dyDescent="0.2">
      <c r="A397" s="16">
        <v>144</v>
      </c>
      <c r="B397" s="16">
        <v>0</v>
      </c>
      <c r="C397" s="1">
        <v>3.9529593337674206E-3</v>
      </c>
      <c r="D397" s="1">
        <f t="shared" si="49"/>
        <v>-3.9529593337674206E-3</v>
      </c>
      <c r="E397" s="1">
        <f t="shared" si="50"/>
        <v>7.9215858564992293E-3</v>
      </c>
      <c r="F397" s="1">
        <f t="shared" si="51"/>
        <v>-8.9003291267790927E-2</v>
      </c>
      <c r="G397" s="1">
        <f t="shared" si="52"/>
        <v>-6.2997200214747931E-2</v>
      </c>
      <c r="H397" s="1">
        <v>6.7802316834169119E-3</v>
      </c>
      <c r="I397" s="1">
        <f t="shared" si="53"/>
        <v>2.7092038016884218E-5</v>
      </c>
      <c r="J397" s="1">
        <f t="shared" si="54"/>
        <v>-6.3211860223489083E-2</v>
      </c>
      <c r="AQ397" s="70"/>
      <c r="AR397" s="70"/>
      <c r="AS397" s="70"/>
      <c r="AT397" s="70"/>
      <c r="AU397" s="70"/>
      <c r="AV397" s="70"/>
      <c r="AW397" s="70"/>
      <c r="AX397" s="83"/>
      <c r="AY397" s="70"/>
      <c r="AZ397" s="70"/>
      <c r="BA397" s="70"/>
      <c r="BB397" s="70">
        <f t="shared" si="55"/>
        <v>1</v>
      </c>
      <c r="BC397" s="70">
        <f t="shared" si="56"/>
        <v>3.9529593337674206E-3</v>
      </c>
      <c r="BD397" s="70" t="e">
        <f t="shared" si="57"/>
        <v>#N/A</v>
      </c>
      <c r="BE397" s="70"/>
      <c r="BF397" s="70"/>
      <c r="BG397" s="70"/>
      <c r="BH397" s="70"/>
      <c r="BI397" s="70"/>
      <c r="BJ397" s="70"/>
      <c r="BK397" s="70"/>
      <c r="BL397" s="70"/>
      <c r="BM397" s="70"/>
      <c r="BN397" s="70"/>
      <c r="BO397" s="70"/>
      <c r="BP397" s="70"/>
      <c r="BQ397" s="70"/>
      <c r="BR397" s="70"/>
      <c r="BS397" s="70"/>
      <c r="BT397" s="70"/>
      <c r="BU397" s="70"/>
      <c r="BV397" s="70"/>
      <c r="BW397" s="70"/>
      <c r="BX397" s="70"/>
      <c r="BY397" s="70"/>
      <c r="BZ397" s="70"/>
      <c r="CA397" s="70"/>
      <c r="CB397" s="70"/>
      <c r="CC397" s="70"/>
      <c r="CD397" s="70"/>
      <c r="CE397" s="70"/>
      <c r="CF397" s="70"/>
      <c r="CG397" s="70"/>
      <c r="CH397" s="70"/>
      <c r="CI397" s="70"/>
      <c r="CJ397" s="70"/>
      <c r="CK397" s="70"/>
      <c r="CL397" s="70"/>
      <c r="CM397" s="70"/>
      <c r="CN397" s="70"/>
      <c r="CO397" s="70"/>
      <c r="CP397" s="70"/>
      <c r="CQ397" s="70"/>
      <c r="CR397" s="70"/>
      <c r="CS397" s="70"/>
      <c r="CT397" s="70"/>
      <c r="CU397" s="70"/>
      <c r="CV397" s="70"/>
      <c r="CW397" s="70"/>
      <c r="CX397" s="70"/>
      <c r="CY397" s="70"/>
      <c r="CZ397" s="70"/>
      <c r="DA397" s="70"/>
      <c r="DB397" s="70"/>
      <c r="DC397" s="70"/>
      <c r="DD397" s="70"/>
      <c r="DE397" s="70"/>
      <c r="DF397" s="70"/>
      <c r="DG397" s="70"/>
      <c r="DH397" s="70"/>
      <c r="DI397" s="70"/>
      <c r="DJ397" s="70"/>
      <c r="DK397" s="70"/>
      <c r="DL397" s="70"/>
      <c r="DM397" s="70"/>
      <c r="DN397" s="70"/>
      <c r="DO397" s="70"/>
      <c r="DP397" s="70"/>
      <c r="DQ397" s="70"/>
      <c r="DR397" s="70"/>
      <c r="DS397" s="70"/>
      <c r="DT397" s="70"/>
      <c r="DU397" s="70"/>
      <c r="DV397" s="70"/>
      <c r="DW397" s="70"/>
      <c r="DX397" s="70"/>
      <c r="DY397" s="70"/>
      <c r="DZ397" s="70"/>
      <c r="EA397" s="70"/>
      <c r="EB397" s="70"/>
      <c r="EC397" s="70"/>
      <c r="ED397" s="70"/>
      <c r="EE397" s="70"/>
      <c r="EF397" s="70"/>
      <c r="EG397" s="70"/>
      <c r="EH397" s="70"/>
      <c r="EI397" s="70"/>
      <c r="EJ397" s="70"/>
      <c r="EK397" s="70"/>
      <c r="EL397" s="70"/>
      <c r="EM397" s="70"/>
      <c r="EN397" s="70"/>
    </row>
    <row r="398" spans="1:144" outlineLevel="1" x14ac:dyDescent="0.2">
      <c r="A398" s="16">
        <v>145</v>
      </c>
      <c r="B398" s="16">
        <v>0</v>
      </c>
      <c r="C398" s="1">
        <v>8.4764053085335901E-6</v>
      </c>
      <c r="D398" s="1">
        <f t="shared" si="49"/>
        <v>-8.4764053085335901E-6</v>
      </c>
      <c r="E398" s="1">
        <f t="shared" si="50"/>
        <v>1.6952882466991862E-5</v>
      </c>
      <c r="F398" s="1">
        <f t="shared" si="51"/>
        <v>-4.1173878208145345E-3</v>
      </c>
      <c r="G398" s="1">
        <f t="shared" si="52"/>
        <v>-2.9114390185249585E-3</v>
      </c>
      <c r="H398" s="1">
        <v>3.8412833286920115E-5</v>
      </c>
      <c r="I398" s="1">
        <f t="shared" si="53"/>
        <v>3.256180118636925E-10</v>
      </c>
      <c r="J398" s="1">
        <f t="shared" si="54"/>
        <v>-2.9114949384468174E-3</v>
      </c>
      <c r="AQ398" s="70"/>
      <c r="AR398" s="70"/>
      <c r="AS398" s="70"/>
      <c r="AT398" s="70"/>
      <c r="AU398" s="70"/>
      <c r="AV398" s="70"/>
      <c r="AW398" s="70"/>
      <c r="AX398" s="83"/>
      <c r="AY398" s="70"/>
      <c r="AZ398" s="70"/>
      <c r="BA398" s="70"/>
      <c r="BB398" s="70">
        <f t="shared" si="55"/>
        <v>1</v>
      </c>
      <c r="BC398" s="70">
        <f t="shared" si="56"/>
        <v>8.4764053085335901E-6</v>
      </c>
      <c r="BD398" s="70" t="e">
        <f t="shared" si="57"/>
        <v>#N/A</v>
      </c>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c r="CF398" s="70"/>
      <c r="CG398" s="70"/>
      <c r="CH398" s="70"/>
      <c r="CI398" s="70"/>
      <c r="CJ398" s="70"/>
      <c r="CK398" s="70"/>
      <c r="CL398" s="70"/>
      <c r="CM398" s="70"/>
      <c r="CN398" s="70"/>
      <c r="CO398" s="70"/>
      <c r="CP398" s="70"/>
      <c r="CQ398" s="70"/>
      <c r="CR398" s="70"/>
      <c r="CS398" s="70"/>
      <c r="CT398" s="70"/>
      <c r="CU398" s="70"/>
      <c r="CV398" s="70"/>
      <c r="CW398" s="70"/>
      <c r="CX398" s="70"/>
      <c r="CY398" s="70"/>
      <c r="CZ398" s="70"/>
      <c r="DA398" s="70"/>
      <c r="DB398" s="70"/>
      <c r="DC398" s="70"/>
      <c r="DD398" s="70"/>
      <c r="DE398" s="70"/>
      <c r="DF398" s="70"/>
      <c r="DG398" s="70"/>
      <c r="DH398" s="70"/>
      <c r="DI398" s="70"/>
      <c r="DJ398" s="70"/>
      <c r="DK398" s="70"/>
      <c r="DL398" s="70"/>
      <c r="DM398" s="70"/>
      <c r="DN398" s="70"/>
      <c r="DO398" s="70"/>
      <c r="DP398" s="70"/>
      <c r="DQ398" s="70"/>
      <c r="DR398" s="70"/>
      <c r="DS398" s="70"/>
      <c r="DT398" s="70"/>
      <c r="DU398" s="70"/>
      <c r="DV398" s="70"/>
      <c r="DW398" s="70"/>
      <c r="DX398" s="70"/>
      <c r="DY398" s="70"/>
      <c r="DZ398" s="70"/>
      <c r="EA398" s="70"/>
      <c r="EB398" s="70"/>
      <c r="EC398" s="70"/>
      <c r="ED398" s="70"/>
      <c r="EE398" s="70"/>
      <c r="EF398" s="70"/>
      <c r="EG398" s="70"/>
      <c r="EH398" s="70"/>
      <c r="EI398" s="70"/>
      <c r="EJ398" s="70"/>
      <c r="EK398" s="70"/>
      <c r="EL398" s="70"/>
      <c r="EM398" s="70"/>
      <c r="EN398" s="70"/>
    </row>
    <row r="399" spans="1:144" outlineLevel="1" x14ac:dyDescent="0.2">
      <c r="A399" s="16">
        <v>146</v>
      </c>
      <c r="B399" s="16">
        <v>0</v>
      </c>
      <c r="C399" s="1">
        <v>4.6169409898304831E-3</v>
      </c>
      <c r="D399" s="1">
        <f t="shared" si="49"/>
        <v>-4.6169409898304831E-3</v>
      </c>
      <c r="E399" s="1">
        <f t="shared" si="50"/>
        <v>9.2552639620486887E-3</v>
      </c>
      <c r="F399" s="1">
        <f t="shared" si="51"/>
        <v>-9.6204282451711517E-2</v>
      </c>
      <c r="G399" s="1">
        <f t="shared" si="52"/>
        <v>-6.8105477061680464E-2</v>
      </c>
      <c r="H399" s="1">
        <v>1.1109538999949911E-2</v>
      </c>
      <c r="I399" s="1">
        <f t="shared" si="53"/>
        <v>5.2108902830314804E-5</v>
      </c>
      <c r="J399" s="1">
        <f t="shared" si="54"/>
        <v>-6.8486968896494457E-2</v>
      </c>
      <c r="AQ399" s="70"/>
      <c r="AR399" s="70"/>
      <c r="AS399" s="70"/>
      <c r="AT399" s="70"/>
      <c r="AU399" s="70"/>
      <c r="AV399" s="70"/>
      <c r="AW399" s="70"/>
      <c r="AX399" s="83"/>
      <c r="AY399" s="70"/>
      <c r="AZ399" s="70"/>
      <c r="BA399" s="70"/>
      <c r="BB399" s="70">
        <f t="shared" si="55"/>
        <v>1</v>
      </c>
      <c r="BC399" s="70">
        <f t="shared" si="56"/>
        <v>4.6169409898304831E-3</v>
      </c>
      <c r="BD399" s="70" t="e">
        <f t="shared" si="57"/>
        <v>#N/A</v>
      </c>
      <c r="BE399" s="70"/>
      <c r="BF399" s="70"/>
      <c r="BG399" s="70"/>
      <c r="BH399" s="70"/>
      <c r="BI399" s="70"/>
      <c r="BJ399" s="70"/>
      <c r="BK399" s="70"/>
      <c r="BL399" s="70"/>
      <c r="BM399" s="70"/>
      <c r="BN399" s="70"/>
      <c r="BO399" s="70"/>
      <c r="BP399" s="70"/>
      <c r="BQ399" s="70"/>
      <c r="BR399" s="70"/>
      <c r="BS399" s="70"/>
      <c r="BT399" s="70"/>
      <c r="BU399" s="70"/>
      <c r="BV399" s="70"/>
      <c r="BW399" s="70"/>
      <c r="BX399" s="70"/>
      <c r="BY399" s="70"/>
      <c r="BZ399" s="70"/>
      <c r="CA399" s="70"/>
      <c r="CB399" s="70"/>
      <c r="CC399" s="70"/>
      <c r="CD399" s="70"/>
      <c r="CE399" s="70"/>
      <c r="CF399" s="70"/>
      <c r="CG399" s="70"/>
      <c r="CH399" s="70"/>
      <c r="CI399" s="70"/>
      <c r="CJ399" s="70"/>
      <c r="CK399" s="70"/>
      <c r="CL399" s="70"/>
      <c r="CM399" s="70"/>
      <c r="CN399" s="70"/>
      <c r="CO399" s="70"/>
      <c r="CP399" s="70"/>
      <c r="CQ399" s="70"/>
      <c r="CR399" s="70"/>
      <c r="CS399" s="70"/>
      <c r="CT399" s="70"/>
      <c r="CU399" s="70"/>
      <c r="CV399" s="70"/>
      <c r="CW399" s="70"/>
      <c r="CX399" s="70"/>
      <c r="CY399" s="70"/>
      <c r="CZ399" s="70"/>
      <c r="DA399" s="70"/>
      <c r="DB399" s="70"/>
      <c r="DC399" s="70"/>
      <c r="DD399" s="70"/>
      <c r="DE399" s="70"/>
      <c r="DF399" s="70"/>
      <c r="DG399" s="70"/>
      <c r="DH399" s="70"/>
      <c r="DI399" s="70"/>
      <c r="DJ399" s="70"/>
      <c r="DK399" s="70"/>
      <c r="DL399" s="70"/>
      <c r="DM399" s="70"/>
      <c r="DN399" s="70"/>
      <c r="DO399" s="70"/>
      <c r="DP399" s="70"/>
      <c r="DQ399" s="70"/>
      <c r="DR399" s="70"/>
      <c r="DS399" s="70"/>
      <c r="DT399" s="70"/>
      <c r="DU399" s="70"/>
      <c r="DV399" s="70"/>
      <c r="DW399" s="70"/>
      <c r="DX399" s="70"/>
      <c r="DY399" s="70"/>
      <c r="DZ399" s="70"/>
      <c r="EA399" s="70"/>
      <c r="EB399" s="70"/>
      <c r="EC399" s="70"/>
      <c r="ED399" s="70"/>
      <c r="EE399" s="70"/>
      <c r="EF399" s="70"/>
      <c r="EG399" s="70"/>
      <c r="EH399" s="70"/>
      <c r="EI399" s="70"/>
      <c r="EJ399" s="70"/>
      <c r="EK399" s="70"/>
      <c r="EL399" s="70"/>
      <c r="EM399" s="70"/>
      <c r="EN399" s="70"/>
    </row>
    <row r="400" spans="1:144" outlineLevel="1" x14ac:dyDescent="0.2">
      <c r="A400" s="16">
        <v>147</v>
      </c>
      <c r="B400" s="16">
        <v>0</v>
      </c>
      <c r="C400" s="1">
        <v>2.0768498922590782E-3</v>
      </c>
      <c r="D400" s="1">
        <f t="shared" si="49"/>
        <v>-2.0768498922590782E-3</v>
      </c>
      <c r="E400" s="1">
        <f t="shared" si="50"/>
        <v>4.1580190713695151E-3</v>
      </c>
      <c r="F400" s="1">
        <f t="shared" si="51"/>
        <v>-6.4482703660512827E-2</v>
      </c>
      <c r="G400" s="1">
        <f t="shared" si="52"/>
        <v>-4.5619866006657551E-2</v>
      </c>
      <c r="H400" s="1">
        <v>3.968427746572834E-3</v>
      </c>
      <c r="I400" s="1">
        <f t="shared" si="53"/>
        <v>8.2918871576114867E-6</v>
      </c>
      <c r="J400" s="1">
        <f t="shared" si="54"/>
        <v>-4.5710655887035802E-2</v>
      </c>
      <c r="AQ400" s="70"/>
      <c r="AR400" s="70"/>
      <c r="AS400" s="70"/>
      <c r="AT400" s="70"/>
      <c r="AU400" s="70"/>
      <c r="AV400" s="70"/>
      <c r="AW400" s="70"/>
      <c r="AX400" s="83"/>
      <c r="AY400" s="70"/>
      <c r="AZ400" s="70"/>
      <c r="BA400" s="70"/>
      <c r="BB400" s="70">
        <f t="shared" si="55"/>
        <v>1</v>
      </c>
      <c r="BC400" s="70">
        <f t="shared" si="56"/>
        <v>2.0768498922590782E-3</v>
      </c>
      <c r="BD400" s="70" t="e">
        <f t="shared" si="57"/>
        <v>#N/A</v>
      </c>
      <c r="BE400" s="70"/>
      <c r="BF400" s="70"/>
      <c r="BG400" s="70"/>
      <c r="BH400" s="70"/>
      <c r="BI400" s="70"/>
      <c r="BJ400" s="70"/>
      <c r="BK400" s="70"/>
      <c r="BL400" s="70"/>
      <c r="BM400" s="70"/>
      <c r="BN400" s="70"/>
      <c r="BO400" s="70"/>
      <c r="BP400" s="70"/>
      <c r="BQ400" s="70"/>
      <c r="BR400" s="70"/>
      <c r="BS400" s="70"/>
      <c r="BT400" s="70"/>
      <c r="BU400" s="70"/>
      <c r="BV400" s="70"/>
      <c r="BW400" s="70"/>
      <c r="BX400" s="70"/>
      <c r="BY400" s="70"/>
      <c r="BZ400" s="70"/>
      <c r="CA400" s="70"/>
      <c r="CB400" s="70"/>
      <c r="CC400" s="70"/>
      <c r="CD400" s="70"/>
      <c r="CE400" s="70"/>
      <c r="CF400" s="70"/>
      <c r="CG400" s="70"/>
      <c r="CH400" s="70"/>
      <c r="CI400" s="70"/>
      <c r="CJ400" s="70"/>
      <c r="CK400" s="70"/>
      <c r="CL400" s="70"/>
      <c r="CM400" s="70"/>
      <c r="CN400" s="70"/>
      <c r="CO400" s="70"/>
      <c r="CP400" s="70"/>
      <c r="CQ400" s="70"/>
      <c r="CR400" s="70"/>
      <c r="CS400" s="70"/>
      <c r="CT400" s="70"/>
      <c r="CU400" s="70"/>
      <c r="CV400" s="70"/>
      <c r="CW400" s="70"/>
      <c r="CX400" s="70"/>
      <c r="CY400" s="70"/>
      <c r="CZ400" s="70"/>
      <c r="DA400" s="70"/>
      <c r="DB400" s="70"/>
      <c r="DC400" s="70"/>
      <c r="DD400" s="70"/>
      <c r="DE400" s="70"/>
      <c r="DF400" s="70"/>
      <c r="DG400" s="70"/>
      <c r="DH400" s="70"/>
      <c r="DI400" s="70"/>
      <c r="DJ400" s="70"/>
      <c r="DK400" s="70"/>
      <c r="DL400" s="70"/>
      <c r="DM400" s="70"/>
      <c r="DN400" s="70"/>
      <c r="DO400" s="70"/>
      <c r="DP400" s="70"/>
      <c r="DQ400" s="70"/>
      <c r="DR400" s="70"/>
      <c r="DS400" s="70"/>
      <c r="DT400" s="70"/>
      <c r="DU400" s="70"/>
      <c r="DV400" s="70"/>
      <c r="DW400" s="70"/>
      <c r="DX400" s="70"/>
      <c r="DY400" s="70"/>
      <c r="DZ400" s="70"/>
      <c r="EA400" s="70"/>
      <c r="EB400" s="70"/>
      <c r="EC400" s="70"/>
      <c r="ED400" s="70"/>
      <c r="EE400" s="70"/>
      <c r="EF400" s="70"/>
      <c r="EG400" s="70"/>
      <c r="EH400" s="70"/>
      <c r="EI400" s="70"/>
      <c r="EJ400" s="70"/>
      <c r="EK400" s="70"/>
      <c r="EL400" s="70"/>
      <c r="EM400" s="70"/>
      <c r="EN400" s="70"/>
    </row>
    <row r="401" spans="1:144" outlineLevel="1" x14ac:dyDescent="0.2">
      <c r="A401" s="16">
        <v>148</v>
      </c>
      <c r="B401" s="16">
        <v>0</v>
      </c>
      <c r="C401" s="1">
        <v>9.7323459719626096E-2</v>
      </c>
      <c r="D401" s="1">
        <f t="shared" si="49"/>
        <v>-9.7323459719626096E-2</v>
      </c>
      <c r="E401" s="1">
        <f t="shared" si="50"/>
        <v>0.20478199081140414</v>
      </c>
      <c r="F401" s="1">
        <f t="shared" si="51"/>
        <v>-0.45252844199166548</v>
      </c>
      <c r="G401" s="1">
        <f t="shared" si="52"/>
        <v>-0.328354287676771</v>
      </c>
      <c r="H401" s="1">
        <v>6.8062101988570739E-2</v>
      </c>
      <c r="I401" s="1">
        <f t="shared" si="53"/>
        <v>7.8741515256676407E-3</v>
      </c>
      <c r="J401" s="1">
        <f t="shared" si="54"/>
        <v>-0.34013334114930183</v>
      </c>
      <c r="AQ401" s="70"/>
      <c r="AR401" s="70"/>
      <c r="AS401" s="70"/>
      <c r="AT401" s="70"/>
      <c r="AU401" s="70"/>
      <c r="AV401" s="70"/>
      <c r="AW401" s="70"/>
      <c r="AX401" s="83"/>
      <c r="AY401" s="70"/>
      <c r="AZ401" s="70"/>
      <c r="BA401" s="70"/>
      <c r="BB401" s="70">
        <f t="shared" si="55"/>
        <v>1</v>
      </c>
      <c r="BC401" s="70">
        <f t="shared" si="56"/>
        <v>9.7323459719626096E-2</v>
      </c>
      <c r="BD401" s="70" t="e">
        <f t="shared" si="57"/>
        <v>#N/A</v>
      </c>
      <c r="BE401" s="70"/>
      <c r="BF401" s="70"/>
      <c r="BG401" s="70"/>
      <c r="BH401" s="70"/>
      <c r="BI401" s="70"/>
      <c r="BJ401" s="70"/>
      <c r="BK401" s="70"/>
      <c r="BL401" s="70"/>
      <c r="BM401" s="70"/>
      <c r="BN401" s="70"/>
      <c r="BO401" s="70"/>
      <c r="BP401" s="70"/>
      <c r="BQ401" s="70"/>
      <c r="BR401" s="70"/>
      <c r="BS401" s="70"/>
      <c r="BT401" s="70"/>
      <c r="BU401" s="70"/>
      <c r="BV401" s="70"/>
      <c r="BW401" s="70"/>
      <c r="BX401" s="70"/>
      <c r="BY401" s="70"/>
      <c r="BZ401" s="70"/>
      <c r="CA401" s="70"/>
      <c r="CB401" s="70"/>
      <c r="CC401" s="70"/>
      <c r="CD401" s="70"/>
      <c r="CE401" s="70"/>
      <c r="CF401" s="70"/>
      <c r="CG401" s="70"/>
      <c r="CH401" s="70"/>
      <c r="CI401" s="70"/>
      <c r="CJ401" s="70"/>
      <c r="CK401" s="70"/>
      <c r="CL401" s="70"/>
      <c r="CM401" s="70"/>
      <c r="CN401" s="70"/>
      <c r="CO401" s="70"/>
      <c r="CP401" s="70"/>
      <c r="CQ401" s="70"/>
      <c r="CR401" s="70"/>
      <c r="CS401" s="70"/>
      <c r="CT401" s="70"/>
      <c r="CU401" s="70"/>
      <c r="CV401" s="70"/>
      <c r="CW401" s="70"/>
      <c r="CX401" s="70"/>
      <c r="CY401" s="70"/>
      <c r="CZ401" s="70"/>
      <c r="DA401" s="70"/>
      <c r="DB401" s="70"/>
      <c r="DC401" s="70"/>
      <c r="DD401" s="70"/>
      <c r="DE401" s="70"/>
      <c r="DF401" s="70"/>
      <c r="DG401" s="70"/>
      <c r="DH401" s="70"/>
      <c r="DI401" s="70"/>
      <c r="DJ401" s="70"/>
      <c r="DK401" s="70"/>
      <c r="DL401" s="70"/>
      <c r="DM401" s="70"/>
      <c r="DN401" s="70"/>
      <c r="DO401" s="70"/>
      <c r="DP401" s="70"/>
      <c r="DQ401" s="70"/>
      <c r="DR401" s="70"/>
      <c r="DS401" s="70"/>
      <c r="DT401" s="70"/>
      <c r="DU401" s="70"/>
      <c r="DV401" s="70"/>
      <c r="DW401" s="70"/>
      <c r="DX401" s="70"/>
      <c r="DY401" s="70"/>
      <c r="DZ401" s="70"/>
      <c r="EA401" s="70"/>
      <c r="EB401" s="70"/>
      <c r="EC401" s="70"/>
      <c r="ED401" s="70"/>
      <c r="EE401" s="70"/>
      <c r="EF401" s="70"/>
      <c r="EG401" s="70"/>
      <c r="EH401" s="70"/>
      <c r="EI401" s="70"/>
      <c r="EJ401" s="70"/>
      <c r="EK401" s="70"/>
      <c r="EL401" s="70"/>
      <c r="EM401" s="70"/>
      <c r="EN401" s="70"/>
    </row>
    <row r="402" spans="1:144" outlineLevel="1" x14ac:dyDescent="0.2">
      <c r="A402" s="16">
        <v>149</v>
      </c>
      <c r="B402" s="16">
        <v>0</v>
      </c>
      <c r="C402" s="1">
        <v>4.6813016190807167E-4</v>
      </c>
      <c r="D402" s="1">
        <f t="shared" si="49"/>
        <v>-4.6813016190807167E-4</v>
      </c>
      <c r="E402" s="1">
        <f t="shared" si="50"/>
        <v>9.3647953808123749E-4</v>
      </c>
      <c r="F402" s="1">
        <f t="shared" si="51"/>
        <v>-3.0601953174286729E-2</v>
      </c>
      <c r="G402" s="1">
        <f t="shared" si="52"/>
        <v>-2.1641381896574642E-2</v>
      </c>
      <c r="H402" s="1">
        <v>1.5315702968477882E-3</v>
      </c>
      <c r="I402" s="1">
        <f t="shared" si="53"/>
        <v>7.1841034144459362E-7</v>
      </c>
      <c r="J402" s="1">
        <f t="shared" si="54"/>
        <v>-2.1657973606384169E-2</v>
      </c>
      <c r="AQ402" s="70"/>
      <c r="AR402" s="70"/>
      <c r="AS402" s="70"/>
      <c r="AT402" s="70"/>
      <c r="AU402" s="70"/>
      <c r="AV402" s="70"/>
      <c r="AW402" s="70"/>
      <c r="AX402" s="83"/>
      <c r="AY402" s="70"/>
      <c r="AZ402" s="70"/>
      <c r="BA402" s="70"/>
      <c r="BB402" s="70">
        <f t="shared" si="55"/>
        <v>1</v>
      </c>
      <c r="BC402" s="70">
        <f t="shared" si="56"/>
        <v>4.6813016190807167E-4</v>
      </c>
      <c r="BD402" s="70" t="e">
        <f t="shared" si="57"/>
        <v>#N/A</v>
      </c>
      <c r="BE402" s="70"/>
      <c r="BF402" s="70"/>
      <c r="BG402" s="70"/>
      <c r="BH402" s="70"/>
      <c r="BI402" s="70"/>
      <c r="BJ402" s="70"/>
      <c r="BK402" s="70"/>
      <c r="BL402" s="70"/>
      <c r="BM402" s="70"/>
      <c r="BN402" s="70"/>
      <c r="BO402" s="70"/>
      <c r="BP402" s="70"/>
      <c r="BQ402" s="70"/>
      <c r="BR402" s="70"/>
      <c r="BS402" s="70"/>
      <c r="BT402" s="70"/>
      <c r="BU402" s="70"/>
      <c r="BV402" s="70"/>
      <c r="BW402" s="70"/>
      <c r="BX402" s="70"/>
      <c r="BY402" s="70"/>
      <c r="BZ402" s="70"/>
      <c r="CA402" s="70"/>
      <c r="CB402" s="70"/>
      <c r="CC402" s="70"/>
      <c r="CD402" s="70"/>
      <c r="CE402" s="70"/>
      <c r="CF402" s="70"/>
      <c r="CG402" s="70"/>
      <c r="CH402" s="70"/>
      <c r="CI402" s="70"/>
      <c r="CJ402" s="70"/>
      <c r="CK402" s="70"/>
      <c r="CL402" s="70"/>
      <c r="CM402" s="70"/>
      <c r="CN402" s="70"/>
      <c r="CO402" s="70"/>
      <c r="CP402" s="70"/>
      <c r="CQ402" s="70"/>
      <c r="CR402" s="70"/>
      <c r="CS402" s="70"/>
      <c r="CT402" s="70"/>
      <c r="CU402" s="70"/>
      <c r="CV402" s="70"/>
      <c r="CW402" s="70"/>
      <c r="CX402" s="70"/>
      <c r="CY402" s="70"/>
      <c r="CZ402" s="70"/>
      <c r="DA402" s="70"/>
      <c r="DB402" s="70"/>
      <c r="DC402" s="70"/>
      <c r="DD402" s="70"/>
      <c r="DE402" s="70"/>
      <c r="DF402" s="70"/>
      <c r="DG402" s="70"/>
      <c r="DH402" s="70"/>
      <c r="DI402" s="70"/>
      <c r="DJ402" s="70"/>
      <c r="DK402" s="70"/>
      <c r="DL402" s="70"/>
      <c r="DM402" s="70"/>
      <c r="DN402" s="70"/>
      <c r="DO402" s="70"/>
      <c r="DP402" s="70"/>
      <c r="DQ402" s="70"/>
      <c r="DR402" s="70"/>
      <c r="DS402" s="70"/>
      <c r="DT402" s="70"/>
      <c r="DU402" s="70"/>
      <c r="DV402" s="70"/>
      <c r="DW402" s="70"/>
      <c r="DX402" s="70"/>
      <c r="DY402" s="70"/>
      <c r="DZ402" s="70"/>
      <c r="EA402" s="70"/>
      <c r="EB402" s="70"/>
      <c r="EC402" s="70"/>
      <c r="ED402" s="70"/>
      <c r="EE402" s="70"/>
      <c r="EF402" s="70"/>
      <c r="EG402" s="70"/>
      <c r="EH402" s="70"/>
      <c r="EI402" s="70"/>
      <c r="EJ402" s="70"/>
      <c r="EK402" s="70"/>
      <c r="EL402" s="70"/>
      <c r="EM402" s="70"/>
      <c r="EN402" s="70"/>
    </row>
    <row r="403" spans="1:144" outlineLevel="1" x14ac:dyDescent="0.2">
      <c r="A403" s="16">
        <v>150</v>
      </c>
      <c r="B403" s="16">
        <v>0</v>
      </c>
      <c r="C403" s="1">
        <v>5.7607179052824903E-4</v>
      </c>
      <c r="D403" s="1">
        <f t="shared" si="49"/>
        <v>-5.7607179052824903E-4</v>
      </c>
      <c r="E403" s="1">
        <f t="shared" si="50"/>
        <v>1.1524755672690308E-3</v>
      </c>
      <c r="F403" s="1">
        <f t="shared" si="51"/>
        <v>-3.3948130541592875E-2</v>
      </c>
      <c r="G403" s="1">
        <f t="shared" si="52"/>
        <v>-2.4008411870024331E-2</v>
      </c>
      <c r="H403" s="1">
        <v>1.2755202372347555E-3</v>
      </c>
      <c r="I403" s="1">
        <f t="shared" si="53"/>
        <v>7.3615374240016701E-7</v>
      </c>
      <c r="J403" s="1">
        <f t="shared" si="54"/>
        <v>-2.4023738140912323E-2</v>
      </c>
      <c r="AQ403" s="70"/>
      <c r="AR403" s="70"/>
      <c r="AS403" s="70"/>
      <c r="AT403" s="70"/>
      <c r="AU403" s="70"/>
      <c r="AV403" s="70"/>
      <c r="AW403" s="70"/>
      <c r="AX403" s="83"/>
      <c r="AY403" s="70"/>
      <c r="AZ403" s="70"/>
      <c r="BA403" s="70"/>
      <c r="BB403" s="70">
        <f t="shared" si="55"/>
        <v>1</v>
      </c>
      <c r="BC403" s="70">
        <f t="shared" si="56"/>
        <v>5.7607179052824903E-4</v>
      </c>
      <c r="BD403" s="70" t="e">
        <f t="shared" si="57"/>
        <v>#N/A</v>
      </c>
      <c r="BE403" s="70"/>
      <c r="BF403" s="70"/>
      <c r="BG403" s="70"/>
      <c r="BH403" s="70"/>
      <c r="BI403" s="70"/>
      <c r="BJ403" s="70"/>
      <c r="BK403" s="70"/>
      <c r="BL403" s="70"/>
      <c r="BM403" s="70"/>
      <c r="BN403" s="70"/>
      <c r="BO403" s="70"/>
      <c r="BP403" s="70"/>
      <c r="BQ403" s="70"/>
      <c r="BR403" s="70"/>
      <c r="BS403" s="70"/>
      <c r="BT403" s="70"/>
      <c r="BU403" s="70"/>
      <c r="BV403" s="70"/>
      <c r="BW403" s="70"/>
      <c r="BX403" s="70"/>
      <c r="BY403" s="70"/>
      <c r="BZ403" s="70"/>
      <c r="CA403" s="70"/>
      <c r="CB403" s="70"/>
      <c r="CC403" s="70"/>
      <c r="CD403" s="70"/>
      <c r="CE403" s="70"/>
      <c r="CF403" s="70"/>
      <c r="CG403" s="70"/>
      <c r="CH403" s="70"/>
      <c r="CI403" s="70"/>
      <c r="CJ403" s="70"/>
      <c r="CK403" s="70"/>
      <c r="CL403" s="70"/>
      <c r="CM403" s="70"/>
      <c r="CN403" s="70"/>
      <c r="CO403" s="70"/>
      <c r="CP403" s="70"/>
      <c r="CQ403" s="70"/>
      <c r="CR403" s="70"/>
      <c r="CS403" s="70"/>
      <c r="CT403" s="70"/>
      <c r="CU403" s="70"/>
      <c r="CV403" s="70"/>
      <c r="CW403" s="70"/>
      <c r="CX403" s="70"/>
      <c r="CY403" s="70"/>
      <c r="CZ403" s="70"/>
      <c r="DA403" s="70"/>
      <c r="DB403" s="70"/>
      <c r="DC403" s="70"/>
      <c r="DD403" s="70"/>
      <c r="DE403" s="70"/>
      <c r="DF403" s="70"/>
      <c r="DG403" s="70"/>
      <c r="DH403" s="70"/>
      <c r="DI403" s="70"/>
      <c r="DJ403" s="70"/>
      <c r="DK403" s="70"/>
      <c r="DL403" s="70"/>
      <c r="DM403" s="70"/>
      <c r="DN403" s="70"/>
      <c r="DO403" s="70"/>
      <c r="DP403" s="70"/>
      <c r="DQ403" s="70"/>
      <c r="DR403" s="70"/>
      <c r="DS403" s="70"/>
      <c r="DT403" s="70"/>
      <c r="DU403" s="70"/>
      <c r="DV403" s="70"/>
      <c r="DW403" s="70"/>
      <c r="DX403" s="70"/>
      <c r="DY403" s="70"/>
      <c r="DZ403" s="70"/>
      <c r="EA403" s="70"/>
      <c r="EB403" s="70"/>
      <c r="EC403" s="70"/>
      <c r="ED403" s="70"/>
      <c r="EE403" s="70"/>
      <c r="EF403" s="70"/>
      <c r="EG403" s="70"/>
      <c r="EH403" s="70"/>
      <c r="EI403" s="70"/>
      <c r="EJ403" s="70"/>
      <c r="EK403" s="70"/>
      <c r="EL403" s="70"/>
      <c r="EM403" s="70"/>
      <c r="EN403" s="70"/>
    </row>
    <row r="404" spans="1:144" outlineLevel="1" x14ac:dyDescent="0.2">
      <c r="A404" s="16">
        <v>151</v>
      </c>
      <c r="B404" s="16">
        <v>0</v>
      </c>
      <c r="C404" s="1">
        <v>2.133041858534998E-6</v>
      </c>
      <c r="D404" s="1">
        <f t="shared" si="49"/>
        <v>-2.133041858534998E-6</v>
      </c>
      <c r="E404" s="1">
        <f t="shared" si="50"/>
        <v>4.266088266904295E-6</v>
      </c>
      <c r="F404" s="1">
        <f t="shared" si="51"/>
        <v>-2.0654511049415561E-3</v>
      </c>
      <c r="G404" s="1">
        <f t="shared" si="52"/>
        <v>-1.4604952613453677E-3</v>
      </c>
      <c r="H404" s="1">
        <v>1.1908203202435806E-5</v>
      </c>
      <c r="I404" s="1">
        <f t="shared" si="53"/>
        <v>2.5401052552494582E-11</v>
      </c>
      <c r="J404" s="1">
        <f t="shared" si="54"/>
        <v>-1.4605039573602073E-3</v>
      </c>
      <c r="AQ404" s="70"/>
      <c r="AR404" s="70"/>
      <c r="AS404" s="70"/>
      <c r="AT404" s="70"/>
      <c r="AU404" s="70"/>
      <c r="AV404" s="70"/>
      <c r="AW404" s="70"/>
      <c r="AX404" s="83"/>
      <c r="AY404" s="70"/>
      <c r="AZ404" s="70"/>
      <c r="BA404" s="70"/>
      <c r="BB404" s="70">
        <f t="shared" si="55"/>
        <v>1</v>
      </c>
      <c r="BC404" s="70">
        <f t="shared" si="56"/>
        <v>2.133041858534998E-6</v>
      </c>
      <c r="BD404" s="70" t="e">
        <f t="shared" si="57"/>
        <v>#N/A</v>
      </c>
      <c r="BE404" s="70"/>
      <c r="BF404" s="70"/>
      <c r="BG404" s="70"/>
      <c r="BH404" s="70"/>
      <c r="BI404" s="70"/>
      <c r="BJ404" s="70"/>
      <c r="BK404" s="70"/>
      <c r="BL404" s="70"/>
      <c r="BM404" s="70"/>
      <c r="BN404" s="70"/>
      <c r="BO404" s="70"/>
      <c r="BP404" s="70"/>
      <c r="BQ404" s="70"/>
      <c r="BR404" s="70"/>
      <c r="BS404" s="70"/>
      <c r="BT404" s="70"/>
      <c r="BU404" s="70"/>
      <c r="BV404" s="70"/>
      <c r="BW404" s="70"/>
      <c r="BX404" s="70"/>
      <c r="BY404" s="70"/>
      <c r="BZ404" s="70"/>
      <c r="CA404" s="70"/>
      <c r="CB404" s="70"/>
      <c r="CC404" s="70"/>
      <c r="CD404" s="70"/>
      <c r="CE404" s="70"/>
      <c r="CF404" s="70"/>
      <c r="CG404" s="70"/>
      <c r="CH404" s="70"/>
      <c r="CI404" s="70"/>
      <c r="CJ404" s="70"/>
      <c r="CK404" s="70"/>
      <c r="CL404" s="70"/>
      <c r="CM404" s="70"/>
      <c r="CN404" s="70"/>
      <c r="CO404" s="70"/>
      <c r="CP404" s="70"/>
      <c r="CQ404" s="70"/>
      <c r="CR404" s="70"/>
      <c r="CS404" s="70"/>
      <c r="CT404" s="70"/>
      <c r="CU404" s="70"/>
      <c r="CV404" s="70"/>
      <c r="CW404" s="70"/>
      <c r="CX404" s="70"/>
      <c r="CY404" s="70"/>
      <c r="CZ404" s="70"/>
      <c r="DA404" s="70"/>
      <c r="DB404" s="70"/>
      <c r="DC404" s="70"/>
      <c r="DD404" s="70"/>
      <c r="DE404" s="70"/>
      <c r="DF404" s="70"/>
      <c r="DG404" s="70"/>
      <c r="DH404" s="70"/>
      <c r="DI404" s="70"/>
      <c r="DJ404" s="70"/>
      <c r="DK404" s="70"/>
      <c r="DL404" s="70"/>
      <c r="DM404" s="70"/>
      <c r="DN404" s="70"/>
      <c r="DO404" s="70"/>
      <c r="DP404" s="70"/>
      <c r="DQ404" s="70"/>
      <c r="DR404" s="70"/>
      <c r="DS404" s="70"/>
      <c r="DT404" s="70"/>
      <c r="DU404" s="70"/>
      <c r="DV404" s="70"/>
      <c r="DW404" s="70"/>
      <c r="DX404" s="70"/>
      <c r="DY404" s="70"/>
      <c r="DZ404" s="70"/>
      <c r="EA404" s="70"/>
      <c r="EB404" s="70"/>
      <c r="EC404" s="70"/>
      <c r="ED404" s="70"/>
      <c r="EE404" s="70"/>
      <c r="EF404" s="70"/>
      <c r="EG404" s="70"/>
      <c r="EH404" s="70"/>
      <c r="EI404" s="70"/>
      <c r="EJ404" s="70"/>
      <c r="EK404" s="70"/>
      <c r="EL404" s="70"/>
      <c r="EM404" s="70"/>
      <c r="EN404" s="70"/>
    </row>
    <row r="405" spans="1:144" outlineLevel="1" x14ac:dyDescent="0.2">
      <c r="A405" s="16">
        <v>152</v>
      </c>
      <c r="B405" s="16">
        <v>0</v>
      </c>
      <c r="C405" s="1">
        <v>5.7105004208816892E-5</v>
      </c>
      <c r="D405" s="1">
        <f t="shared" si="49"/>
        <v>-5.7105004208816892E-5</v>
      </c>
      <c r="E405" s="1">
        <f t="shared" si="50"/>
        <v>1.1421326952346218E-4</v>
      </c>
      <c r="F405" s="1">
        <f t="shared" si="51"/>
        <v>-1.0687060845876296E-2</v>
      </c>
      <c r="G405" s="1">
        <f t="shared" si="52"/>
        <v>-7.5570010835351595E-3</v>
      </c>
      <c r="H405" s="1">
        <v>2.1605370422062754E-4</v>
      </c>
      <c r="I405" s="1">
        <f t="shared" si="53"/>
        <v>1.2341118620610787E-8</v>
      </c>
      <c r="J405" s="1">
        <f t="shared" si="54"/>
        <v>-7.5578175748804753E-3</v>
      </c>
      <c r="AQ405" s="70"/>
      <c r="AR405" s="70"/>
      <c r="AS405" s="70"/>
      <c r="AT405" s="70"/>
      <c r="AU405" s="70"/>
      <c r="AV405" s="70"/>
      <c r="AW405" s="70"/>
      <c r="AX405" s="83"/>
      <c r="AY405" s="70"/>
      <c r="AZ405" s="70"/>
      <c r="BA405" s="70"/>
      <c r="BB405" s="70">
        <f t="shared" si="55"/>
        <v>1</v>
      </c>
      <c r="BC405" s="70">
        <f t="shared" si="56"/>
        <v>5.7105004208816892E-5</v>
      </c>
      <c r="BD405" s="70" t="e">
        <f t="shared" si="57"/>
        <v>#N/A</v>
      </c>
      <c r="BE405" s="70"/>
      <c r="BF405" s="70"/>
      <c r="BG405" s="70"/>
      <c r="BH405" s="70"/>
      <c r="BI405" s="70"/>
      <c r="BJ405" s="70"/>
      <c r="BK405" s="70"/>
      <c r="BL405" s="70"/>
      <c r="BM405" s="70"/>
      <c r="BN405" s="70"/>
      <c r="BO405" s="70"/>
      <c r="BP405" s="70"/>
      <c r="BQ405" s="70"/>
      <c r="BR405" s="70"/>
      <c r="BS405" s="70"/>
      <c r="BT405" s="70"/>
      <c r="BU405" s="70"/>
      <c r="BV405" s="70"/>
      <c r="BW405" s="70"/>
      <c r="BX405" s="70"/>
      <c r="BY405" s="70"/>
      <c r="BZ405" s="70"/>
      <c r="CA405" s="70"/>
      <c r="CB405" s="70"/>
      <c r="CC405" s="70"/>
      <c r="CD405" s="70"/>
      <c r="CE405" s="70"/>
      <c r="CF405" s="70"/>
      <c r="CG405" s="70"/>
      <c r="CH405" s="70"/>
      <c r="CI405" s="70"/>
      <c r="CJ405" s="70"/>
      <c r="CK405" s="70"/>
      <c r="CL405" s="70"/>
      <c r="CM405" s="70"/>
      <c r="CN405" s="70"/>
      <c r="CO405" s="70"/>
      <c r="CP405" s="70"/>
      <c r="CQ405" s="70"/>
      <c r="CR405" s="70"/>
      <c r="CS405" s="70"/>
      <c r="CT405" s="70"/>
      <c r="CU405" s="70"/>
      <c r="CV405" s="70"/>
      <c r="CW405" s="70"/>
      <c r="CX405" s="70"/>
      <c r="CY405" s="70"/>
      <c r="CZ405" s="70"/>
      <c r="DA405" s="70"/>
      <c r="DB405" s="70"/>
      <c r="DC405" s="70"/>
      <c r="DD405" s="70"/>
      <c r="DE405" s="70"/>
      <c r="DF405" s="70"/>
      <c r="DG405" s="70"/>
      <c r="DH405" s="70"/>
      <c r="DI405" s="70"/>
      <c r="DJ405" s="70"/>
      <c r="DK405" s="70"/>
      <c r="DL405" s="70"/>
      <c r="DM405" s="70"/>
      <c r="DN405" s="70"/>
      <c r="DO405" s="70"/>
      <c r="DP405" s="70"/>
      <c r="DQ405" s="70"/>
      <c r="DR405" s="70"/>
      <c r="DS405" s="70"/>
      <c r="DT405" s="70"/>
      <c r="DU405" s="70"/>
      <c r="DV405" s="70"/>
      <c r="DW405" s="70"/>
      <c r="DX405" s="70"/>
      <c r="DY405" s="70"/>
      <c r="DZ405" s="70"/>
      <c r="EA405" s="70"/>
      <c r="EB405" s="70"/>
      <c r="EC405" s="70"/>
      <c r="ED405" s="70"/>
      <c r="EE405" s="70"/>
      <c r="EF405" s="70"/>
      <c r="EG405" s="70"/>
      <c r="EH405" s="70"/>
      <c r="EI405" s="70"/>
      <c r="EJ405" s="70"/>
      <c r="EK405" s="70"/>
      <c r="EL405" s="70"/>
      <c r="EM405" s="70"/>
      <c r="EN405" s="70"/>
    </row>
    <row r="406" spans="1:144" outlineLevel="1" x14ac:dyDescent="0.2">
      <c r="A406" s="16">
        <v>153</v>
      </c>
      <c r="B406" s="16">
        <v>0</v>
      </c>
      <c r="C406" s="1">
        <v>5.2349176977392964E-3</v>
      </c>
      <c r="D406" s="1">
        <f t="shared" si="49"/>
        <v>-5.2349176977392964E-3</v>
      </c>
      <c r="E406" s="1">
        <f t="shared" si="50"/>
        <v>1.0497335775584125E-2</v>
      </c>
      <c r="F406" s="1">
        <f t="shared" si="51"/>
        <v>-0.1024565067508361</v>
      </c>
      <c r="G406" s="1">
        <f t="shared" si="52"/>
        <v>-7.2542858198302904E-2</v>
      </c>
      <c r="H406" s="1">
        <v>1.1945746573577543E-2</v>
      </c>
      <c r="I406" s="1">
        <f t="shared" si="53"/>
        <v>6.3624126167225186E-5</v>
      </c>
      <c r="J406" s="1">
        <f t="shared" si="54"/>
        <v>-7.2980068523853192E-2</v>
      </c>
      <c r="AQ406" s="70"/>
      <c r="AR406" s="70"/>
      <c r="AS406" s="70"/>
      <c r="AT406" s="70"/>
      <c r="AU406" s="70"/>
      <c r="AV406" s="70"/>
      <c r="AW406" s="70"/>
      <c r="AX406" s="83"/>
      <c r="AY406" s="70"/>
      <c r="AZ406" s="70"/>
      <c r="BA406" s="70"/>
      <c r="BB406" s="70">
        <f t="shared" si="55"/>
        <v>1</v>
      </c>
      <c r="BC406" s="70">
        <f t="shared" si="56"/>
        <v>5.2349176977392964E-3</v>
      </c>
      <c r="BD406" s="70" t="e">
        <f t="shared" si="57"/>
        <v>#N/A</v>
      </c>
      <c r="BE406" s="70"/>
      <c r="BF406" s="70"/>
      <c r="BG406" s="70"/>
      <c r="BH406" s="70"/>
      <c r="BI406" s="70"/>
      <c r="BJ406" s="70"/>
      <c r="BK406" s="70"/>
      <c r="BL406" s="70"/>
      <c r="BM406" s="70"/>
      <c r="BN406" s="70"/>
      <c r="BO406" s="70"/>
      <c r="BP406" s="70"/>
      <c r="BQ406" s="70"/>
      <c r="BR406" s="70"/>
      <c r="BS406" s="70"/>
      <c r="BT406" s="70"/>
      <c r="BU406" s="70"/>
      <c r="BV406" s="70"/>
      <c r="BW406" s="70"/>
      <c r="BX406" s="70"/>
      <c r="BY406" s="70"/>
      <c r="BZ406" s="70"/>
      <c r="CA406" s="70"/>
      <c r="CB406" s="70"/>
      <c r="CC406" s="70"/>
      <c r="CD406" s="70"/>
      <c r="CE406" s="70"/>
      <c r="CF406" s="70"/>
      <c r="CG406" s="70"/>
      <c r="CH406" s="70"/>
      <c r="CI406" s="70"/>
      <c r="CJ406" s="70"/>
      <c r="CK406" s="70"/>
      <c r="CL406" s="70"/>
      <c r="CM406" s="70"/>
      <c r="CN406" s="70"/>
      <c r="CO406" s="70"/>
      <c r="CP406" s="70"/>
      <c r="CQ406" s="70"/>
      <c r="CR406" s="70"/>
      <c r="CS406" s="70"/>
      <c r="CT406" s="70"/>
      <c r="CU406" s="70"/>
      <c r="CV406" s="70"/>
      <c r="CW406" s="70"/>
      <c r="CX406" s="70"/>
      <c r="CY406" s="70"/>
      <c r="CZ406" s="70"/>
      <c r="DA406" s="70"/>
      <c r="DB406" s="70"/>
      <c r="DC406" s="70"/>
      <c r="DD406" s="70"/>
      <c r="DE406" s="70"/>
      <c r="DF406" s="70"/>
      <c r="DG406" s="70"/>
      <c r="DH406" s="70"/>
      <c r="DI406" s="70"/>
      <c r="DJ406" s="70"/>
      <c r="DK406" s="70"/>
      <c r="DL406" s="70"/>
      <c r="DM406" s="70"/>
      <c r="DN406" s="70"/>
      <c r="DO406" s="70"/>
      <c r="DP406" s="70"/>
      <c r="DQ406" s="70"/>
      <c r="DR406" s="70"/>
      <c r="DS406" s="70"/>
      <c r="DT406" s="70"/>
      <c r="DU406" s="70"/>
      <c r="DV406" s="70"/>
      <c r="DW406" s="70"/>
      <c r="DX406" s="70"/>
      <c r="DY406" s="70"/>
      <c r="DZ406" s="70"/>
      <c r="EA406" s="70"/>
      <c r="EB406" s="70"/>
      <c r="EC406" s="70"/>
      <c r="ED406" s="70"/>
      <c r="EE406" s="70"/>
      <c r="EF406" s="70"/>
      <c r="EG406" s="70"/>
      <c r="EH406" s="70"/>
      <c r="EI406" s="70"/>
      <c r="EJ406" s="70"/>
      <c r="EK406" s="70"/>
      <c r="EL406" s="70"/>
      <c r="EM406" s="70"/>
      <c r="EN406" s="70"/>
    </row>
    <row r="407" spans="1:144" outlineLevel="1" x14ac:dyDescent="0.2">
      <c r="A407" s="16">
        <v>154</v>
      </c>
      <c r="B407" s="16">
        <v>0</v>
      </c>
      <c r="C407" s="1">
        <v>1.4657720649328062E-4</v>
      </c>
      <c r="D407" s="1">
        <f t="shared" si="49"/>
        <v>-1.4657720649328062E-4</v>
      </c>
      <c r="E407" s="1">
        <f t="shared" si="50"/>
        <v>2.9317589996368654E-4</v>
      </c>
      <c r="F407" s="1">
        <f t="shared" si="51"/>
        <v>-1.7122380090503965E-2</v>
      </c>
      <c r="G407" s="1">
        <f t="shared" si="52"/>
        <v>-1.2107794783543327E-2</v>
      </c>
      <c r="H407" s="1">
        <v>4.8871704564086745E-4</v>
      </c>
      <c r="I407" s="1">
        <f t="shared" si="53"/>
        <v>7.1680312271261253E-8</v>
      </c>
      <c r="J407" s="1">
        <f t="shared" si="54"/>
        <v>-1.2110754511287489E-2</v>
      </c>
      <c r="AQ407" s="70"/>
      <c r="AR407" s="70"/>
      <c r="AS407" s="70"/>
      <c r="AT407" s="70"/>
      <c r="AU407" s="70"/>
      <c r="AV407" s="70"/>
      <c r="AW407" s="70"/>
      <c r="AX407" s="83"/>
      <c r="AY407" s="70"/>
      <c r="AZ407" s="70"/>
      <c r="BA407" s="70"/>
      <c r="BB407" s="70">
        <f t="shared" si="55"/>
        <v>1</v>
      </c>
      <c r="BC407" s="70">
        <f t="shared" si="56"/>
        <v>1.4657720649328062E-4</v>
      </c>
      <c r="BD407" s="70" t="e">
        <f t="shared" si="57"/>
        <v>#N/A</v>
      </c>
      <c r="BE407" s="70"/>
      <c r="BF407" s="70"/>
      <c r="BG407" s="70"/>
      <c r="BH407" s="70"/>
      <c r="BI407" s="70"/>
      <c r="BJ407" s="70"/>
      <c r="BK407" s="70"/>
      <c r="BL407" s="70"/>
      <c r="BM407" s="70"/>
      <c r="BN407" s="70"/>
      <c r="BO407" s="70"/>
      <c r="BP407" s="70"/>
      <c r="BQ407" s="70"/>
      <c r="BR407" s="70"/>
      <c r="BS407" s="70"/>
      <c r="BT407" s="70"/>
      <c r="BU407" s="70"/>
      <c r="BV407" s="70"/>
      <c r="BW407" s="70"/>
      <c r="BX407" s="70"/>
      <c r="BY407" s="70"/>
      <c r="BZ407" s="70"/>
      <c r="CA407" s="70"/>
      <c r="CB407" s="70"/>
      <c r="CC407" s="70"/>
      <c r="CD407" s="70"/>
      <c r="CE407" s="70"/>
      <c r="CF407" s="70"/>
      <c r="CG407" s="70"/>
      <c r="CH407" s="70"/>
      <c r="CI407" s="70"/>
      <c r="CJ407" s="70"/>
      <c r="CK407" s="70"/>
      <c r="CL407" s="70"/>
      <c r="CM407" s="70"/>
      <c r="CN407" s="70"/>
      <c r="CO407" s="70"/>
      <c r="CP407" s="70"/>
      <c r="CQ407" s="70"/>
      <c r="CR407" s="70"/>
      <c r="CS407" s="70"/>
      <c r="CT407" s="70"/>
      <c r="CU407" s="70"/>
      <c r="CV407" s="70"/>
      <c r="CW407" s="70"/>
      <c r="CX407" s="70"/>
      <c r="CY407" s="70"/>
      <c r="CZ407" s="70"/>
      <c r="DA407" s="70"/>
      <c r="DB407" s="70"/>
      <c r="DC407" s="70"/>
      <c r="DD407" s="70"/>
      <c r="DE407" s="70"/>
      <c r="DF407" s="70"/>
      <c r="DG407" s="70"/>
      <c r="DH407" s="70"/>
      <c r="DI407" s="70"/>
      <c r="DJ407" s="70"/>
      <c r="DK407" s="70"/>
      <c r="DL407" s="70"/>
      <c r="DM407" s="70"/>
      <c r="DN407" s="70"/>
      <c r="DO407" s="70"/>
      <c r="DP407" s="70"/>
      <c r="DQ407" s="70"/>
      <c r="DR407" s="70"/>
      <c r="DS407" s="70"/>
      <c r="DT407" s="70"/>
      <c r="DU407" s="70"/>
      <c r="DV407" s="70"/>
      <c r="DW407" s="70"/>
      <c r="DX407" s="70"/>
      <c r="DY407" s="70"/>
      <c r="DZ407" s="70"/>
      <c r="EA407" s="70"/>
      <c r="EB407" s="70"/>
      <c r="EC407" s="70"/>
      <c r="ED407" s="70"/>
      <c r="EE407" s="70"/>
      <c r="EF407" s="70"/>
      <c r="EG407" s="70"/>
      <c r="EH407" s="70"/>
      <c r="EI407" s="70"/>
      <c r="EJ407" s="70"/>
      <c r="EK407" s="70"/>
      <c r="EL407" s="70"/>
      <c r="EM407" s="70"/>
      <c r="EN407" s="70"/>
    </row>
    <row r="408" spans="1:144" outlineLevel="1" x14ac:dyDescent="0.2">
      <c r="A408" s="16">
        <v>155</v>
      </c>
      <c r="B408" s="16">
        <v>0</v>
      </c>
      <c r="C408" s="1">
        <v>2.0504051791938722E-2</v>
      </c>
      <c r="D408" s="1">
        <f t="shared" si="49"/>
        <v>-2.0504051791938722E-2</v>
      </c>
      <c r="E408" s="1">
        <f t="shared" si="50"/>
        <v>4.1434356396347252E-2</v>
      </c>
      <c r="F408" s="1">
        <f t="shared" si="51"/>
        <v>-0.20355430822349904</v>
      </c>
      <c r="G408" s="1">
        <f t="shared" si="52"/>
        <v>-0.14468333910928338</v>
      </c>
      <c r="H408" s="1">
        <v>2.6398310031412835E-2</v>
      </c>
      <c r="I408" s="1">
        <f t="shared" si="53"/>
        <v>5.6758623221871769E-4</v>
      </c>
      <c r="J408" s="1">
        <f t="shared" si="54"/>
        <v>-0.14663169796476683</v>
      </c>
      <c r="AQ408" s="70"/>
      <c r="AR408" s="70"/>
      <c r="AS408" s="70"/>
      <c r="AT408" s="70"/>
      <c r="AU408" s="70"/>
      <c r="AV408" s="70"/>
      <c r="AW408" s="70"/>
      <c r="AX408" s="83"/>
      <c r="AY408" s="70"/>
      <c r="AZ408" s="70"/>
      <c r="BA408" s="70"/>
      <c r="BB408" s="70">
        <f t="shared" si="55"/>
        <v>1</v>
      </c>
      <c r="BC408" s="70">
        <f t="shared" si="56"/>
        <v>2.0504051791938722E-2</v>
      </c>
      <c r="BD408" s="70" t="e">
        <f t="shared" si="57"/>
        <v>#N/A</v>
      </c>
      <c r="BE408" s="70"/>
      <c r="BF408" s="70"/>
      <c r="BG408" s="70"/>
      <c r="BH408" s="70"/>
      <c r="BI408" s="70"/>
      <c r="BJ408" s="70"/>
      <c r="BK408" s="70"/>
      <c r="BL408" s="70"/>
      <c r="BM408" s="70"/>
      <c r="BN408" s="70"/>
      <c r="BO408" s="70"/>
      <c r="BP408" s="70"/>
      <c r="BQ408" s="70"/>
      <c r="BR408" s="70"/>
      <c r="BS408" s="70"/>
      <c r="BT408" s="70"/>
      <c r="BU408" s="70"/>
      <c r="BV408" s="70"/>
      <c r="BW408" s="70"/>
      <c r="BX408" s="70"/>
      <c r="BY408" s="70"/>
      <c r="BZ408" s="70"/>
      <c r="CA408" s="70"/>
      <c r="CB408" s="70"/>
      <c r="CC408" s="70"/>
      <c r="CD408" s="70"/>
      <c r="CE408" s="70"/>
      <c r="CF408" s="70"/>
      <c r="CG408" s="70"/>
      <c r="CH408" s="70"/>
      <c r="CI408" s="70"/>
      <c r="CJ408" s="70"/>
      <c r="CK408" s="70"/>
      <c r="CL408" s="70"/>
      <c r="CM408" s="70"/>
      <c r="CN408" s="70"/>
      <c r="CO408" s="70"/>
      <c r="CP408" s="70"/>
      <c r="CQ408" s="70"/>
      <c r="CR408" s="70"/>
      <c r="CS408" s="70"/>
      <c r="CT408" s="70"/>
      <c r="CU408" s="70"/>
      <c r="CV408" s="70"/>
      <c r="CW408" s="70"/>
      <c r="CX408" s="70"/>
      <c r="CY408" s="70"/>
      <c r="CZ408" s="70"/>
      <c r="DA408" s="70"/>
      <c r="DB408" s="70"/>
      <c r="DC408" s="70"/>
      <c r="DD408" s="70"/>
      <c r="DE408" s="70"/>
      <c r="DF408" s="70"/>
      <c r="DG408" s="70"/>
      <c r="DH408" s="70"/>
      <c r="DI408" s="70"/>
      <c r="DJ408" s="70"/>
      <c r="DK408" s="70"/>
      <c r="DL408" s="70"/>
      <c r="DM408" s="70"/>
      <c r="DN408" s="70"/>
      <c r="DO408" s="70"/>
      <c r="DP408" s="70"/>
      <c r="DQ408" s="70"/>
      <c r="DR408" s="70"/>
      <c r="DS408" s="70"/>
      <c r="DT408" s="70"/>
      <c r="DU408" s="70"/>
      <c r="DV408" s="70"/>
      <c r="DW408" s="70"/>
      <c r="DX408" s="70"/>
      <c r="DY408" s="70"/>
      <c r="DZ408" s="70"/>
      <c r="EA408" s="70"/>
      <c r="EB408" s="70"/>
      <c r="EC408" s="70"/>
      <c r="ED408" s="70"/>
      <c r="EE408" s="70"/>
      <c r="EF408" s="70"/>
      <c r="EG408" s="70"/>
      <c r="EH408" s="70"/>
      <c r="EI408" s="70"/>
      <c r="EJ408" s="70"/>
      <c r="EK408" s="70"/>
      <c r="EL408" s="70"/>
      <c r="EM408" s="70"/>
      <c r="EN408" s="70"/>
    </row>
    <row r="409" spans="1:144" outlineLevel="1" x14ac:dyDescent="0.2">
      <c r="A409" s="16">
        <v>156</v>
      </c>
      <c r="B409" s="16">
        <v>0</v>
      </c>
      <c r="C409" s="1">
        <v>0.20127094319822106</v>
      </c>
      <c r="D409" s="1">
        <f t="shared" si="49"/>
        <v>-0.20127094319822106</v>
      </c>
      <c r="E409" s="1">
        <f t="shared" si="50"/>
        <v>0.4494669872012314</v>
      </c>
      <c r="F409" s="1">
        <f t="shared" si="51"/>
        <v>-0.67042299125345595</v>
      </c>
      <c r="G409" s="1">
        <f t="shared" si="52"/>
        <v>-0.50198506814792676</v>
      </c>
      <c r="H409" s="1">
        <v>0.1322123074175599</v>
      </c>
      <c r="I409" s="1">
        <f t="shared" si="53"/>
        <v>3.8391934526603957E-2</v>
      </c>
      <c r="J409" s="1">
        <f t="shared" si="54"/>
        <v>-0.53887006148985728</v>
      </c>
      <c r="AQ409" s="70"/>
      <c r="AR409" s="70"/>
      <c r="AS409" s="70"/>
      <c r="AT409" s="70"/>
      <c r="AU409" s="70"/>
      <c r="AV409" s="70"/>
      <c r="AW409" s="70"/>
      <c r="AX409" s="83"/>
      <c r="AY409" s="70"/>
      <c r="AZ409" s="70"/>
      <c r="BA409" s="70"/>
      <c r="BB409" s="70">
        <f t="shared" si="55"/>
        <v>1</v>
      </c>
      <c r="BC409" s="70">
        <f t="shared" si="56"/>
        <v>0.20127094319822106</v>
      </c>
      <c r="BD409" s="70" t="e">
        <f t="shared" si="57"/>
        <v>#N/A</v>
      </c>
      <c r="BE409" s="70"/>
      <c r="BF409" s="70"/>
      <c r="BG409" s="70"/>
      <c r="BH409" s="70"/>
      <c r="BI409" s="70"/>
      <c r="BJ409" s="70"/>
      <c r="BK409" s="70"/>
      <c r="BL409" s="70"/>
      <c r="BM409" s="70"/>
      <c r="BN409" s="70"/>
      <c r="BO409" s="70"/>
      <c r="BP409" s="70"/>
      <c r="BQ409" s="70"/>
      <c r="BR409" s="70"/>
      <c r="BS409" s="70"/>
      <c r="BT409" s="70"/>
      <c r="BU409" s="70"/>
      <c r="BV409" s="70"/>
      <c r="BW409" s="70"/>
      <c r="BX409" s="70"/>
      <c r="BY409" s="70"/>
      <c r="BZ409" s="70"/>
      <c r="CA409" s="70"/>
      <c r="CB409" s="70"/>
      <c r="CC409" s="70"/>
      <c r="CD409" s="70"/>
      <c r="CE409" s="70"/>
      <c r="CF409" s="70"/>
      <c r="CG409" s="70"/>
      <c r="CH409" s="70"/>
      <c r="CI409" s="70"/>
      <c r="CJ409" s="70"/>
      <c r="CK409" s="70"/>
      <c r="CL409" s="70"/>
      <c r="CM409" s="70"/>
      <c r="CN409" s="70"/>
      <c r="CO409" s="70"/>
      <c r="CP409" s="70"/>
      <c r="CQ409" s="70"/>
      <c r="CR409" s="70"/>
      <c r="CS409" s="70"/>
      <c r="CT409" s="70"/>
      <c r="CU409" s="70"/>
      <c r="CV409" s="70"/>
      <c r="CW409" s="70"/>
      <c r="CX409" s="70"/>
      <c r="CY409" s="70"/>
      <c r="CZ409" s="70"/>
      <c r="DA409" s="70"/>
      <c r="DB409" s="70"/>
      <c r="DC409" s="70"/>
      <c r="DD409" s="70"/>
      <c r="DE409" s="70"/>
      <c r="DF409" s="70"/>
      <c r="DG409" s="70"/>
      <c r="DH409" s="70"/>
      <c r="DI409" s="70"/>
      <c r="DJ409" s="70"/>
      <c r="DK409" s="70"/>
      <c r="DL409" s="70"/>
      <c r="DM409" s="70"/>
      <c r="DN409" s="70"/>
      <c r="DO409" s="70"/>
      <c r="DP409" s="70"/>
      <c r="DQ409" s="70"/>
      <c r="DR409" s="70"/>
      <c r="DS409" s="70"/>
      <c r="DT409" s="70"/>
      <c r="DU409" s="70"/>
      <c r="DV409" s="70"/>
      <c r="DW409" s="70"/>
      <c r="DX409" s="70"/>
      <c r="DY409" s="70"/>
      <c r="DZ409" s="70"/>
      <c r="EA409" s="70"/>
      <c r="EB409" s="70"/>
      <c r="EC409" s="70"/>
      <c r="ED409" s="70"/>
      <c r="EE409" s="70"/>
      <c r="EF409" s="70"/>
      <c r="EG409" s="70"/>
      <c r="EH409" s="70"/>
      <c r="EI409" s="70"/>
      <c r="EJ409" s="70"/>
      <c r="EK409" s="70"/>
      <c r="EL409" s="70"/>
      <c r="EM409" s="70"/>
      <c r="EN409" s="70"/>
    </row>
    <row r="410" spans="1:144" outlineLevel="1" x14ac:dyDescent="0.2">
      <c r="A410" s="16">
        <v>157</v>
      </c>
      <c r="B410" s="16">
        <v>0</v>
      </c>
      <c r="C410" s="1">
        <v>7.2663627011094112E-7</v>
      </c>
      <c r="D410" s="1">
        <f t="shared" si="49"/>
        <v>-7.2663627011094112E-7</v>
      </c>
      <c r="E410" s="1">
        <f t="shared" si="50"/>
        <v>1.4532730681295639E-6</v>
      </c>
      <c r="F410" s="1">
        <f t="shared" si="51"/>
        <v>-1.2055177593588424E-3</v>
      </c>
      <c r="G410" s="1">
        <f t="shared" si="52"/>
        <v>-8.5242993736235823E-4</v>
      </c>
      <c r="H410" s="1">
        <v>4.7933388607506366E-6</v>
      </c>
      <c r="I410" s="1">
        <f t="shared" si="53"/>
        <v>3.4830330973976172E-12</v>
      </c>
      <c r="J410" s="1">
        <f t="shared" si="54"/>
        <v>-8.5243198036247529E-4</v>
      </c>
      <c r="AQ410" s="70"/>
      <c r="AR410" s="70"/>
      <c r="AS410" s="70"/>
      <c r="AT410" s="70"/>
      <c r="AU410" s="70"/>
      <c r="AV410" s="70"/>
      <c r="AW410" s="70"/>
      <c r="AX410" s="83"/>
      <c r="AY410" s="70"/>
      <c r="AZ410" s="70"/>
      <c r="BA410" s="70"/>
      <c r="BB410" s="70">
        <f t="shared" si="55"/>
        <v>1</v>
      </c>
      <c r="BC410" s="70">
        <f t="shared" si="56"/>
        <v>7.2663627011094112E-7</v>
      </c>
      <c r="BD410" s="70" t="e">
        <f t="shared" si="57"/>
        <v>#N/A</v>
      </c>
      <c r="BE410" s="70"/>
      <c r="BF410" s="70"/>
      <c r="BG410" s="70"/>
      <c r="BH410" s="70"/>
      <c r="BI410" s="70"/>
      <c r="BJ410" s="70"/>
      <c r="BK410" s="70"/>
      <c r="BL410" s="70"/>
      <c r="BM410" s="70"/>
      <c r="BN410" s="70"/>
      <c r="BO410" s="70"/>
      <c r="BP410" s="70"/>
      <c r="BQ410" s="70"/>
      <c r="BR410" s="70"/>
      <c r="BS410" s="70"/>
      <c r="BT410" s="70"/>
      <c r="BU410" s="70"/>
      <c r="BV410" s="70"/>
      <c r="BW410" s="70"/>
      <c r="BX410" s="70"/>
      <c r="BY410" s="70"/>
      <c r="BZ410" s="70"/>
      <c r="CA410" s="70"/>
      <c r="CB410" s="70"/>
      <c r="CC410" s="70"/>
      <c r="CD410" s="70"/>
      <c r="CE410" s="70"/>
      <c r="CF410" s="70"/>
      <c r="CG410" s="70"/>
      <c r="CH410" s="70"/>
      <c r="CI410" s="70"/>
      <c r="CJ410" s="70"/>
      <c r="CK410" s="70"/>
      <c r="CL410" s="70"/>
      <c r="CM410" s="70"/>
      <c r="CN410" s="70"/>
      <c r="CO410" s="70"/>
      <c r="CP410" s="70"/>
      <c r="CQ410" s="70"/>
      <c r="CR410" s="70"/>
      <c r="CS410" s="70"/>
      <c r="CT410" s="70"/>
      <c r="CU410" s="70"/>
      <c r="CV410" s="70"/>
      <c r="CW410" s="70"/>
      <c r="CX410" s="70"/>
      <c r="CY410" s="70"/>
      <c r="CZ410" s="70"/>
      <c r="DA410" s="70"/>
      <c r="DB410" s="70"/>
      <c r="DC410" s="70"/>
      <c r="DD410" s="70"/>
      <c r="DE410" s="70"/>
      <c r="DF410" s="70"/>
      <c r="DG410" s="70"/>
      <c r="DH410" s="70"/>
      <c r="DI410" s="70"/>
      <c r="DJ410" s="70"/>
      <c r="DK410" s="70"/>
      <c r="DL410" s="70"/>
      <c r="DM410" s="70"/>
      <c r="DN410" s="70"/>
      <c r="DO410" s="70"/>
      <c r="DP410" s="70"/>
      <c r="DQ410" s="70"/>
      <c r="DR410" s="70"/>
      <c r="DS410" s="70"/>
      <c r="DT410" s="70"/>
      <c r="DU410" s="70"/>
      <c r="DV410" s="70"/>
      <c r="DW410" s="70"/>
      <c r="DX410" s="70"/>
      <c r="DY410" s="70"/>
      <c r="DZ410" s="70"/>
      <c r="EA410" s="70"/>
      <c r="EB410" s="70"/>
      <c r="EC410" s="70"/>
      <c r="ED410" s="70"/>
      <c r="EE410" s="70"/>
      <c r="EF410" s="70"/>
      <c r="EG410" s="70"/>
      <c r="EH410" s="70"/>
      <c r="EI410" s="70"/>
      <c r="EJ410" s="70"/>
      <c r="EK410" s="70"/>
      <c r="EL410" s="70"/>
      <c r="EM410" s="70"/>
      <c r="EN410" s="70"/>
    </row>
    <row r="411" spans="1:144" outlineLevel="1" x14ac:dyDescent="0.2">
      <c r="A411" s="16">
        <v>158</v>
      </c>
      <c r="B411" s="16">
        <v>0</v>
      </c>
      <c r="C411" s="1">
        <v>2.7736080517418375E-2</v>
      </c>
      <c r="D411" s="1">
        <f t="shared" si="49"/>
        <v>-2.7736080517418375E-2</v>
      </c>
      <c r="E411" s="1">
        <f t="shared" si="50"/>
        <v>5.6255978551462041E-2</v>
      </c>
      <c r="F411" s="1">
        <f t="shared" si="51"/>
        <v>-0.23718342807089629</v>
      </c>
      <c r="G411" s="1">
        <f t="shared" si="52"/>
        <v>-0.16890031516786558</v>
      </c>
      <c r="H411" s="1">
        <v>2.4503526880869229E-2</v>
      </c>
      <c r="I411" s="1">
        <f t="shared" si="53"/>
        <v>7.1657856801346531E-4</v>
      </c>
      <c r="J411" s="1">
        <f t="shared" si="54"/>
        <v>-0.17100846479580414</v>
      </c>
      <c r="AQ411" s="70"/>
      <c r="AR411" s="70"/>
      <c r="AS411" s="70"/>
      <c r="AT411" s="70"/>
      <c r="AU411" s="70"/>
      <c r="AV411" s="70"/>
      <c r="AW411" s="70"/>
      <c r="AX411" s="83"/>
      <c r="AY411" s="70"/>
      <c r="AZ411" s="70"/>
      <c r="BA411" s="70"/>
      <c r="BB411" s="70">
        <f t="shared" si="55"/>
        <v>1</v>
      </c>
      <c r="BC411" s="70">
        <f t="shared" si="56"/>
        <v>2.7736080517418375E-2</v>
      </c>
      <c r="BD411" s="70" t="e">
        <f t="shared" si="57"/>
        <v>#N/A</v>
      </c>
      <c r="BE411" s="70"/>
      <c r="BF411" s="70"/>
      <c r="BG411" s="70"/>
      <c r="BH411" s="70"/>
      <c r="BI411" s="70"/>
      <c r="BJ411" s="70"/>
      <c r="BK411" s="70"/>
      <c r="BL411" s="70"/>
      <c r="BM411" s="70"/>
      <c r="BN411" s="70"/>
      <c r="BO411" s="70"/>
      <c r="BP411" s="70"/>
      <c r="BQ411" s="70"/>
      <c r="BR411" s="70"/>
      <c r="BS411" s="70"/>
      <c r="BT411" s="70"/>
      <c r="BU411" s="70"/>
      <c r="BV411" s="70"/>
      <c r="BW411" s="70"/>
      <c r="BX411" s="70"/>
      <c r="BY411" s="70"/>
      <c r="BZ411" s="70"/>
      <c r="CA411" s="70"/>
      <c r="CB411" s="70"/>
      <c r="CC411" s="70"/>
      <c r="CD411" s="70"/>
      <c r="CE411" s="70"/>
      <c r="CF411" s="70"/>
      <c r="CG411" s="70"/>
      <c r="CH411" s="70"/>
      <c r="CI411" s="70"/>
      <c r="CJ411" s="70"/>
      <c r="CK411" s="70"/>
      <c r="CL411" s="70"/>
      <c r="CM411" s="70"/>
      <c r="CN411" s="70"/>
      <c r="CO411" s="70"/>
      <c r="CP411" s="70"/>
      <c r="CQ411" s="70"/>
      <c r="CR411" s="70"/>
      <c r="CS411" s="70"/>
      <c r="CT411" s="70"/>
      <c r="CU411" s="70"/>
      <c r="CV411" s="70"/>
      <c r="CW411" s="70"/>
      <c r="CX411" s="70"/>
      <c r="CY411" s="70"/>
      <c r="CZ411" s="70"/>
      <c r="DA411" s="70"/>
      <c r="DB411" s="70"/>
      <c r="DC411" s="70"/>
      <c r="DD411" s="70"/>
      <c r="DE411" s="70"/>
      <c r="DF411" s="70"/>
      <c r="DG411" s="70"/>
      <c r="DH411" s="70"/>
      <c r="DI411" s="70"/>
      <c r="DJ411" s="70"/>
      <c r="DK411" s="70"/>
      <c r="DL411" s="70"/>
      <c r="DM411" s="70"/>
      <c r="DN411" s="70"/>
      <c r="DO411" s="70"/>
      <c r="DP411" s="70"/>
      <c r="DQ411" s="70"/>
      <c r="DR411" s="70"/>
      <c r="DS411" s="70"/>
      <c r="DT411" s="70"/>
      <c r="DU411" s="70"/>
      <c r="DV411" s="70"/>
      <c r="DW411" s="70"/>
      <c r="DX411" s="70"/>
      <c r="DY411" s="70"/>
      <c r="DZ411" s="70"/>
      <c r="EA411" s="70"/>
      <c r="EB411" s="70"/>
      <c r="EC411" s="70"/>
      <c r="ED411" s="70"/>
      <c r="EE411" s="70"/>
      <c r="EF411" s="70"/>
      <c r="EG411" s="70"/>
      <c r="EH411" s="70"/>
      <c r="EI411" s="70"/>
      <c r="EJ411" s="70"/>
      <c r="EK411" s="70"/>
      <c r="EL411" s="70"/>
      <c r="EM411" s="70"/>
      <c r="EN411" s="70"/>
    </row>
    <row r="412" spans="1:144" outlineLevel="1" x14ac:dyDescent="0.2">
      <c r="A412" s="16">
        <v>159</v>
      </c>
      <c r="B412" s="16">
        <v>0</v>
      </c>
      <c r="C412" s="1">
        <v>4.197561380540552E-5</v>
      </c>
      <c r="D412" s="1">
        <f t="shared" si="49"/>
        <v>-4.197561380540552E-5</v>
      </c>
      <c r="E412" s="1">
        <f t="shared" si="50"/>
        <v>8.3952989612346807E-5</v>
      </c>
      <c r="F412" s="1">
        <f t="shared" si="51"/>
        <v>-9.1625864040862839E-3</v>
      </c>
      <c r="G412" s="1">
        <f t="shared" si="52"/>
        <v>-6.4789949707899901E-3</v>
      </c>
      <c r="H412" s="1">
        <v>1.4946400860320265E-4</v>
      </c>
      <c r="I412" s="1">
        <f t="shared" si="53"/>
        <v>6.2750447557658345E-9</v>
      </c>
      <c r="J412" s="1">
        <f t="shared" si="54"/>
        <v>-6.4794792133533192E-3</v>
      </c>
      <c r="AQ412" s="70"/>
      <c r="AR412" s="70"/>
      <c r="AS412" s="70"/>
      <c r="AT412" s="70"/>
      <c r="AU412" s="70"/>
      <c r="AV412" s="70"/>
      <c r="AW412" s="70"/>
      <c r="AX412" s="83"/>
      <c r="AY412" s="70"/>
      <c r="AZ412" s="70"/>
      <c r="BA412" s="70"/>
      <c r="BB412" s="70">
        <f t="shared" si="55"/>
        <v>1</v>
      </c>
      <c r="BC412" s="70">
        <f t="shared" si="56"/>
        <v>4.197561380540552E-5</v>
      </c>
      <c r="BD412" s="70" t="e">
        <f t="shared" si="57"/>
        <v>#N/A</v>
      </c>
      <c r="BE412" s="70"/>
      <c r="BF412" s="70"/>
      <c r="BG412" s="70"/>
      <c r="BH412" s="70"/>
      <c r="BI412" s="70"/>
      <c r="BJ412" s="70"/>
      <c r="BK412" s="70"/>
      <c r="BL412" s="70"/>
      <c r="BM412" s="70"/>
      <c r="BN412" s="70"/>
      <c r="BO412" s="70"/>
      <c r="BP412" s="70"/>
      <c r="BQ412" s="70"/>
      <c r="BR412" s="70"/>
      <c r="BS412" s="70"/>
      <c r="BT412" s="70"/>
      <c r="BU412" s="70"/>
      <c r="BV412" s="70"/>
      <c r="BW412" s="70"/>
      <c r="BX412" s="70"/>
      <c r="BY412" s="70"/>
      <c r="BZ412" s="70"/>
      <c r="CA412" s="70"/>
      <c r="CB412" s="70"/>
      <c r="CC412" s="70"/>
      <c r="CD412" s="70"/>
      <c r="CE412" s="70"/>
      <c r="CF412" s="70"/>
      <c r="CG412" s="70"/>
      <c r="CH412" s="70"/>
      <c r="CI412" s="70"/>
      <c r="CJ412" s="70"/>
      <c r="CK412" s="70"/>
      <c r="CL412" s="70"/>
      <c r="CM412" s="70"/>
      <c r="CN412" s="70"/>
      <c r="CO412" s="70"/>
      <c r="CP412" s="70"/>
      <c r="CQ412" s="70"/>
      <c r="CR412" s="70"/>
      <c r="CS412" s="70"/>
      <c r="CT412" s="70"/>
      <c r="CU412" s="70"/>
      <c r="CV412" s="70"/>
      <c r="CW412" s="70"/>
      <c r="CX412" s="70"/>
      <c r="CY412" s="70"/>
      <c r="CZ412" s="70"/>
      <c r="DA412" s="70"/>
      <c r="DB412" s="70"/>
      <c r="DC412" s="70"/>
      <c r="DD412" s="70"/>
      <c r="DE412" s="70"/>
      <c r="DF412" s="70"/>
      <c r="DG412" s="70"/>
      <c r="DH412" s="70"/>
      <c r="DI412" s="70"/>
      <c r="DJ412" s="70"/>
      <c r="DK412" s="70"/>
      <c r="DL412" s="70"/>
      <c r="DM412" s="70"/>
      <c r="DN412" s="70"/>
      <c r="DO412" s="70"/>
      <c r="DP412" s="70"/>
      <c r="DQ412" s="70"/>
      <c r="DR412" s="70"/>
      <c r="DS412" s="70"/>
      <c r="DT412" s="70"/>
      <c r="DU412" s="70"/>
      <c r="DV412" s="70"/>
      <c r="DW412" s="70"/>
      <c r="DX412" s="70"/>
      <c r="DY412" s="70"/>
      <c r="DZ412" s="70"/>
      <c r="EA412" s="70"/>
      <c r="EB412" s="70"/>
      <c r="EC412" s="70"/>
      <c r="ED412" s="70"/>
      <c r="EE412" s="70"/>
      <c r="EF412" s="70"/>
      <c r="EG412" s="70"/>
      <c r="EH412" s="70"/>
      <c r="EI412" s="70"/>
      <c r="EJ412" s="70"/>
      <c r="EK412" s="70"/>
      <c r="EL412" s="70"/>
      <c r="EM412" s="70"/>
      <c r="EN412" s="70"/>
    </row>
    <row r="413" spans="1:144" outlineLevel="1" x14ac:dyDescent="0.2">
      <c r="A413" s="16">
        <v>160</v>
      </c>
      <c r="B413" s="16">
        <v>0</v>
      </c>
      <c r="C413" s="1">
        <v>3.5871831817679209E-6</v>
      </c>
      <c r="D413" s="1">
        <f t="shared" si="49"/>
        <v>-3.5871831817679209E-6</v>
      </c>
      <c r="E413" s="1">
        <f t="shared" si="50"/>
        <v>7.1743792315734744E-6</v>
      </c>
      <c r="F413" s="1">
        <f t="shared" si="51"/>
        <v>-2.678503169976372E-3</v>
      </c>
      <c r="G413" s="1">
        <f t="shared" si="52"/>
        <v>-1.8939894534282021E-3</v>
      </c>
      <c r="H413" s="1">
        <v>1.8186616442519373E-5</v>
      </c>
      <c r="I413" s="1">
        <f t="shared" si="53"/>
        <v>6.5240145157461351E-11</v>
      </c>
      <c r="J413" s="1">
        <f t="shared" si="54"/>
        <v>-1.8940066762929897E-3</v>
      </c>
      <c r="AQ413" s="70"/>
      <c r="AR413" s="70"/>
      <c r="AS413" s="70"/>
      <c r="AT413" s="70"/>
      <c r="AU413" s="70"/>
      <c r="AV413" s="70"/>
      <c r="AW413" s="70"/>
      <c r="AX413" s="83"/>
      <c r="AY413" s="70"/>
      <c r="AZ413" s="70"/>
      <c r="BA413" s="70"/>
      <c r="BB413" s="70">
        <f t="shared" si="55"/>
        <v>1</v>
      </c>
      <c r="BC413" s="70">
        <f t="shared" si="56"/>
        <v>3.5871831817679209E-6</v>
      </c>
      <c r="BD413" s="70" t="e">
        <f t="shared" si="57"/>
        <v>#N/A</v>
      </c>
      <c r="BE413" s="70"/>
      <c r="BF413" s="70"/>
      <c r="BG413" s="70"/>
      <c r="BH413" s="70"/>
      <c r="BI413" s="70"/>
      <c r="BJ413" s="70"/>
      <c r="BK413" s="70"/>
      <c r="BL413" s="70"/>
      <c r="BM413" s="70"/>
      <c r="BN413" s="70"/>
      <c r="BO413" s="70"/>
      <c r="BP413" s="70"/>
      <c r="BQ413" s="70"/>
      <c r="BR413" s="70"/>
      <c r="BS413" s="70"/>
      <c r="BT413" s="70"/>
      <c r="BU413" s="70"/>
      <c r="BV413" s="70"/>
      <c r="BW413" s="70"/>
      <c r="BX413" s="70"/>
      <c r="BY413" s="70"/>
      <c r="BZ413" s="70"/>
      <c r="CA413" s="70"/>
      <c r="CB413" s="70"/>
      <c r="CC413" s="70"/>
      <c r="CD413" s="70"/>
      <c r="CE413" s="70"/>
      <c r="CF413" s="70"/>
      <c r="CG413" s="70"/>
      <c r="CH413" s="70"/>
      <c r="CI413" s="70"/>
      <c r="CJ413" s="70"/>
      <c r="CK413" s="70"/>
      <c r="CL413" s="70"/>
      <c r="CM413" s="70"/>
      <c r="CN413" s="70"/>
      <c r="CO413" s="70"/>
      <c r="CP413" s="70"/>
      <c r="CQ413" s="70"/>
      <c r="CR413" s="70"/>
      <c r="CS413" s="70"/>
      <c r="CT413" s="70"/>
      <c r="CU413" s="70"/>
      <c r="CV413" s="70"/>
      <c r="CW413" s="70"/>
      <c r="CX413" s="70"/>
      <c r="CY413" s="70"/>
      <c r="CZ413" s="70"/>
      <c r="DA413" s="70"/>
      <c r="DB413" s="70"/>
      <c r="DC413" s="70"/>
      <c r="DD413" s="70"/>
      <c r="DE413" s="70"/>
      <c r="DF413" s="70"/>
      <c r="DG413" s="70"/>
      <c r="DH413" s="70"/>
      <c r="DI413" s="70"/>
      <c r="DJ413" s="70"/>
      <c r="DK413" s="70"/>
      <c r="DL413" s="70"/>
      <c r="DM413" s="70"/>
      <c r="DN413" s="70"/>
      <c r="DO413" s="70"/>
      <c r="DP413" s="70"/>
      <c r="DQ413" s="70"/>
      <c r="DR413" s="70"/>
      <c r="DS413" s="70"/>
      <c r="DT413" s="70"/>
      <c r="DU413" s="70"/>
      <c r="DV413" s="70"/>
      <c r="DW413" s="70"/>
      <c r="DX413" s="70"/>
      <c r="DY413" s="70"/>
      <c r="DZ413" s="70"/>
      <c r="EA413" s="70"/>
      <c r="EB413" s="70"/>
      <c r="EC413" s="70"/>
      <c r="ED413" s="70"/>
      <c r="EE413" s="70"/>
      <c r="EF413" s="70"/>
      <c r="EG413" s="70"/>
      <c r="EH413" s="70"/>
      <c r="EI413" s="70"/>
      <c r="EJ413" s="70"/>
      <c r="EK413" s="70"/>
      <c r="EL413" s="70"/>
      <c r="EM413" s="70"/>
      <c r="EN413" s="70"/>
    </row>
    <row r="414" spans="1:144" outlineLevel="1" x14ac:dyDescent="0.2">
      <c r="A414" s="16">
        <v>161</v>
      </c>
      <c r="B414" s="16">
        <v>0</v>
      </c>
      <c r="C414" s="1">
        <v>5.4610719275933743E-2</v>
      </c>
      <c r="D414" s="1">
        <f t="shared" si="49"/>
        <v>-5.4610719275933743E-2</v>
      </c>
      <c r="E414" s="1">
        <f t="shared" si="50"/>
        <v>0.11231699807423083</v>
      </c>
      <c r="F414" s="1">
        <f t="shared" si="51"/>
        <v>-0.33513728242950058</v>
      </c>
      <c r="G414" s="1">
        <f t="shared" si="52"/>
        <v>-0.24034418078309308</v>
      </c>
      <c r="H414" s="1">
        <v>6.0940418130870755E-2</v>
      </c>
      <c r="I414" s="1">
        <f t="shared" si="53"/>
        <v>3.7486897970401846E-3</v>
      </c>
      <c r="J414" s="1">
        <f t="shared" si="54"/>
        <v>-0.2480201907775581</v>
      </c>
      <c r="AQ414" s="70"/>
      <c r="AR414" s="70"/>
      <c r="AS414" s="70"/>
      <c r="AT414" s="70"/>
      <c r="AU414" s="70"/>
      <c r="AV414" s="70"/>
      <c r="AW414" s="70"/>
      <c r="AX414" s="83"/>
      <c r="AY414" s="70"/>
      <c r="AZ414" s="70"/>
      <c r="BA414" s="70"/>
      <c r="BB414" s="70">
        <f t="shared" si="55"/>
        <v>1</v>
      </c>
      <c r="BC414" s="70">
        <f t="shared" si="56"/>
        <v>5.4610719275933743E-2</v>
      </c>
      <c r="BD414" s="70" t="e">
        <f t="shared" si="57"/>
        <v>#N/A</v>
      </c>
      <c r="BE414" s="70"/>
      <c r="BF414" s="70"/>
      <c r="BG414" s="70"/>
      <c r="BH414" s="70"/>
      <c r="BI414" s="70"/>
      <c r="BJ414" s="70"/>
      <c r="BK414" s="70"/>
      <c r="BL414" s="70"/>
      <c r="BM414" s="70"/>
      <c r="BN414" s="70"/>
      <c r="BO414" s="70"/>
      <c r="BP414" s="70"/>
      <c r="BQ414" s="70"/>
      <c r="BR414" s="70"/>
      <c r="BS414" s="70"/>
      <c r="BT414" s="70"/>
      <c r="BU414" s="70"/>
      <c r="BV414" s="70"/>
      <c r="BW414" s="70"/>
      <c r="BX414" s="70"/>
      <c r="BY414" s="70"/>
      <c r="BZ414" s="70"/>
      <c r="CA414" s="70"/>
      <c r="CB414" s="70"/>
      <c r="CC414" s="70"/>
      <c r="CD414" s="70"/>
      <c r="CE414" s="70"/>
      <c r="CF414" s="70"/>
      <c r="CG414" s="70"/>
      <c r="CH414" s="70"/>
      <c r="CI414" s="70"/>
      <c r="CJ414" s="70"/>
      <c r="CK414" s="70"/>
      <c r="CL414" s="70"/>
      <c r="CM414" s="70"/>
      <c r="CN414" s="70"/>
      <c r="CO414" s="70"/>
      <c r="CP414" s="70"/>
      <c r="CQ414" s="70"/>
      <c r="CR414" s="70"/>
      <c r="CS414" s="70"/>
      <c r="CT414" s="70"/>
      <c r="CU414" s="70"/>
      <c r="CV414" s="70"/>
      <c r="CW414" s="70"/>
      <c r="CX414" s="70"/>
      <c r="CY414" s="70"/>
      <c r="CZ414" s="70"/>
      <c r="DA414" s="70"/>
      <c r="DB414" s="70"/>
      <c r="DC414" s="70"/>
      <c r="DD414" s="70"/>
      <c r="DE414" s="70"/>
      <c r="DF414" s="70"/>
      <c r="DG414" s="70"/>
      <c r="DH414" s="70"/>
      <c r="DI414" s="70"/>
      <c r="DJ414" s="70"/>
      <c r="DK414" s="70"/>
      <c r="DL414" s="70"/>
      <c r="DM414" s="70"/>
      <c r="DN414" s="70"/>
      <c r="DO414" s="70"/>
      <c r="DP414" s="70"/>
      <c r="DQ414" s="70"/>
      <c r="DR414" s="70"/>
      <c r="DS414" s="70"/>
      <c r="DT414" s="70"/>
      <c r="DU414" s="70"/>
      <c r="DV414" s="70"/>
      <c r="DW414" s="70"/>
      <c r="DX414" s="70"/>
      <c r="DY414" s="70"/>
      <c r="DZ414" s="70"/>
      <c r="EA414" s="70"/>
      <c r="EB414" s="70"/>
      <c r="EC414" s="70"/>
      <c r="ED414" s="70"/>
      <c r="EE414" s="70"/>
      <c r="EF414" s="70"/>
      <c r="EG414" s="70"/>
      <c r="EH414" s="70"/>
      <c r="EI414" s="70"/>
      <c r="EJ414" s="70"/>
      <c r="EK414" s="70"/>
      <c r="EL414" s="70"/>
      <c r="EM414" s="70"/>
      <c r="EN414" s="70"/>
    </row>
    <row r="415" spans="1:144" outlineLevel="1" x14ac:dyDescent="0.2">
      <c r="A415" s="16">
        <v>162</v>
      </c>
      <c r="B415" s="16">
        <v>0</v>
      </c>
      <c r="C415" s="1">
        <v>1.5659045927663111E-5</v>
      </c>
      <c r="D415" s="1">
        <f t="shared" si="49"/>
        <v>-1.5659045927663111E-5</v>
      </c>
      <c r="E415" s="1">
        <f t="shared" si="50"/>
        <v>3.1318337063836281E-5</v>
      </c>
      <c r="F415" s="1">
        <f t="shared" si="51"/>
        <v>-5.5962788586556584E-3</v>
      </c>
      <c r="G415" s="1">
        <f t="shared" si="52"/>
        <v>-3.9571822218874668E-3</v>
      </c>
      <c r="H415" s="1">
        <v>6.0672113015091729E-5</v>
      </c>
      <c r="I415" s="1">
        <f t="shared" si="53"/>
        <v>9.5013992861089997E-10</v>
      </c>
      <c r="J415" s="1">
        <f t="shared" si="54"/>
        <v>-3.9573022726537887E-3</v>
      </c>
      <c r="AQ415" s="70"/>
      <c r="AR415" s="70"/>
      <c r="AS415" s="70"/>
      <c r="AT415" s="70"/>
      <c r="AU415" s="70"/>
      <c r="AV415" s="70"/>
      <c r="AW415" s="70"/>
      <c r="AX415" s="83"/>
      <c r="AY415" s="70"/>
      <c r="AZ415" s="70"/>
      <c r="BA415" s="70"/>
      <c r="BB415" s="70">
        <f t="shared" si="55"/>
        <v>1</v>
      </c>
      <c r="BC415" s="70">
        <f t="shared" si="56"/>
        <v>1.5659045927663111E-5</v>
      </c>
      <c r="BD415" s="70" t="e">
        <f t="shared" si="57"/>
        <v>#N/A</v>
      </c>
      <c r="BE415" s="70"/>
      <c r="BF415" s="70"/>
      <c r="BG415" s="70"/>
      <c r="BH415" s="70"/>
      <c r="BI415" s="70"/>
      <c r="BJ415" s="70"/>
      <c r="BK415" s="70"/>
      <c r="BL415" s="70"/>
      <c r="BM415" s="70"/>
      <c r="BN415" s="70"/>
      <c r="BO415" s="70"/>
      <c r="BP415" s="70"/>
      <c r="BQ415" s="70"/>
      <c r="BR415" s="70"/>
      <c r="BS415" s="70"/>
      <c r="BT415" s="70"/>
      <c r="BU415" s="70"/>
      <c r="BV415" s="70"/>
      <c r="BW415" s="70"/>
      <c r="BX415" s="70"/>
      <c r="BY415" s="70"/>
      <c r="BZ415" s="70"/>
      <c r="CA415" s="70"/>
      <c r="CB415" s="70"/>
      <c r="CC415" s="70"/>
      <c r="CD415" s="70"/>
      <c r="CE415" s="70"/>
      <c r="CF415" s="70"/>
      <c r="CG415" s="70"/>
      <c r="CH415" s="70"/>
      <c r="CI415" s="70"/>
      <c r="CJ415" s="70"/>
      <c r="CK415" s="70"/>
      <c r="CL415" s="70"/>
      <c r="CM415" s="70"/>
      <c r="CN415" s="70"/>
      <c r="CO415" s="70"/>
      <c r="CP415" s="70"/>
      <c r="CQ415" s="70"/>
      <c r="CR415" s="70"/>
      <c r="CS415" s="70"/>
      <c r="CT415" s="70"/>
      <c r="CU415" s="70"/>
      <c r="CV415" s="70"/>
      <c r="CW415" s="70"/>
      <c r="CX415" s="70"/>
      <c r="CY415" s="70"/>
      <c r="CZ415" s="70"/>
      <c r="DA415" s="70"/>
      <c r="DB415" s="70"/>
      <c r="DC415" s="70"/>
      <c r="DD415" s="70"/>
      <c r="DE415" s="70"/>
      <c r="DF415" s="70"/>
      <c r="DG415" s="70"/>
      <c r="DH415" s="70"/>
      <c r="DI415" s="70"/>
      <c r="DJ415" s="70"/>
      <c r="DK415" s="70"/>
      <c r="DL415" s="70"/>
      <c r="DM415" s="70"/>
      <c r="DN415" s="70"/>
      <c r="DO415" s="70"/>
      <c r="DP415" s="70"/>
      <c r="DQ415" s="70"/>
      <c r="DR415" s="70"/>
      <c r="DS415" s="70"/>
      <c r="DT415" s="70"/>
      <c r="DU415" s="70"/>
      <c r="DV415" s="70"/>
      <c r="DW415" s="70"/>
      <c r="DX415" s="70"/>
      <c r="DY415" s="70"/>
      <c r="DZ415" s="70"/>
      <c r="EA415" s="70"/>
      <c r="EB415" s="70"/>
      <c r="EC415" s="70"/>
      <c r="ED415" s="70"/>
      <c r="EE415" s="70"/>
      <c r="EF415" s="70"/>
      <c r="EG415" s="70"/>
      <c r="EH415" s="70"/>
      <c r="EI415" s="70"/>
      <c r="EJ415" s="70"/>
      <c r="EK415" s="70"/>
      <c r="EL415" s="70"/>
      <c r="EM415" s="70"/>
      <c r="EN415" s="70"/>
    </row>
    <row r="416" spans="1:144" outlineLevel="1" x14ac:dyDescent="0.2">
      <c r="A416" s="16">
        <v>163</v>
      </c>
      <c r="B416" s="16">
        <v>0</v>
      </c>
      <c r="C416" s="1">
        <v>2.8790700126993062E-4</v>
      </c>
      <c r="D416" s="1">
        <f t="shared" si="49"/>
        <v>-2.8790700126993062E-4</v>
      </c>
      <c r="E416" s="1">
        <f t="shared" si="50"/>
        <v>5.7589690889463274E-4</v>
      </c>
      <c r="F416" s="1">
        <f t="shared" si="51"/>
        <v>-2.3997852172530622E-2</v>
      </c>
      <c r="G416" s="1">
        <f t="shared" si="52"/>
        <v>-1.6970265630888694E-2</v>
      </c>
      <c r="H416" s="1">
        <v>6.8521244636779433E-4</v>
      </c>
      <c r="I416" s="1">
        <f t="shared" si="53"/>
        <v>1.9746958320201765E-7</v>
      </c>
      <c r="J416" s="1">
        <f t="shared" si="54"/>
        <v>-1.6976082739139912E-2</v>
      </c>
      <c r="AQ416" s="70"/>
      <c r="AR416" s="70"/>
      <c r="AS416" s="70"/>
      <c r="AT416" s="70"/>
      <c r="AU416" s="70"/>
      <c r="AV416" s="70"/>
      <c r="AW416" s="70"/>
      <c r="AX416" s="83"/>
      <c r="AY416" s="70"/>
      <c r="AZ416" s="70"/>
      <c r="BA416" s="70"/>
      <c r="BB416" s="70">
        <f t="shared" si="55"/>
        <v>1</v>
      </c>
      <c r="BC416" s="70">
        <f t="shared" si="56"/>
        <v>2.8790700126993062E-4</v>
      </c>
      <c r="BD416" s="70" t="e">
        <f t="shared" si="57"/>
        <v>#N/A</v>
      </c>
      <c r="BE416" s="70"/>
      <c r="BF416" s="70"/>
      <c r="BG416" s="70"/>
      <c r="BH416" s="70"/>
      <c r="BI416" s="70"/>
      <c r="BJ416" s="70"/>
      <c r="BK416" s="70"/>
      <c r="BL416" s="70"/>
      <c r="BM416" s="70"/>
      <c r="BN416" s="70"/>
      <c r="BO416" s="70"/>
      <c r="BP416" s="70"/>
      <c r="BQ416" s="70"/>
      <c r="BR416" s="70"/>
      <c r="BS416" s="70"/>
      <c r="BT416" s="70"/>
      <c r="BU416" s="70"/>
      <c r="BV416" s="70"/>
      <c r="BW416" s="70"/>
      <c r="BX416" s="70"/>
      <c r="BY416" s="70"/>
      <c r="BZ416" s="70"/>
      <c r="CA416" s="70"/>
      <c r="CB416" s="70"/>
      <c r="CC416" s="70"/>
      <c r="CD416" s="70"/>
      <c r="CE416" s="70"/>
      <c r="CF416" s="70"/>
      <c r="CG416" s="70"/>
      <c r="CH416" s="70"/>
      <c r="CI416" s="70"/>
      <c r="CJ416" s="70"/>
      <c r="CK416" s="70"/>
      <c r="CL416" s="70"/>
      <c r="CM416" s="70"/>
      <c r="CN416" s="70"/>
      <c r="CO416" s="70"/>
      <c r="CP416" s="70"/>
      <c r="CQ416" s="70"/>
      <c r="CR416" s="70"/>
      <c r="CS416" s="70"/>
      <c r="CT416" s="70"/>
      <c r="CU416" s="70"/>
      <c r="CV416" s="70"/>
      <c r="CW416" s="70"/>
      <c r="CX416" s="70"/>
      <c r="CY416" s="70"/>
      <c r="CZ416" s="70"/>
      <c r="DA416" s="70"/>
      <c r="DB416" s="70"/>
      <c r="DC416" s="70"/>
      <c r="DD416" s="70"/>
      <c r="DE416" s="70"/>
      <c r="DF416" s="70"/>
      <c r="DG416" s="70"/>
      <c r="DH416" s="70"/>
      <c r="DI416" s="70"/>
      <c r="DJ416" s="70"/>
      <c r="DK416" s="70"/>
      <c r="DL416" s="70"/>
      <c r="DM416" s="70"/>
      <c r="DN416" s="70"/>
      <c r="DO416" s="70"/>
      <c r="DP416" s="70"/>
      <c r="DQ416" s="70"/>
      <c r="DR416" s="70"/>
      <c r="DS416" s="70"/>
      <c r="DT416" s="70"/>
      <c r="DU416" s="70"/>
      <c r="DV416" s="70"/>
      <c r="DW416" s="70"/>
      <c r="DX416" s="70"/>
      <c r="DY416" s="70"/>
      <c r="DZ416" s="70"/>
      <c r="EA416" s="70"/>
      <c r="EB416" s="70"/>
      <c r="EC416" s="70"/>
      <c r="ED416" s="70"/>
      <c r="EE416" s="70"/>
      <c r="EF416" s="70"/>
      <c r="EG416" s="70"/>
      <c r="EH416" s="70"/>
      <c r="EI416" s="70"/>
      <c r="EJ416" s="70"/>
      <c r="EK416" s="70"/>
      <c r="EL416" s="70"/>
      <c r="EM416" s="70"/>
      <c r="EN416" s="70"/>
    </row>
    <row r="417" spans="1:144" outlineLevel="1" x14ac:dyDescent="0.2">
      <c r="A417" s="16">
        <v>164</v>
      </c>
      <c r="B417" s="16">
        <v>0</v>
      </c>
      <c r="C417" s="1">
        <v>7.5977061936058979E-2</v>
      </c>
      <c r="D417" s="1">
        <f t="shared" si="49"/>
        <v>-7.5977061936058979E-2</v>
      </c>
      <c r="E417" s="1">
        <f t="shared" si="50"/>
        <v>0.1580367658081139</v>
      </c>
      <c r="F417" s="1">
        <f t="shared" si="51"/>
        <v>-0.39753838281116188</v>
      </c>
      <c r="G417" s="1">
        <f t="shared" si="52"/>
        <v>-0.28674765266936997</v>
      </c>
      <c r="H417" s="1">
        <v>0.10441290774356396</v>
      </c>
      <c r="I417" s="1">
        <f t="shared" si="53"/>
        <v>9.5861916571148443E-3</v>
      </c>
      <c r="J417" s="1">
        <f t="shared" si="54"/>
        <v>-0.30300232337146932</v>
      </c>
      <c r="AQ417" s="70"/>
      <c r="AR417" s="70"/>
      <c r="AS417" s="70"/>
      <c r="AT417" s="70"/>
      <c r="AU417" s="70"/>
      <c r="AV417" s="70"/>
      <c r="AW417" s="70"/>
      <c r="AX417" s="83"/>
      <c r="AY417" s="70"/>
      <c r="AZ417" s="70"/>
      <c r="BA417" s="70"/>
      <c r="BB417" s="70">
        <f t="shared" si="55"/>
        <v>1</v>
      </c>
      <c r="BC417" s="70">
        <f t="shared" si="56"/>
        <v>7.5977061936058979E-2</v>
      </c>
      <c r="BD417" s="70" t="e">
        <f t="shared" si="57"/>
        <v>#N/A</v>
      </c>
      <c r="BE417" s="70"/>
      <c r="BF417" s="70"/>
      <c r="BG417" s="70"/>
      <c r="BH417" s="70"/>
      <c r="BI417" s="70"/>
      <c r="BJ417" s="70"/>
      <c r="BK417" s="70"/>
      <c r="BL417" s="70"/>
      <c r="BM417" s="70"/>
      <c r="BN417" s="70"/>
      <c r="BO417" s="70"/>
      <c r="BP417" s="70"/>
      <c r="BQ417" s="70"/>
      <c r="BR417" s="70"/>
      <c r="BS417" s="70"/>
      <c r="BT417" s="70"/>
      <c r="BU417" s="70"/>
      <c r="BV417" s="70"/>
      <c r="BW417" s="70"/>
      <c r="BX417" s="70"/>
      <c r="BY417" s="70"/>
      <c r="BZ417" s="70"/>
      <c r="CA417" s="70"/>
      <c r="CB417" s="70"/>
      <c r="CC417" s="70"/>
      <c r="CD417" s="70"/>
      <c r="CE417" s="70"/>
      <c r="CF417" s="70"/>
      <c r="CG417" s="70"/>
      <c r="CH417" s="70"/>
      <c r="CI417" s="70"/>
      <c r="CJ417" s="70"/>
      <c r="CK417" s="70"/>
      <c r="CL417" s="70"/>
      <c r="CM417" s="70"/>
      <c r="CN417" s="70"/>
      <c r="CO417" s="70"/>
      <c r="CP417" s="70"/>
      <c r="CQ417" s="70"/>
      <c r="CR417" s="70"/>
      <c r="CS417" s="70"/>
      <c r="CT417" s="70"/>
      <c r="CU417" s="70"/>
      <c r="CV417" s="70"/>
      <c r="CW417" s="70"/>
      <c r="CX417" s="70"/>
      <c r="CY417" s="70"/>
      <c r="CZ417" s="70"/>
      <c r="DA417" s="70"/>
      <c r="DB417" s="70"/>
      <c r="DC417" s="70"/>
      <c r="DD417" s="70"/>
      <c r="DE417" s="70"/>
      <c r="DF417" s="70"/>
      <c r="DG417" s="70"/>
      <c r="DH417" s="70"/>
      <c r="DI417" s="70"/>
      <c r="DJ417" s="70"/>
      <c r="DK417" s="70"/>
      <c r="DL417" s="70"/>
      <c r="DM417" s="70"/>
      <c r="DN417" s="70"/>
      <c r="DO417" s="70"/>
      <c r="DP417" s="70"/>
      <c r="DQ417" s="70"/>
      <c r="DR417" s="70"/>
      <c r="DS417" s="70"/>
      <c r="DT417" s="70"/>
      <c r="DU417" s="70"/>
      <c r="DV417" s="70"/>
      <c r="DW417" s="70"/>
      <c r="DX417" s="70"/>
      <c r="DY417" s="70"/>
      <c r="DZ417" s="70"/>
      <c r="EA417" s="70"/>
      <c r="EB417" s="70"/>
      <c r="EC417" s="70"/>
      <c r="ED417" s="70"/>
      <c r="EE417" s="70"/>
      <c r="EF417" s="70"/>
      <c r="EG417" s="70"/>
      <c r="EH417" s="70"/>
      <c r="EI417" s="70"/>
      <c r="EJ417" s="70"/>
      <c r="EK417" s="70"/>
      <c r="EL417" s="70"/>
      <c r="EM417" s="70"/>
      <c r="EN417" s="70"/>
    </row>
    <row r="418" spans="1:144" outlineLevel="1" x14ac:dyDescent="0.2">
      <c r="A418" s="16">
        <v>165</v>
      </c>
      <c r="B418" s="16">
        <v>0</v>
      </c>
      <c r="C418" s="1">
        <v>1.3262028290985636E-4</v>
      </c>
      <c r="D418" s="1">
        <f t="shared" si="49"/>
        <v>-1.3262028290985636E-4</v>
      </c>
      <c r="E418" s="1">
        <f t="shared" si="50"/>
        <v>2.6525815551430894E-4</v>
      </c>
      <c r="F418" s="1">
        <f t="shared" si="51"/>
        <v>-1.6286747849534263E-2</v>
      </c>
      <c r="G418" s="1">
        <f t="shared" si="52"/>
        <v>-1.1516851713126677E-2</v>
      </c>
      <c r="H418" s="1">
        <v>4.3642507868187709E-4</v>
      </c>
      <c r="I418" s="1">
        <f t="shared" si="53"/>
        <v>5.7911768475114546E-8</v>
      </c>
      <c r="J418" s="1">
        <f t="shared" si="54"/>
        <v>-1.1519365657475416E-2</v>
      </c>
      <c r="AQ418" s="70"/>
      <c r="AR418" s="70"/>
      <c r="AS418" s="70"/>
      <c r="AT418" s="70"/>
      <c r="AU418" s="70"/>
      <c r="AV418" s="70"/>
      <c r="AW418" s="70"/>
      <c r="AX418" s="83"/>
      <c r="AY418" s="70"/>
      <c r="AZ418" s="70"/>
      <c r="BA418" s="70"/>
      <c r="BB418" s="70">
        <f t="shared" si="55"/>
        <v>1</v>
      </c>
      <c r="BC418" s="70">
        <f t="shared" si="56"/>
        <v>1.3262028290985636E-4</v>
      </c>
      <c r="BD418" s="70" t="e">
        <f t="shared" si="57"/>
        <v>#N/A</v>
      </c>
      <c r="BE418" s="70"/>
      <c r="BF418" s="70"/>
      <c r="BG418" s="70"/>
      <c r="BH418" s="70"/>
      <c r="BI418" s="70"/>
      <c r="BJ418" s="70"/>
      <c r="BK418" s="70"/>
      <c r="BL418" s="70"/>
      <c r="BM418" s="70"/>
      <c r="BN418" s="70"/>
      <c r="BO418" s="70"/>
      <c r="BP418" s="70"/>
      <c r="BQ418" s="70"/>
      <c r="BR418" s="70"/>
      <c r="BS418" s="70"/>
      <c r="BT418" s="70"/>
      <c r="BU418" s="70"/>
      <c r="BV418" s="70"/>
      <c r="BW418" s="70"/>
      <c r="BX418" s="70"/>
      <c r="BY418" s="70"/>
      <c r="BZ418" s="70"/>
      <c r="CA418" s="70"/>
      <c r="CB418" s="70"/>
      <c r="CC418" s="70"/>
      <c r="CD418" s="70"/>
      <c r="CE418" s="70"/>
      <c r="CF418" s="70"/>
      <c r="CG418" s="70"/>
      <c r="CH418" s="70"/>
      <c r="CI418" s="70"/>
      <c r="CJ418" s="70"/>
      <c r="CK418" s="70"/>
      <c r="CL418" s="70"/>
      <c r="CM418" s="70"/>
      <c r="CN418" s="70"/>
      <c r="CO418" s="70"/>
      <c r="CP418" s="70"/>
      <c r="CQ418" s="70"/>
      <c r="CR418" s="70"/>
      <c r="CS418" s="70"/>
      <c r="CT418" s="70"/>
      <c r="CU418" s="70"/>
      <c r="CV418" s="70"/>
      <c r="CW418" s="70"/>
      <c r="CX418" s="70"/>
      <c r="CY418" s="70"/>
      <c r="CZ418" s="70"/>
      <c r="DA418" s="70"/>
      <c r="DB418" s="70"/>
      <c r="DC418" s="70"/>
      <c r="DD418" s="70"/>
      <c r="DE418" s="70"/>
      <c r="DF418" s="70"/>
      <c r="DG418" s="70"/>
      <c r="DH418" s="70"/>
      <c r="DI418" s="70"/>
      <c r="DJ418" s="70"/>
      <c r="DK418" s="70"/>
      <c r="DL418" s="70"/>
      <c r="DM418" s="70"/>
      <c r="DN418" s="70"/>
      <c r="DO418" s="70"/>
      <c r="DP418" s="70"/>
      <c r="DQ418" s="70"/>
      <c r="DR418" s="70"/>
      <c r="DS418" s="70"/>
      <c r="DT418" s="70"/>
      <c r="DU418" s="70"/>
      <c r="DV418" s="70"/>
      <c r="DW418" s="70"/>
      <c r="DX418" s="70"/>
      <c r="DY418" s="70"/>
      <c r="DZ418" s="70"/>
      <c r="EA418" s="70"/>
      <c r="EB418" s="70"/>
      <c r="EC418" s="70"/>
      <c r="ED418" s="70"/>
      <c r="EE418" s="70"/>
      <c r="EF418" s="70"/>
      <c r="EG418" s="70"/>
      <c r="EH418" s="70"/>
      <c r="EI418" s="70"/>
      <c r="EJ418" s="70"/>
      <c r="EK418" s="70"/>
      <c r="EL418" s="70"/>
      <c r="EM418" s="70"/>
      <c r="EN418" s="70"/>
    </row>
    <row r="419" spans="1:144" outlineLevel="1" x14ac:dyDescent="0.2">
      <c r="A419" s="16">
        <v>166</v>
      </c>
      <c r="B419" s="16">
        <v>0</v>
      </c>
      <c r="C419" s="1">
        <v>9.1543393610769925E-6</v>
      </c>
      <c r="D419" s="1">
        <f t="shared" si="49"/>
        <v>-9.1543393610769925E-6</v>
      </c>
      <c r="E419" s="1">
        <f t="shared" si="50"/>
        <v>1.8308762524522967E-5</v>
      </c>
      <c r="F419" s="1">
        <f t="shared" si="51"/>
        <v>-4.2788739785746162E-3</v>
      </c>
      <c r="G419" s="1">
        <f t="shared" si="52"/>
        <v>-3.0256277305334986E-3</v>
      </c>
      <c r="H419" s="1">
        <v>4.0846057107590529E-5</v>
      </c>
      <c r="I419" s="1">
        <f t="shared" si="53"/>
        <v>3.7393736520150704E-10</v>
      </c>
      <c r="J419" s="1">
        <f t="shared" si="54"/>
        <v>-3.0256895249080817E-3</v>
      </c>
      <c r="AQ419" s="70"/>
      <c r="AR419" s="70"/>
      <c r="AS419" s="70"/>
      <c r="AT419" s="70"/>
      <c r="AU419" s="70"/>
      <c r="AV419" s="70"/>
      <c r="AW419" s="70"/>
      <c r="AX419" s="83"/>
      <c r="AY419" s="70"/>
      <c r="AZ419" s="70"/>
      <c r="BA419" s="70"/>
      <c r="BB419" s="70">
        <f t="shared" si="55"/>
        <v>1</v>
      </c>
      <c r="BC419" s="70">
        <f t="shared" si="56"/>
        <v>9.1543393610769925E-6</v>
      </c>
      <c r="BD419" s="70" t="e">
        <f t="shared" si="57"/>
        <v>#N/A</v>
      </c>
      <c r="BE419" s="70"/>
      <c r="BF419" s="70"/>
      <c r="BG419" s="70"/>
      <c r="BH419" s="70"/>
      <c r="BI419" s="70"/>
      <c r="BJ419" s="70"/>
      <c r="BK419" s="70"/>
      <c r="BL419" s="70"/>
      <c r="BM419" s="70"/>
      <c r="BN419" s="70"/>
      <c r="BO419" s="70"/>
      <c r="BP419" s="70"/>
      <c r="BQ419" s="70"/>
      <c r="BR419" s="70"/>
      <c r="BS419" s="70"/>
      <c r="BT419" s="70"/>
      <c r="BU419" s="70"/>
      <c r="BV419" s="70"/>
      <c r="BW419" s="70"/>
      <c r="BX419" s="70"/>
      <c r="BY419" s="70"/>
      <c r="BZ419" s="70"/>
      <c r="CA419" s="70"/>
      <c r="CB419" s="70"/>
      <c r="CC419" s="70"/>
      <c r="CD419" s="70"/>
      <c r="CE419" s="70"/>
      <c r="CF419" s="70"/>
      <c r="CG419" s="70"/>
      <c r="CH419" s="70"/>
      <c r="CI419" s="70"/>
      <c r="CJ419" s="70"/>
      <c r="CK419" s="70"/>
      <c r="CL419" s="70"/>
      <c r="CM419" s="70"/>
      <c r="CN419" s="70"/>
      <c r="CO419" s="70"/>
      <c r="CP419" s="70"/>
      <c r="CQ419" s="70"/>
      <c r="CR419" s="70"/>
      <c r="CS419" s="70"/>
      <c r="CT419" s="70"/>
      <c r="CU419" s="70"/>
      <c r="CV419" s="70"/>
      <c r="CW419" s="70"/>
      <c r="CX419" s="70"/>
      <c r="CY419" s="70"/>
      <c r="CZ419" s="70"/>
      <c r="DA419" s="70"/>
      <c r="DB419" s="70"/>
      <c r="DC419" s="70"/>
      <c r="DD419" s="70"/>
      <c r="DE419" s="70"/>
      <c r="DF419" s="70"/>
      <c r="DG419" s="70"/>
      <c r="DH419" s="70"/>
      <c r="DI419" s="70"/>
      <c r="DJ419" s="70"/>
      <c r="DK419" s="70"/>
      <c r="DL419" s="70"/>
      <c r="DM419" s="70"/>
      <c r="DN419" s="70"/>
      <c r="DO419" s="70"/>
      <c r="DP419" s="70"/>
      <c r="DQ419" s="70"/>
      <c r="DR419" s="70"/>
      <c r="DS419" s="70"/>
      <c r="DT419" s="70"/>
      <c r="DU419" s="70"/>
      <c r="DV419" s="70"/>
      <c r="DW419" s="70"/>
      <c r="DX419" s="70"/>
      <c r="DY419" s="70"/>
      <c r="DZ419" s="70"/>
      <c r="EA419" s="70"/>
      <c r="EB419" s="70"/>
      <c r="EC419" s="70"/>
      <c r="ED419" s="70"/>
      <c r="EE419" s="70"/>
      <c r="EF419" s="70"/>
      <c r="EG419" s="70"/>
      <c r="EH419" s="70"/>
      <c r="EI419" s="70"/>
      <c r="EJ419" s="70"/>
      <c r="EK419" s="70"/>
      <c r="EL419" s="70"/>
      <c r="EM419" s="70"/>
      <c r="EN419" s="70"/>
    </row>
    <row r="420" spans="1:144" outlineLevel="1" x14ac:dyDescent="0.2">
      <c r="A420" s="16">
        <v>167</v>
      </c>
      <c r="B420" s="16">
        <v>0</v>
      </c>
      <c r="C420" s="1">
        <v>1.2416706987072241E-4</v>
      </c>
      <c r="D420" s="1">
        <f t="shared" si="49"/>
        <v>-1.2416706987072241E-4</v>
      </c>
      <c r="E420" s="1">
        <f t="shared" si="50"/>
        <v>2.4834955847918025E-4</v>
      </c>
      <c r="F420" s="1">
        <f t="shared" si="51"/>
        <v>-1.5759110332730725E-2</v>
      </c>
      <c r="G420" s="1">
        <f t="shared" si="52"/>
        <v>-1.1143719722181701E-2</v>
      </c>
      <c r="H420" s="1">
        <v>4.3753961602492386E-4</v>
      </c>
      <c r="I420" s="1">
        <f t="shared" si="53"/>
        <v>5.4358542677841905E-8</v>
      </c>
      <c r="J420" s="1">
        <f t="shared" si="54"/>
        <v>-1.1146158431909142E-2</v>
      </c>
      <c r="AQ420" s="70"/>
      <c r="AR420" s="70"/>
      <c r="AS420" s="70"/>
      <c r="AT420" s="70"/>
      <c r="AU420" s="70"/>
      <c r="AV420" s="70"/>
      <c r="AW420" s="70"/>
      <c r="AX420" s="83"/>
      <c r="AY420" s="70"/>
      <c r="AZ420" s="70"/>
      <c r="BA420" s="70"/>
      <c r="BB420" s="70">
        <f t="shared" si="55"/>
        <v>1</v>
      </c>
      <c r="BC420" s="70">
        <f t="shared" si="56"/>
        <v>1.2416706987072241E-4</v>
      </c>
      <c r="BD420" s="70" t="e">
        <f t="shared" si="57"/>
        <v>#N/A</v>
      </c>
      <c r="BE420" s="70"/>
      <c r="BF420" s="70"/>
      <c r="BG420" s="70"/>
      <c r="BH420" s="70"/>
      <c r="BI420" s="70"/>
      <c r="BJ420" s="70"/>
      <c r="BK420" s="70"/>
      <c r="BL420" s="70"/>
      <c r="BM420" s="70"/>
      <c r="BN420" s="70"/>
      <c r="BO420" s="70"/>
      <c r="BP420" s="70"/>
      <c r="BQ420" s="70"/>
      <c r="BR420" s="70"/>
      <c r="BS420" s="70"/>
      <c r="BT420" s="70"/>
      <c r="BU420" s="70"/>
      <c r="BV420" s="70"/>
      <c r="BW420" s="70"/>
      <c r="BX420" s="70"/>
      <c r="BY420" s="70"/>
      <c r="BZ420" s="70"/>
      <c r="CA420" s="70"/>
      <c r="CB420" s="70"/>
      <c r="CC420" s="70"/>
      <c r="CD420" s="70"/>
      <c r="CE420" s="70"/>
      <c r="CF420" s="70"/>
      <c r="CG420" s="70"/>
      <c r="CH420" s="70"/>
      <c r="CI420" s="70"/>
      <c r="CJ420" s="70"/>
      <c r="CK420" s="70"/>
      <c r="CL420" s="70"/>
      <c r="CM420" s="70"/>
      <c r="CN420" s="70"/>
      <c r="CO420" s="70"/>
      <c r="CP420" s="70"/>
      <c r="CQ420" s="70"/>
      <c r="CR420" s="70"/>
      <c r="CS420" s="70"/>
      <c r="CT420" s="70"/>
      <c r="CU420" s="70"/>
      <c r="CV420" s="70"/>
      <c r="CW420" s="70"/>
      <c r="CX420" s="70"/>
      <c r="CY420" s="70"/>
      <c r="CZ420" s="70"/>
      <c r="DA420" s="70"/>
      <c r="DB420" s="70"/>
      <c r="DC420" s="70"/>
      <c r="DD420" s="70"/>
      <c r="DE420" s="70"/>
      <c r="DF420" s="70"/>
      <c r="DG420" s="70"/>
      <c r="DH420" s="70"/>
      <c r="DI420" s="70"/>
      <c r="DJ420" s="70"/>
      <c r="DK420" s="70"/>
      <c r="DL420" s="70"/>
      <c r="DM420" s="70"/>
      <c r="DN420" s="70"/>
      <c r="DO420" s="70"/>
      <c r="DP420" s="70"/>
      <c r="DQ420" s="70"/>
      <c r="DR420" s="70"/>
      <c r="DS420" s="70"/>
      <c r="DT420" s="70"/>
      <c r="DU420" s="70"/>
      <c r="DV420" s="70"/>
      <c r="DW420" s="70"/>
      <c r="DX420" s="70"/>
      <c r="DY420" s="70"/>
      <c r="DZ420" s="70"/>
      <c r="EA420" s="70"/>
      <c r="EB420" s="70"/>
      <c r="EC420" s="70"/>
      <c r="ED420" s="70"/>
      <c r="EE420" s="70"/>
      <c r="EF420" s="70"/>
      <c r="EG420" s="70"/>
      <c r="EH420" s="70"/>
      <c r="EI420" s="70"/>
      <c r="EJ420" s="70"/>
      <c r="EK420" s="70"/>
      <c r="EL420" s="70"/>
      <c r="EM420" s="70"/>
      <c r="EN420" s="70"/>
    </row>
    <row r="421" spans="1:144" outlineLevel="1" x14ac:dyDescent="0.2">
      <c r="A421" s="16">
        <v>168</v>
      </c>
      <c r="B421" s="16">
        <v>0</v>
      </c>
      <c r="C421" s="1">
        <v>2.4126491952372211E-6</v>
      </c>
      <c r="D421" s="1">
        <f t="shared" si="49"/>
        <v>-2.4126491952372211E-6</v>
      </c>
      <c r="E421" s="1">
        <f t="shared" si="50"/>
        <v>4.8253042110912995E-6</v>
      </c>
      <c r="F421" s="1">
        <f t="shared" si="51"/>
        <v>-2.1966575088281969E-3</v>
      </c>
      <c r="G421" s="1">
        <f t="shared" si="52"/>
        <v>-1.5532723573563666E-3</v>
      </c>
      <c r="H421" s="1">
        <v>1.2995196178980916E-5</v>
      </c>
      <c r="I421" s="1">
        <f t="shared" si="53"/>
        <v>3.135333268948715E-11</v>
      </c>
      <c r="J421" s="1">
        <f t="shared" si="54"/>
        <v>-1.5532824499942352E-3</v>
      </c>
      <c r="AQ421" s="70"/>
      <c r="AR421" s="70"/>
      <c r="AS421" s="70"/>
      <c r="AT421" s="70"/>
      <c r="AU421" s="70"/>
      <c r="AV421" s="70"/>
      <c r="AW421" s="70"/>
      <c r="AX421" s="83"/>
      <c r="AY421" s="70"/>
      <c r="AZ421" s="70"/>
      <c r="BA421" s="70"/>
      <c r="BB421" s="70">
        <f t="shared" si="55"/>
        <v>1</v>
      </c>
      <c r="BC421" s="70">
        <f t="shared" si="56"/>
        <v>2.4126491952372211E-6</v>
      </c>
      <c r="BD421" s="70" t="e">
        <f t="shared" si="57"/>
        <v>#N/A</v>
      </c>
      <c r="BE421" s="70"/>
      <c r="BF421" s="70"/>
      <c r="BG421" s="70"/>
      <c r="BH421" s="70"/>
      <c r="BI421" s="70"/>
      <c r="BJ421" s="70"/>
      <c r="BK421" s="70"/>
      <c r="BL421" s="70"/>
      <c r="BM421" s="70"/>
      <c r="BN421" s="70"/>
      <c r="BO421" s="70"/>
      <c r="BP421" s="70"/>
      <c r="BQ421" s="70"/>
      <c r="BR421" s="70"/>
      <c r="BS421" s="70"/>
      <c r="BT421" s="70"/>
      <c r="BU421" s="70"/>
      <c r="BV421" s="70"/>
      <c r="BW421" s="70"/>
      <c r="BX421" s="70"/>
      <c r="BY421" s="70"/>
      <c r="BZ421" s="70"/>
      <c r="CA421" s="70"/>
      <c r="CB421" s="70"/>
      <c r="CC421" s="70"/>
      <c r="CD421" s="70"/>
      <c r="CE421" s="70"/>
      <c r="CF421" s="70"/>
      <c r="CG421" s="70"/>
      <c r="CH421" s="70"/>
      <c r="CI421" s="70"/>
      <c r="CJ421" s="70"/>
      <c r="CK421" s="70"/>
      <c r="CL421" s="70"/>
      <c r="CM421" s="70"/>
      <c r="CN421" s="70"/>
      <c r="CO421" s="70"/>
      <c r="CP421" s="70"/>
      <c r="CQ421" s="70"/>
      <c r="CR421" s="70"/>
      <c r="CS421" s="70"/>
      <c r="CT421" s="70"/>
      <c r="CU421" s="70"/>
      <c r="CV421" s="70"/>
      <c r="CW421" s="70"/>
      <c r="CX421" s="70"/>
      <c r="CY421" s="70"/>
      <c r="CZ421" s="70"/>
      <c r="DA421" s="70"/>
      <c r="DB421" s="70"/>
      <c r="DC421" s="70"/>
      <c r="DD421" s="70"/>
      <c r="DE421" s="70"/>
      <c r="DF421" s="70"/>
      <c r="DG421" s="70"/>
      <c r="DH421" s="70"/>
      <c r="DI421" s="70"/>
      <c r="DJ421" s="70"/>
      <c r="DK421" s="70"/>
      <c r="DL421" s="70"/>
      <c r="DM421" s="70"/>
      <c r="DN421" s="70"/>
      <c r="DO421" s="70"/>
      <c r="DP421" s="70"/>
      <c r="DQ421" s="70"/>
      <c r="DR421" s="70"/>
      <c r="DS421" s="70"/>
      <c r="DT421" s="70"/>
      <c r="DU421" s="70"/>
      <c r="DV421" s="70"/>
      <c r="DW421" s="70"/>
      <c r="DX421" s="70"/>
      <c r="DY421" s="70"/>
      <c r="DZ421" s="70"/>
      <c r="EA421" s="70"/>
      <c r="EB421" s="70"/>
      <c r="EC421" s="70"/>
      <c r="ED421" s="70"/>
      <c r="EE421" s="70"/>
      <c r="EF421" s="70"/>
      <c r="EG421" s="70"/>
      <c r="EH421" s="70"/>
      <c r="EI421" s="70"/>
      <c r="EJ421" s="70"/>
      <c r="EK421" s="70"/>
      <c r="EL421" s="70"/>
      <c r="EM421" s="70"/>
      <c r="EN421" s="70"/>
    </row>
    <row r="422" spans="1:144" outlineLevel="1" x14ac:dyDescent="0.2">
      <c r="A422" s="16">
        <v>169</v>
      </c>
      <c r="B422" s="16">
        <v>1</v>
      </c>
      <c r="C422" s="1">
        <v>0.2689876003671906</v>
      </c>
      <c r="D422" s="1">
        <f t="shared" si="49"/>
        <v>0.7310123996328094</v>
      </c>
      <c r="E422" s="1">
        <f t="shared" si="50"/>
        <v>2.6261799914639457</v>
      </c>
      <c r="F422" s="1">
        <f t="shared" si="51"/>
        <v>1.620549286959192</v>
      </c>
      <c r="G422" s="1">
        <f t="shared" si="52"/>
        <v>1.6485276718365647</v>
      </c>
      <c r="H422" s="1">
        <v>8.2174847211005222E-2</v>
      </c>
      <c r="I422" s="1">
        <f t="shared" si="53"/>
        <v>0.24331642847192619</v>
      </c>
      <c r="J422" s="1">
        <f t="shared" si="54"/>
        <v>1.7207439999264302</v>
      </c>
      <c r="AQ422" s="70"/>
      <c r="AR422" s="70"/>
      <c r="AS422" s="70"/>
      <c r="AT422" s="70"/>
      <c r="AU422" s="70"/>
      <c r="AV422" s="70"/>
      <c r="AW422" s="70"/>
      <c r="AX422" s="83"/>
      <c r="AY422" s="70"/>
      <c r="AZ422" s="70"/>
      <c r="BA422" s="70"/>
      <c r="BB422" s="70">
        <f t="shared" si="55"/>
        <v>0</v>
      </c>
      <c r="BC422" s="70" t="e">
        <f t="shared" si="56"/>
        <v>#N/A</v>
      </c>
      <c r="BD422" s="70">
        <f t="shared" si="57"/>
        <v>0.2689876003671906</v>
      </c>
      <c r="BE422" s="70"/>
      <c r="BF422" s="70"/>
      <c r="BG422" s="70"/>
      <c r="BH422" s="70"/>
      <c r="BI422" s="70"/>
      <c r="BJ422" s="70"/>
      <c r="BK422" s="70"/>
      <c r="BL422" s="70"/>
      <c r="BM422" s="70"/>
      <c r="BN422" s="70"/>
      <c r="BO422" s="70"/>
      <c r="BP422" s="70"/>
      <c r="BQ422" s="70"/>
      <c r="BR422" s="70"/>
      <c r="BS422" s="70"/>
      <c r="BT422" s="70"/>
      <c r="BU422" s="70"/>
      <c r="BV422" s="70"/>
      <c r="BW422" s="70"/>
      <c r="BX422" s="70"/>
      <c r="BY422" s="70"/>
      <c r="BZ422" s="70"/>
      <c r="CA422" s="70"/>
      <c r="CB422" s="70"/>
      <c r="CC422" s="70"/>
      <c r="CD422" s="70"/>
      <c r="CE422" s="70"/>
      <c r="CF422" s="70"/>
      <c r="CG422" s="70"/>
      <c r="CH422" s="70"/>
      <c r="CI422" s="70"/>
      <c r="CJ422" s="70"/>
      <c r="CK422" s="70"/>
      <c r="CL422" s="70"/>
      <c r="CM422" s="70"/>
      <c r="CN422" s="70"/>
      <c r="CO422" s="70"/>
      <c r="CP422" s="70"/>
      <c r="CQ422" s="70"/>
      <c r="CR422" s="70"/>
      <c r="CS422" s="70"/>
      <c r="CT422" s="70"/>
      <c r="CU422" s="70"/>
      <c r="CV422" s="70"/>
      <c r="CW422" s="70"/>
      <c r="CX422" s="70"/>
      <c r="CY422" s="70"/>
      <c r="CZ422" s="70"/>
      <c r="DA422" s="70"/>
      <c r="DB422" s="70"/>
      <c r="DC422" s="70"/>
      <c r="DD422" s="70"/>
      <c r="DE422" s="70"/>
      <c r="DF422" s="70"/>
      <c r="DG422" s="70"/>
      <c r="DH422" s="70"/>
      <c r="DI422" s="70"/>
      <c r="DJ422" s="70"/>
      <c r="DK422" s="70"/>
      <c r="DL422" s="70"/>
      <c r="DM422" s="70"/>
      <c r="DN422" s="70"/>
      <c r="DO422" s="70"/>
      <c r="DP422" s="70"/>
      <c r="DQ422" s="70"/>
      <c r="DR422" s="70"/>
      <c r="DS422" s="70"/>
      <c r="DT422" s="70"/>
      <c r="DU422" s="70"/>
      <c r="DV422" s="70"/>
      <c r="DW422" s="70"/>
      <c r="DX422" s="70"/>
      <c r="DY422" s="70"/>
      <c r="DZ422" s="70"/>
      <c r="EA422" s="70"/>
      <c r="EB422" s="70"/>
      <c r="EC422" s="70"/>
      <c r="ED422" s="70"/>
      <c r="EE422" s="70"/>
      <c r="EF422" s="70"/>
      <c r="EG422" s="70"/>
      <c r="EH422" s="70"/>
      <c r="EI422" s="70"/>
      <c r="EJ422" s="70"/>
      <c r="EK422" s="70"/>
      <c r="EL422" s="70"/>
      <c r="EM422" s="70"/>
      <c r="EN422" s="70"/>
    </row>
    <row r="423" spans="1:144" outlineLevel="1" x14ac:dyDescent="0.2">
      <c r="A423" s="16">
        <v>170</v>
      </c>
      <c r="B423" s="16">
        <v>0</v>
      </c>
      <c r="C423" s="1">
        <v>1.1021341922060721E-3</v>
      </c>
      <c r="D423" s="1">
        <f t="shared" si="49"/>
        <v>-1.1021341922060721E-3</v>
      </c>
      <c r="E423" s="1">
        <f t="shared" si="50"/>
        <v>2.2054839774364649E-3</v>
      </c>
      <c r="F423" s="1">
        <f t="shared" si="51"/>
        <v>-4.6962580608783257E-2</v>
      </c>
      <c r="G423" s="1">
        <f t="shared" si="52"/>
        <v>-3.3216716156522511E-2</v>
      </c>
      <c r="H423" s="1">
        <v>1.6995342402723224E-3</v>
      </c>
      <c r="I423" s="1">
        <f t="shared" si="53"/>
        <v>1.8783738593654028E-6</v>
      </c>
      <c r="J423" s="1">
        <f t="shared" si="54"/>
        <v>-3.3244978659676544E-2</v>
      </c>
      <c r="AQ423" s="70"/>
      <c r="AR423" s="70"/>
      <c r="AS423" s="70"/>
      <c r="AT423" s="70"/>
      <c r="AU423" s="70"/>
      <c r="AV423" s="70"/>
      <c r="AW423" s="70"/>
      <c r="AX423" s="83"/>
      <c r="AY423" s="70"/>
      <c r="AZ423" s="70"/>
      <c r="BA423" s="70"/>
      <c r="BB423" s="70">
        <f t="shared" si="55"/>
        <v>1</v>
      </c>
      <c r="BC423" s="70">
        <f t="shared" si="56"/>
        <v>1.1021341922060721E-3</v>
      </c>
      <c r="BD423" s="70" t="e">
        <f t="shared" si="57"/>
        <v>#N/A</v>
      </c>
      <c r="BE423" s="70"/>
      <c r="BF423" s="70"/>
      <c r="BG423" s="70"/>
      <c r="BH423" s="70"/>
      <c r="BI423" s="70"/>
      <c r="BJ423" s="70"/>
      <c r="BK423" s="70"/>
      <c r="BL423" s="70"/>
      <c r="BM423" s="70"/>
      <c r="BN423" s="70"/>
      <c r="BO423" s="70"/>
      <c r="BP423" s="70"/>
      <c r="BQ423" s="70"/>
      <c r="BR423" s="70"/>
      <c r="BS423" s="70"/>
      <c r="BT423" s="70"/>
      <c r="BU423" s="70"/>
      <c r="BV423" s="70"/>
      <c r="BW423" s="70"/>
      <c r="BX423" s="70"/>
      <c r="BY423" s="70"/>
      <c r="BZ423" s="70"/>
      <c r="CA423" s="70"/>
      <c r="CB423" s="70"/>
      <c r="CC423" s="70"/>
      <c r="CD423" s="70"/>
      <c r="CE423" s="70"/>
      <c r="CF423" s="70"/>
      <c r="CG423" s="70"/>
      <c r="CH423" s="70"/>
      <c r="CI423" s="70"/>
      <c r="CJ423" s="70"/>
      <c r="CK423" s="70"/>
      <c r="CL423" s="70"/>
      <c r="CM423" s="70"/>
      <c r="CN423" s="70"/>
      <c r="CO423" s="70"/>
      <c r="CP423" s="70"/>
      <c r="CQ423" s="70"/>
      <c r="CR423" s="70"/>
      <c r="CS423" s="70"/>
      <c r="CT423" s="70"/>
      <c r="CU423" s="70"/>
      <c r="CV423" s="70"/>
      <c r="CW423" s="70"/>
      <c r="CX423" s="70"/>
      <c r="CY423" s="70"/>
      <c r="CZ423" s="70"/>
      <c r="DA423" s="70"/>
      <c r="DB423" s="70"/>
      <c r="DC423" s="70"/>
      <c r="DD423" s="70"/>
      <c r="DE423" s="70"/>
      <c r="DF423" s="70"/>
      <c r="DG423" s="70"/>
      <c r="DH423" s="70"/>
      <c r="DI423" s="70"/>
      <c r="DJ423" s="70"/>
      <c r="DK423" s="70"/>
      <c r="DL423" s="70"/>
      <c r="DM423" s="70"/>
      <c r="DN423" s="70"/>
      <c r="DO423" s="70"/>
      <c r="DP423" s="70"/>
      <c r="DQ423" s="70"/>
      <c r="DR423" s="70"/>
      <c r="DS423" s="70"/>
      <c r="DT423" s="70"/>
      <c r="DU423" s="70"/>
      <c r="DV423" s="70"/>
      <c r="DW423" s="70"/>
      <c r="DX423" s="70"/>
      <c r="DY423" s="70"/>
      <c r="DZ423" s="70"/>
      <c r="EA423" s="70"/>
      <c r="EB423" s="70"/>
      <c r="EC423" s="70"/>
      <c r="ED423" s="70"/>
      <c r="EE423" s="70"/>
      <c r="EF423" s="70"/>
      <c r="EG423" s="70"/>
      <c r="EH423" s="70"/>
      <c r="EI423" s="70"/>
      <c r="EJ423" s="70"/>
      <c r="EK423" s="70"/>
      <c r="EL423" s="70"/>
      <c r="EM423" s="70"/>
      <c r="EN423" s="70"/>
    </row>
    <row r="424" spans="1:144" outlineLevel="1" x14ac:dyDescent="0.2">
      <c r="A424" s="16">
        <v>171</v>
      </c>
      <c r="B424" s="16">
        <v>0</v>
      </c>
      <c r="C424" s="1">
        <v>9.4131537297857309E-2</v>
      </c>
      <c r="D424" s="1">
        <f t="shared" si="49"/>
        <v>-9.4131537297857309E-2</v>
      </c>
      <c r="E424" s="1">
        <f t="shared" si="50"/>
        <v>0.19772233626988339</v>
      </c>
      <c r="F424" s="1">
        <f t="shared" si="51"/>
        <v>-0.44465979835137265</v>
      </c>
      <c r="G424" s="1">
        <f t="shared" si="52"/>
        <v>-0.32235544142284756</v>
      </c>
      <c r="H424" s="1">
        <v>0.14675781055985676</v>
      </c>
      <c r="I424" s="1">
        <f t="shared" si="53"/>
        <v>1.7873060017919669E-2</v>
      </c>
      <c r="J424" s="1">
        <f t="shared" si="54"/>
        <v>-0.34897863922142652</v>
      </c>
      <c r="AQ424" s="70"/>
      <c r="AR424" s="70"/>
      <c r="AS424" s="70"/>
      <c r="AT424" s="70"/>
      <c r="AU424" s="70"/>
      <c r="AV424" s="70"/>
      <c r="AW424" s="70"/>
      <c r="AX424" s="83"/>
      <c r="AY424" s="70"/>
      <c r="AZ424" s="70"/>
      <c r="BA424" s="70"/>
      <c r="BB424" s="70">
        <f t="shared" si="55"/>
        <v>1</v>
      </c>
      <c r="BC424" s="70">
        <f t="shared" si="56"/>
        <v>9.4131537297857309E-2</v>
      </c>
      <c r="BD424" s="70" t="e">
        <f t="shared" si="57"/>
        <v>#N/A</v>
      </c>
      <c r="BE424" s="70"/>
      <c r="BF424" s="70"/>
      <c r="BG424" s="70"/>
      <c r="BH424" s="70"/>
      <c r="BI424" s="70"/>
      <c r="BJ424" s="70"/>
      <c r="BK424" s="70"/>
      <c r="BL424" s="70"/>
      <c r="BM424" s="70"/>
      <c r="BN424" s="70"/>
      <c r="BO424" s="70"/>
      <c r="BP424" s="70"/>
      <c r="BQ424" s="70"/>
      <c r="BR424" s="70"/>
      <c r="BS424" s="70"/>
      <c r="BT424" s="70"/>
      <c r="BU424" s="70"/>
      <c r="BV424" s="70"/>
      <c r="BW424" s="70"/>
      <c r="BX424" s="70"/>
      <c r="BY424" s="70"/>
      <c r="BZ424" s="70"/>
      <c r="CA424" s="70"/>
      <c r="CB424" s="70"/>
      <c r="CC424" s="70"/>
      <c r="CD424" s="70"/>
      <c r="CE424" s="70"/>
      <c r="CF424" s="70"/>
      <c r="CG424" s="70"/>
      <c r="CH424" s="70"/>
      <c r="CI424" s="70"/>
      <c r="CJ424" s="70"/>
      <c r="CK424" s="70"/>
      <c r="CL424" s="70"/>
      <c r="CM424" s="70"/>
      <c r="CN424" s="70"/>
      <c r="CO424" s="70"/>
      <c r="CP424" s="70"/>
      <c r="CQ424" s="70"/>
      <c r="CR424" s="70"/>
      <c r="CS424" s="70"/>
      <c r="CT424" s="70"/>
      <c r="CU424" s="70"/>
      <c r="CV424" s="70"/>
      <c r="CW424" s="70"/>
      <c r="CX424" s="70"/>
      <c r="CY424" s="70"/>
      <c r="CZ424" s="70"/>
      <c r="DA424" s="70"/>
      <c r="DB424" s="70"/>
      <c r="DC424" s="70"/>
      <c r="DD424" s="70"/>
      <c r="DE424" s="70"/>
      <c r="DF424" s="70"/>
      <c r="DG424" s="70"/>
      <c r="DH424" s="70"/>
      <c r="DI424" s="70"/>
      <c r="DJ424" s="70"/>
      <c r="DK424" s="70"/>
      <c r="DL424" s="70"/>
      <c r="DM424" s="70"/>
      <c r="DN424" s="70"/>
      <c r="DO424" s="70"/>
      <c r="DP424" s="70"/>
      <c r="DQ424" s="70"/>
      <c r="DR424" s="70"/>
      <c r="DS424" s="70"/>
      <c r="DT424" s="70"/>
      <c r="DU424" s="70"/>
      <c r="DV424" s="70"/>
      <c r="DW424" s="70"/>
      <c r="DX424" s="70"/>
      <c r="DY424" s="70"/>
      <c r="DZ424" s="70"/>
      <c r="EA424" s="70"/>
      <c r="EB424" s="70"/>
      <c r="EC424" s="70"/>
      <c r="ED424" s="70"/>
      <c r="EE424" s="70"/>
      <c r="EF424" s="70"/>
      <c r="EG424" s="70"/>
      <c r="EH424" s="70"/>
      <c r="EI424" s="70"/>
      <c r="EJ424" s="70"/>
      <c r="EK424" s="70"/>
      <c r="EL424" s="70"/>
      <c r="EM424" s="70"/>
      <c r="EN424" s="70"/>
    </row>
    <row r="425" spans="1:144" outlineLevel="1" x14ac:dyDescent="0.2">
      <c r="A425" s="16">
        <v>172</v>
      </c>
      <c r="B425" s="16">
        <v>0</v>
      </c>
      <c r="C425" s="1">
        <v>7.0986673498787175E-3</v>
      </c>
      <c r="D425" s="1">
        <f t="shared" si="49"/>
        <v>-7.0986673498787175E-3</v>
      </c>
      <c r="E425" s="1">
        <f t="shared" si="50"/>
        <v>1.4247965527785712E-2</v>
      </c>
      <c r="F425" s="1">
        <f t="shared" si="51"/>
        <v>-0.11936484209257646</v>
      </c>
      <c r="G425" s="1">
        <f t="shared" si="52"/>
        <v>-8.4554235227687402E-2</v>
      </c>
      <c r="H425" s="1">
        <v>1.3211384233266283E-2</v>
      </c>
      <c r="I425" s="1">
        <f t="shared" si="53"/>
        <v>9.5718288511007098E-5</v>
      </c>
      <c r="J425" s="1">
        <f t="shared" si="54"/>
        <v>-8.5118370422900491E-2</v>
      </c>
      <c r="AQ425" s="70"/>
      <c r="AR425" s="70"/>
      <c r="AS425" s="70"/>
      <c r="AT425" s="70"/>
      <c r="AU425" s="70"/>
      <c r="AV425" s="70"/>
      <c r="AW425" s="70"/>
      <c r="AX425" s="83"/>
      <c r="AY425" s="70"/>
      <c r="AZ425" s="70"/>
      <c r="BA425" s="70"/>
      <c r="BB425" s="70">
        <f t="shared" si="55"/>
        <v>1</v>
      </c>
      <c r="BC425" s="70">
        <f t="shared" si="56"/>
        <v>7.0986673498787175E-3</v>
      </c>
      <c r="BD425" s="70" t="e">
        <f t="shared" si="57"/>
        <v>#N/A</v>
      </c>
      <c r="BE425" s="70"/>
      <c r="BF425" s="70"/>
      <c r="BG425" s="70"/>
      <c r="BH425" s="70"/>
      <c r="BI425" s="70"/>
      <c r="BJ425" s="70"/>
      <c r="BK425" s="70"/>
      <c r="BL425" s="70"/>
      <c r="BM425" s="70"/>
      <c r="BN425" s="70"/>
      <c r="BO425" s="70"/>
      <c r="BP425" s="70"/>
      <c r="BQ425" s="70"/>
      <c r="BR425" s="70"/>
      <c r="BS425" s="70"/>
      <c r="BT425" s="70"/>
      <c r="BU425" s="70"/>
      <c r="BV425" s="70"/>
      <c r="BW425" s="70"/>
      <c r="BX425" s="70"/>
      <c r="BY425" s="70"/>
      <c r="BZ425" s="70"/>
      <c r="CA425" s="70"/>
      <c r="CB425" s="70"/>
      <c r="CC425" s="70"/>
      <c r="CD425" s="70"/>
      <c r="CE425" s="70"/>
      <c r="CF425" s="70"/>
      <c r="CG425" s="70"/>
      <c r="CH425" s="70"/>
      <c r="CI425" s="70"/>
      <c r="CJ425" s="70"/>
      <c r="CK425" s="70"/>
      <c r="CL425" s="70"/>
      <c r="CM425" s="70"/>
      <c r="CN425" s="70"/>
      <c r="CO425" s="70"/>
      <c r="CP425" s="70"/>
      <c r="CQ425" s="70"/>
      <c r="CR425" s="70"/>
      <c r="CS425" s="70"/>
      <c r="CT425" s="70"/>
      <c r="CU425" s="70"/>
      <c r="CV425" s="70"/>
      <c r="CW425" s="70"/>
      <c r="CX425" s="70"/>
      <c r="CY425" s="70"/>
      <c r="CZ425" s="70"/>
      <c r="DA425" s="70"/>
      <c r="DB425" s="70"/>
      <c r="DC425" s="70"/>
      <c r="DD425" s="70"/>
      <c r="DE425" s="70"/>
      <c r="DF425" s="70"/>
      <c r="DG425" s="70"/>
      <c r="DH425" s="70"/>
      <c r="DI425" s="70"/>
      <c r="DJ425" s="70"/>
      <c r="DK425" s="70"/>
      <c r="DL425" s="70"/>
      <c r="DM425" s="70"/>
      <c r="DN425" s="70"/>
      <c r="DO425" s="70"/>
      <c r="DP425" s="70"/>
      <c r="DQ425" s="70"/>
      <c r="DR425" s="70"/>
      <c r="DS425" s="70"/>
      <c r="DT425" s="70"/>
      <c r="DU425" s="70"/>
      <c r="DV425" s="70"/>
      <c r="DW425" s="70"/>
      <c r="DX425" s="70"/>
      <c r="DY425" s="70"/>
      <c r="DZ425" s="70"/>
      <c r="EA425" s="70"/>
      <c r="EB425" s="70"/>
      <c r="EC425" s="70"/>
      <c r="ED425" s="70"/>
      <c r="EE425" s="70"/>
      <c r="EF425" s="70"/>
      <c r="EG425" s="70"/>
      <c r="EH425" s="70"/>
      <c r="EI425" s="70"/>
      <c r="EJ425" s="70"/>
      <c r="EK425" s="70"/>
      <c r="EL425" s="70"/>
      <c r="EM425" s="70"/>
      <c r="EN425" s="70"/>
    </row>
    <row r="426" spans="1:144" outlineLevel="1" x14ac:dyDescent="0.2">
      <c r="A426" s="16">
        <v>173</v>
      </c>
      <c r="B426" s="16">
        <v>0</v>
      </c>
      <c r="C426" s="1">
        <v>1.0857445074319797E-3</v>
      </c>
      <c r="D426" s="1">
        <f t="shared" si="49"/>
        <v>-1.0857445074319797E-3</v>
      </c>
      <c r="E426" s="1">
        <f t="shared" si="50"/>
        <v>2.1726687099748909E-3</v>
      </c>
      <c r="F426" s="1">
        <f t="shared" si="51"/>
        <v>-4.6611894511754091E-2</v>
      </c>
      <c r="G426" s="1">
        <f t="shared" si="52"/>
        <v>-3.2968540002233385E-2</v>
      </c>
      <c r="H426" s="1">
        <v>2.330344288101408E-3</v>
      </c>
      <c r="I426" s="1">
        <f t="shared" si="53"/>
        <v>2.5388249390301032E-6</v>
      </c>
      <c r="J426" s="1">
        <f t="shared" si="54"/>
        <v>-3.3007021295746952E-2</v>
      </c>
      <c r="AQ426" s="70"/>
      <c r="AR426" s="70"/>
      <c r="AS426" s="70"/>
      <c r="AT426" s="70"/>
      <c r="AU426" s="70"/>
      <c r="AV426" s="70"/>
      <c r="AW426" s="70"/>
      <c r="AX426" s="83"/>
      <c r="AY426" s="70"/>
      <c r="AZ426" s="70"/>
      <c r="BA426" s="70"/>
      <c r="BB426" s="70">
        <f t="shared" si="55"/>
        <v>1</v>
      </c>
      <c r="BC426" s="70">
        <f t="shared" si="56"/>
        <v>1.0857445074319797E-3</v>
      </c>
      <c r="BD426" s="70" t="e">
        <f t="shared" si="57"/>
        <v>#N/A</v>
      </c>
      <c r="BE426" s="70"/>
      <c r="BF426" s="70"/>
      <c r="BG426" s="70"/>
      <c r="BH426" s="70"/>
      <c r="BI426" s="70"/>
      <c r="BJ426" s="70"/>
      <c r="BK426" s="70"/>
      <c r="BL426" s="70"/>
      <c r="BM426" s="70"/>
      <c r="BN426" s="70"/>
      <c r="BO426" s="70"/>
      <c r="BP426" s="70"/>
      <c r="BQ426" s="70"/>
      <c r="BR426" s="70"/>
      <c r="BS426" s="70"/>
      <c r="BT426" s="70"/>
      <c r="BU426" s="70"/>
      <c r="BV426" s="70"/>
      <c r="BW426" s="70"/>
      <c r="BX426" s="70"/>
      <c r="BY426" s="70"/>
      <c r="BZ426" s="70"/>
      <c r="CA426" s="70"/>
      <c r="CB426" s="70"/>
      <c r="CC426" s="70"/>
      <c r="CD426" s="70"/>
      <c r="CE426" s="70"/>
      <c r="CF426" s="70"/>
      <c r="CG426" s="70"/>
      <c r="CH426" s="70"/>
      <c r="CI426" s="70"/>
      <c r="CJ426" s="70"/>
      <c r="CK426" s="70"/>
      <c r="CL426" s="70"/>
      <c r="CM426" s="70"/>
      <c r="CN426" s="70"/>
      <c r="CO426" s="70"/>
      <c r="CP426" s="70"/>
      <c r="CQ426" s="70"/>
      <c r="CR426" s="70"/>
      <c r="CS426" s="70"/>
      <c r="CT426" s="70"/>
      <c r="CU426" s="70"/>
      <c r="CV426" s="70"/>
      <c r="CW426" s="70"/>
      <c r="CX426" s="70"/>
      <c r="CY426" s="70"/>
      <c r="CZ426" s="70"/>
      <c r="DA426" s="70"/>
      <c r="DB426" s="70"/>
      <c r="DC426" s="70"/>
      <c r="DD426" s="70"/>
      <c r="DE426" s="70"/>
      <c r="DF426" s="70"/>
      <c r="DG426" s="70"/>
      <c r="DH426" s="70"/>
      <c r="DI426" s="70"/>
      <c r="DJ426" s="70"/>
      <c r="DK426" s="70"/>
      <c r="DL426" s="70"/>
      <c r="DM426" s="70"/>
      <c r="DN426" s="70"/>
      <c r="DO426" s="70"/>
      <c r="DP426" s="70"/>
      <c r="DQ426" s="70"/>
      <c r="DR426" s="70"/>
      <c r="DS426" s="70"/>
      <c r="DT426" s="70"/>
      <c r="DU426" s="70"/>
      <c r="DV426" s="70"/>
      <c r="DW426" s="70"/>
      <c r="DX426" s="70"/>
      <c r="DY426" s="70"/>
      <c r="DZ426" s="70"/>
      <c r="EA426" s="70"/>
      <c r="EB426" s="70"/>
      <c r="EC426" s="70"/>
      <c r="ED426" s="70"/>
      <c r="EE426" s="70"/>
      <c r="EF426" s="70"/>
      <c r="EG426" s="70"/>
      <c r="EH426" s="70"/>
      <c r="EI426" s="70"/>
      <c r="EJ426" s="70"/>
      <c r="EK426" s="70"/>
      <c r="EL426" s="70"/>
      <c r="EM426" s="70"/>
      <c r="EN426" s="70"/>
    </row>
    <row r="427" spans="1:144" outlineLevel="1" x14ac:dyDescent="0.2">
      <c r="A427" s="16">
        <v>174</v>
      </c>
      <c r="B427" s="16">
        <v>0</v>
      </c>
      <c r="C427" s="1">
        <v>2.1721597069104671E-3</v>
      </c>
      <c r="D427" s="1">
        <f t="shared" si="49"/>
        <v>-2.1721597069104671E-3</v>
      </c>
      <c r="E427" s="1">
        <f t="shared" si="50"/>
        <v>4.349044535332444E-3</v>
      </c>
      <c r="F427" s="1">
        <f t="shared" si="51"/>
        <v>-6.5947286034623478E-2</v>
      </c>
      <c r="G427" s="1">
        <f t="shared" si="52"/>
        <v>-4.6657135101357293E-2</v>
      </c>
      <c r="H427" s="1">
        <v>8.1394439327770463E-3</v>
      </c>
      <c r="I427" s="1">
        <f t="shared" si="53"/>
        <v>1.7864063449402606E-5</v>
      </c>
      <c r="J427" s="1">
        <f t="shared" si="54"/>
        <v>-4.684818373550579E-2</v>
      </c>
      <c r="AQ427" s="70"/>
      <c r="AR427" s="70"/>
      <c r="AS427" s="70"/>
      <c r="AT427" s="70"/>
      <c r="AU427" s="70"/>
      <c r="AV427" s="70"/>
      <c r="AW427" s="70"/>
      <c r="AX427" s="83"/>
      <c r="AY427" s="70"/>
      <c r="AZ427" s="70"/>
      <c r="BA427" s="70"/>
      <c r="BB427" s="70">
        <f t="shared" si="55"/>
        <v>1</v>
      </c>
      <c r="BC427" s="70">
        <f t="shared" si="56"/>
        <v>2.1721597069104671E-3</v>
      </c>
      <c r="BD427" s="70" t="e">
        <f t="shared" si="57"/>
        <v>#N/A</v>
      </c>
      <c r="BE427" s="70"/>
      <c r="BF427" s="70"/>
      <c r="BG427" s="70"/>
      <c r="BH427" s="70"/>
      <c r="BI427" s="70"/>
      <c r="BJ427" s="70"/>
      <c r="BK427" s="70"/>
      <c r="BL427" s="70"/>
      <c r="BM427" s="70"/>
      <c r="BN427" s="70"/>
      <c r="BO427" s="70"/>
      <c r="BP427" s="70"/>
      <c r="BQ427" s="70"/>
      <c r="BR427" s="70"/>
      <c r="BS427" s="70"/>
      <c r="BT427" s="70"/>
      <c r="BU427" s="70"/>
      <c r="BV427" s="70"/>
      <c r="BW427" s="70"/>
      <c r="BX427" s="70"/>
      <c r="BY427" s="70"/>
      <c r="BZ427" s="70"/>
      <c r="CA427" s="70"/>
      <c r="CB427" s="70"/>
      <c r="CC427" s="70"/>
      <c r="CD427" s="70"/>
      <c r="CE427" s="70"/>
      <c r="CF427" s="70"/>
      <c r="CG427" s="70"/>
      <c r="CH427" s="70"/>
      <c r="CI427" s="70"/>
      <c r="CJ427" s="70"/>
      <c r="CK427" s="70"/>
      <c r="CL427" s="70"/>
      <c r="CM427" s="70"/>
      <c r="CN427" s="70"/>
      <c r="CO427" s="70"/>
      <c r="CP427" s="70"/>
      <c r="CQ427" s="70"/>
      <c r="CR427" s="70"/>
      <c r="CS427" s="70"/>
      <c r="CT427" s="70"/>
      <c r="CU427" s="70"/>
      <c r="CV427" s="70"/>
      <c r="CW427" s="70"/>
      <c r="CX427" s="70"/>
      <c r="CY427" s="70"/>
      <c r="CZ427" s="70"/>
      <c r="DA427" s="70"/>
      <c r="DB427" s="70"/>
      <c r="DC427" s="70"/>
      <c r="DD427" s="70"/>
      <c r="DE427" s="70"/>
      <c r="DF427" s="70"/>
      <c r="DG427" s="70"/>
      <c r="DH427" s="70"/>
      <c r="DI427" s="70"/>
      <c r="DJ427" s="70"/>
      <c r="DK427" s="70"/>
      <c r="DL427" s="70"/>
      <c r="DM427" s="70"/>
      <c r="DN427" s="70"/>
      <c r="DO427" s="70"/>
      <c r="DP427" s="70"/>
      <c r="DQ427" s="70"/>
      <c r="DR427" s="70"/>
      <c r="DS427" s="70"/>
      <c r="DT427" s="70"/>
      <c r="DU427" s="70"/>
      <c r="DV427" s="70"/>
      <c r="DW427" s="70"/>
      <c r="DX427" s="70"/>
      <c r="DY427" s="70"/>
      <c r="DZ427" s="70"/>
      <c r="EA427" s="70"/>
      <c r="EB427" s="70"/>
      <c r="EC427" s="70"/>
      <c r="ED427" s="70"/>
      <c r="EE427" s="70"/>
      <c r="EF427" s="70"/>
      <c r="EG427" s="70"/>
      <c r="EH427" s="70"/>
      <c r="EI427" s="70"/>
      <c r="EJ427" s="70"/>
      <c r="EK427" s="70"/>
      <c r="EL427" s="70"/>
      <c r="EM427" s="70"/>
      <c r="EN427" s="70"/>
    </row>
    <row r="428" spans="1:144" outlineLevel="1" x14ac:dyDescent="0.2">
      <c r="A428" s="16">
        <v>175</v>
      </c>
      <c r="B428" s="16">
        <v>0</v>
      </c>
      <c r="C428" s="1">
        <v>3.4689573346097241E-4</v>
      </c>
      <c r="D428" s="1">
        <f t="shared" si="49"/>
        <v>-3.4689573346097241E-4</v>
      </c>
      <c r="E428" s="1">
        <f t="shared" si="50"/>
        <v>6.9391183140877686E-4</v>
      </c>
      <c r="F428" s="1">
        <f t="shared" si="51"/>
        <v>-2.6342206274508916E-2</v>
      </c>
      <c r="G428" s="1">
        <f t="shared" si="52"/>
        <v>-1.8628368470416892E-2</v>
      </c>
      <c r="H428" s="1">
        <v>1.0546755274435775E-3</v>
      </c>
      <c r="I428" s="1">
        <f t="shared" si="53"/>
        <v>3.663758084164975E-7</v>
      </c>
      <c r="J428" s="1">
        <f t="shared" si="54"/>
        <v>-1.8638199689831599E-2</v>
      </c>
      <c r="AQ428" s="70"/>
      <c r="AR428" s="70"/>
      <c r="AS428" s="70"/>
      <c r="AT428" s="70"/>
      <c r="AU428" s="70"/>
      <c r="AV428" s="70"/>
      <c r="AW428" s="70"/>
      <c r="AX428" s="83"/>
      <c r="AY428" s="70"/>
      <c r="AZ428" s="70"/>
      <c r="BA428" s="70"/>
      <c r="BB428" s="70">
        <f t="shared" si="55"/>
        <v>1</v>
      </c>
      <c r="BC428" s="70">
        <f t="shared" si="56"/>
        <v>3.4689573346097241E-4</v>
      </c>
      <c r="BD428" s="70" t="e">
        <f t="shared" si="57"/>
        <v>#N/A</v>
      </c>
      <c r="BE428" s="70"/>
      <c r="BF428" s="70"/>
      <c r="BG428" s="70"/>
      <c r="BH428" s="70"/>
      <c r="BI428" s="70"/>
      <c r="BJ428" s="70"/>
      <c r="BK428" s="70"/>
      <c r="BL428" s="70"/>
      <c r="BM428" s="70"/>
      <c r="BN428" s="70"/>
      <c r="BO428" s="70"/>
      <c r="BP428" s="70"/>
      <c r="BQ428" s="70"/>
      <c r="BR428" s="70"/>
      <c r="BS428" s="70"/>
      <c r="BT428" s="70"/>
      <c r="BU428" s="70"/>
      <c r="BV428" s="70"/>
      <c r="BW428" s="70"/>
      <c r="BX428" s="70"/>
      <c r="BY428" s="70"/>
      <c r="BZ428" s="70"/>
      <c r="CA428" s="70"/>
      <c r="CB428" s="70"/>
      <c r="CC428" s="70"/>
      <c r="CD428" s="70"/>
      <c r="CE428" s="70"/>
      <c r="CF428" s="70"/>
      <c r="CG428" s="70"/>
      <c r="CH428" s="70"/>
      <c r="CI428" s="70"/>
      <c r="CJ428" s="70"/>
      <c r="CK428" s="70"/>
      <c r="CL428" s="70"/>
      <c r="CM428" s="70"/>
      <c r="CN428" s="70"/>
      <c r="CO428" s="70"/>
      <c r="CP428" s="70"/>
      <c r="CQ428" s="70"/>
      <c r="CR428" s="70"/>
      <c r="CS428" s="70"/>
      <c r="CT428" s="70"/>
      <c r="CU428" s="70"/>
      <c r="CV428" s="70"/>
      <c r="CW428" s="70"/>
      <c r="CX428" s="70"/>
      <c r="CY428" s="70"/>
      <c r="CZ428" s="70"/>
      <c r="DA428" s="70"/>
      <c r="DB428" s="70"/>
      <c r="DC428" s="70"/>
      <c r="DD428" s="70"/>
      <c r="DE428" s="70"/>
      <c r="DF428" s="70"/>
      <c r="DG428" s="70"/>
      <c r="DH428" s="70"/>
      <c r="DI428" s="70"/>
      <c r="DJ428" s="70"/>
      <c r="DK428" s="70"/>
      <c r="DL428" s="70"/>
      <c r="DM428" s="70"/>
      <c r="DN428" s="70"/>
      <c r="DO428" s="70"/>
      <c r="DP428" s="70"/>
      <c r="DQ428" s="70"/>
      <c r="DR428" s="70"/>
      <c r="DS428" s="70"/>
      <c r="DT428" s="70"/>
      <c r="DU428" s="70"/>
      <c r="DV428" s="70"/>
      <c r="DW428" s="70"/>
      <c r="DX428" s="70"/>
      <c r="DY428" s="70"/>
      <c r="DZ428" s="70"/>
      <c r="EA428" s="70"/>
      <c r="EB428" s="70"/>
      <c r="EC428" s="70"/>
      <c r="ED428" s="70"/>
      <c r="EE428" s="70"/>
      <c r="EF428" s="70"/>
      <c r="EG428" s="70"/>
      <c r="EH428" s="70"/>
      <c r="EI428" s="70"/>
      <c r="EJ428" s="70"/>
      <c r="EK428" s="70"/>
      <c r="EL428" s="70"/>
      <c r="EM428" s="70"/>
      <c r="EN428" s="70"/>
    </row>
    <row r="429" spans="1:144" outlineLevel="1" x14ac:dyDescent="0.2">
      <c r="A429" s="16">
        <v>176</v>
      </c>
      <c r="B429" s="16">
        <v>0</v>
      </c>
      <c r="C429" s="1">
        <v>5.7084575637705984E-6</v>
      </c>
      <c r="D429" s="1">
        <f t="shared" si="49"/>
        <v>-5.7084575637705984E-6</v>
      </c>
      <c r="E429" s="1">
        <f t="shared" si="50"/>
        <v>1.1416947713980024E-5</v>
      </c>
      <c r="F429" s="1">
        <f t="shared" si="51"/>
        <v>-3.3788974109877951E-3</v>
      </c>
      <c r="G429" s="1">
        <f t="shared" si="52"/>
        <v>-2.3892446819956249E-3</v>
      </c>
      <c r="H429" s="1">
        <v>2.6483338097984705E-5</v>
      </c>
      <c r="I429" s="1">
        <f t="shared" si="53"/>
        <v>1.511838785370042E-10</v>
      </c>
      <c r="J429" s="1">
        <f t="shared" si="54"/>
        <v>-2.3892763202113965E-3</v>
      </c>
      <c r="AQ429" s="70"/>
      <c r="AR429" s="70"/>
      <c r="AS429" s="70"/>
      <c r="AT429" s="70"/>
      <c r="AU429" s="70"/>
      <c r="AV429" s="70"/>
      <c r="AW429" s="70"/>
      <c r="AX429" s="83"/>
      <c r="AY429" s="70"/>
      <c r="AZ429" s="70"/>
      <c r="BA429" s="70"/>
      <c r="BB429" s="70">
        <f t="shared" si="55"/>
        <v>1</v>
      </c>
      <c r="BC429" s="70">
        <f t="shared" si="56"/>
        <v>5.7084575637705984E-6</v>
      </c>
      <c r="BD429" s="70" t="e">
        <f t="shared" si="57"/>
        <v>#N/A</v>
      </c>
      <c r="BE429" s="70"/>
      <c r="BF429" s="70"/>
      <c r="BG429" s="70"/>
      <c r="BH429" s="70"/>
      <c r="BI429" s="70"/>
      <c r="BJ429" s="70"/>
      <c r="BK429" s="70"/>
      <c r="BL429" s="70"/>
      <c r="BM429" s="70"/>
      <c r="BN429" s="70"/>
      <c r="BO429" s="70"/>
      <c r="BP429" s="70"/>
      <c r="BQ429" s="70"/>
      <c r="BR429" s="70"/>
      <c r="BS429" s="70"/>
      <c r="BT429" s="70"/>
      <c r="BU429" s="70"/>
      <c r="BV429" s="70"/>
      <c r="BW429" s="70"/>
      <c r="BX429" s="70"/>
      <c r="BY429" s="70"/>
      <c r="BZ429" s="70"/>
      <c r="CA429" s="70"/>
      <c r="CB429" s="70"/>
      <c r="CC429" s="70"/>
      <c r="CD429" s="70"/>
      <c r="CE429" s="70"/>
      <c r="CF429" s="70"/>
      <c r="CG429" s="70"/>
      <c r="CH429" s="70"/>
      <c r="CI429" s="70"/>
      <c r="CJ429" s="70"/>
      <c r="CK429" s="70"/>
      <c r="CL429" s="70"/>
      <c r="CM429" s="70"/>
      <c r="CN429" s="70"/>
      <c r="CO429" s="70"/>
      <c r="CP429" s="70"/>
      <c r="CQ429" s="70"/>
      <c r="CR429" s="70"/>
      <c r="CS429" s="70"/>
      <c r="CT429" s="70"/>
      <c r="CU429" s="70"/>
      <c r="CV429" s="70"/>
      <c r="CW429" s="70"/>
      <c r="CX429" s="70"/>
      <c r="CY429" s="70"/>
      <c r="CZ429" s="70"/>
      <c r="DA429" s="70"/>
      <c r="DB429" s="70"/>
      <c r="DC429" s="70"/>
      <c r="DD429" s="70"/>
      <c r="DE429" s="70"/>
      <c r="DF429" s="70"/>
      <c r="DG429" s="70"/>
      <c r="DH429" s="70"/>
      <c r="DI429" s="70"/>
      <c r="DJ429" s="70"/>
      <c r="DK429" s="70"/>
      <c r="DL429" s="70"/>
      <c r="DM429" s="70"/>
      <c r="DN429" s="70"/>
      <c r="DO429" s="70"/>
      <c r="DP429" s="70"/>
      <c r="DQ429" s="70"/>
      <c r="DR429" s="70"/>
      <c r="DS429" s="70"/>
      <c r="DT429" s="70"/>
      <c r="DU429" s="70"/>
      <c r="DV429" s="70"/>
      <c r="DW429" s="70"/>
      <c r="DX429" s="70"/>
      <c r="DY429" s="70"/>
      <c r="DZ429" s="70"/>
      <c r="EA429" s="70"/>
      <c r="EB429" s="70"/>
      <c r="EC429" s="70"/>
      <c r="ED429" s="70"/>
      <c r="EE429" s="70"/>
      <c r="EF429" s="70"/>
      <c r="EG429" s="70"/>
      <c r="EH429" s="70"/>
      <c r="EI429" s="70"/>
      <c r="EJ429" s="70"/>
      <c r="EK429" s="70"/>
      <c r="EL429" s="70"/>
      <c r="EM429" s="70"/>
      <c r="EN429" s="70"/>
    </row>
    <row r="430" spans="1:144" outlineLevel="1" x14ac:dyDescent="0.2">
      <c r="A430" s="16">
        <v>177</v>
      </c>
      <c r="B430" s="16">
        <v>0</v>
      </c>
      <c r="C430" s="1">
        <v>8.0358846043970086E-6</v>
      </c>
      <c r="D430" s="1">
        <f t="shared" si="49"/>
        <v>-8.0358846043970086E-6</v>
      </c>
      <c r="E430" s="1">
        <f t="shared" si="50"/>
        <v>1.6071833784481236E-5</v>
      </c>
      <c r="F430" s="1">
        <f t="shared" si="51"/>
        <v>-4.0089691673148645E-3</v>
      </c>
      <c r="G430" s="1">
        <f t="shared" si="52"/>
        <v>-2.834774978787083E-3</v>
      </c>
      <c r="H430" s="1">
        <v>3.6935296047703657E-5</v>
      </c>
      <c r="I430" s="1">
        <f t="shared" si="53"/>
        <v>2.9682112517693027E-10</v>
      </c>
      <c r="J430" s="1">
        <f t="shared" si="54"/>
        <v>-2.83482733186388E-3</v>
      </c>
      <c r="AQ430" s="70"/>
      <c r="AR430" s="70"/>
      <c r="AS430" s="70"/>
      <c r="AT430" s="70"/>
      <c r="AU430" s="70"/>
      <c r="AV430" s="70"/>
      <c r="AW430" s="70"/>
      <c r="AX430" s="83"/>
      <c r="AY430" s="70"/>
      <c r="AZ430" s="70"/>
      <c r="BA430" s="70"/>
      <c r="BB430" s="70">
        <f t="shared" si="55"/>
        <v>1</v>
      </c>
      <c r="BC430" s="70">
        <f t="shared" si="56"/>
        <v>8.0358846043970086E-6</v>
      </c>
      <c r="BD430" s="70" t="e">
        <f t="shared" si="57"/>
        <v>#N/A</v>
      </c>
      <c r="BE430" s="70"/>
      <c r="BF430" s="70"/>
      <c r="BG430" s="70"/>
      <c r="BH430" s="70"/>
      <c r="BI430" s="70"/>
      <c r="BJ430" s="70"/>
      <c r="BK430" s="70"/>
      <c r="BL430" s="70"/>
      <c r="BM430" s="70"/>
      <c r="BN430" s="70"/>
      <c r="BO430" s="70"/>
      <c r="BP430" s="70"/>
      <c r="BQ430" s="70"/>
      <c r="BR430" s="70"/>
      <c r="BS430" s="70"/>
      <c r="BT430" s="70"/>
      <c r="BU430" s="70"/>
      <c r="BV430" s="70"/>
      <c r="BW430" s="70"/>
      <c r="BX430" s="70"/>
      <c r="BY430" s="70"/>
      <c r="BZ430" s="70"/>
      <c r="CA430" s="70"/>
      <c r="CB430" s="70"/>
      <c r="CC430" s="70"/>
      <c r="CD430" s="70"/>
      <c r="CE430" s="70"/>
      <c r="CF430" s="70"/>
      <c r="CG430" s="70"/>
      <c r="CH430" s="70"/>
      <c r="CI430" s="70"/>
      <c r="CJ430" s="70"/>
      <c r="CK430" s="70"/>
      <c r="CL430" s="70"/>
      <c r="CM430" s="70"/>
      <c r="CN430" s="70"/>
      <c r="CO430" s="70"/>
      <c r="CP430" s="70"/>
      <c r="CQ430" s="70"/>
      <c r="CR430" s="70"/>
      <c r="CS430" s="70"/>
      <c r="CT430" s="70"/>
      <c r="CU430" s="70"/>
      <c r="CV430" s="70"/>
      <c r="CW430" s="70"/>
      <c r="CX430" s="70"/>
      <c r="CY430" s="70"/>
      <c r="CZ430" s="70"/>
      <c r="DA430" s="70"/>
      <c r="DB430" s="70"/>
      <c r="DC430" s="70"/>
      <c r="DD430" s="70"/>
      <c r="DE430" s="70"/>
      <c r="DF430" s="70"/>
      <c r="DG430" s="70"/>
      <c r="DH430" s="70"/>
      <c r="DI430" s="70"/>
      <c r="DJ430" s="70"/>
      <c r="DK430" s="70"/>
      <c r="DL430" s="70"/>
      <c r="DM430" s="70"/>
      <c r="DN430" s="70"/>
      <c r="DO430" s="70"/>
      <c r="DP430" s="70"/>
      <c r="DQ430" s="70"/>
      <c r="DR430" s="70"/>
      <c r="DS430" s="70"/>
      <c r="DT430" s="70"/>
      <c r="DU430" s="70"/>
      <c r="DV430" s="70"/>
      <c r="DW430" s="70"/>
      <c r="DX430" s="70"/>
      <c r="DY430" s="70"/>
      <c r="DZ430" s="70"/>
      <c r="EA430" s="70"/>
      <c r="EB430" s="70"/>
      <c r="EC430" s="70"/>
      <c r="ED430" s="70"/>
      <c r="EE430" s="70"/>
      <c r="EF430" s="70"/>
      <c r="EG430" s="70"/>
      <c r="EH430" s="70"/>
      <c r="EI430" s="70"/>
      <c r="EJ430" s="70"/>
      <c r="EK430" s="70"/>
      <c r="EL430" s="70"/>
      <c r="EM430" s="70"/>
      <c r="EN430" s="70"/>
    </row>
    <row r="431" spans="1:144" outlineLevel="1" x14ac:dyDescent="0.2">
      <c r="A431" s="16">
        <v>178</v>
      </c>
      <c r="B431" s="16">
        <v>0</v>
      </c>
      <c r="C431" s="1">
        <v>1.8151090108483102E-3</v>
      </c>
      <c r="D431" s="1">
        <f t="shared" si="49"/>
        <v>-1.8151090108483102E-3</v>
      </c>
      <c r="E431" s="1">
        <f t="shared" si="50"/>
        <v>3.633516634583436E-3</v>
      </c>
      <c r="F431" s="1">
        <f t="shared" si="51"/>
        <v>-6.027865820158438E-2</v>
      </c>
      <c r="G431" s="1">
        <f t="shared" si="52"/>
        <v>-4.2642814430330404E-2</v>
      </c>
      <c r="H431" s="1">
        <v>2.3873420357274117E-3</v>
      </c>
      <c r="I431" s="1">
        <f t="shared" si="53"/>
        <v>4.3515543787491323E-6</v>
      </c>
      <c r="J431" s="1">
        <f t="shared" si="54"/>
        <v>-4.269380724318627E-2</v>
      </c>
      <c r="AQ431" s="70"/>
      <c r="AR431" s="70"/>
      <c r="AS431" s="70"/>
      <c r="AT431" s="70"/>
      <c r="AU431" s="70"/>
      <c r="AV431" s="70"/>
      <c r="AW431" s="70"/>
      <c r="AX431" s="83"/>
      <c r="AY431" s="70"/>
      <c r="AZ431" s="70"/>
      <c r="BA431" s="70"/>
      <c r="BB431" s="70">
        <f t="shared" si="55"/>
        <v>1</v>
      </c>
      <c r="BC431" s="70">
        <f t="shared" si="56"/>
        <v>1.8151090108483102E-3</v>
      </c>
      <c r="BD431" s="70" t="e">
        <f t="shared" si="57"/>
        <v>#N/A</v>
      </c>
      <c r="BE431" s="70"/>
      <c r="BF431" s="70"/>
      <c r="BG431" s="70"/>
      <c r="BH431" s="70"/>
      <c r="BI431" s="70"/>
      <c r="BJ431" s="70"/>
      <c r="BK431" s="70"/>
      <c r="BL431" s="70"/>
      <c r="BM431" s="70"/>
      <c r="BN431" s="70"/>
      <c r="BO431" s="70"/>
      <c r="BP431" s="70"/>
      <c r="BQ431" s="70"/>
      <c r="BR431" s="70"/>
      <c r="BS431" s="70"/>
      <c r="BT431" s="70"/>
      <c r="BU431" s="70"/>
      <c r="BV431" s="70"/>
      <c r="BW431" s="70"/>
      <c r="BX431" s="70"/>
      <c r="BY431" s="70"/>
      <c r="BZ431" s="70"/>
      <c r="CA431" s="70"/>
      <c r="CB431" s="70"/>
      <c r="CC431" s="70"/>
      <c r="CD431" s="70"/>
      <c r="CE431" s="70"/>
      <c r="CF431" s="70"/>
      <c r="CG431" s="70"/>
      <c r="CH431" s="70"/>
      <c r="CI431" s="70"/>
      <c r="CJ431" s="70"/>
      <c r="CK431" s="70"/>
      <c r="CL431" s="70"/>
      <c r="CM431" s="70"/>
      <c r="CN431" s="70"/>
      <c r="CO431" s="70"/>
      <c r="CP431" s="70"/>
      <c r="CQ431" s="70"/>
      <c r="CR431" s="70"/>
      <c r="CS431" s="70"/>
      <c r="CT431" s="70"/>
      <c r="CU431" s="70"/>
      <c r="CV431" s="70"/>
      <c r="CW431" s="70"/>
      <c r="CX431" s="70"/>
      <c r="CY431" s="70"/>
      <c r="CZ431" s="70"/>
      <c r="DA431" s="70"/>
      <c r="DB431" s="70"/>
      <c r="DC431" s="70"/>
      <c r="DD431" s="70"/>
      <c r="DE431" s="70"/>
      <c r="DF431" s="70"/>
      <c r="DG431" s="70"/>
      <c r="DH431" s="70"/>
      <c r="DI431" s="70"/>
      <c r="DJ431" s="70"/>
      <c r="DK431" s="70"/>
      <c r="DL431" s="70"/>
      <c r="DM431" s="70"/>
      <c r="DN431" s="70"/>
      <c r="DO431" s="70"/>
      <c r="DP431" s="70"/>
      <c r="DQ431" s="70"/>
      <c r="DR431" s="70"/>
      <c r="DS431" s="70"/>
      <c r="DT431" s="70"/>
      <c r="DU431" s="70"/>
      <c r="DV431" s="70"/>
      <c r="DW431" s="70"/>
      <c r="DX431" s="70"/>
      <c r="DY431" s="70"/>
      <c r="DZ431" s="70"/>
      <c r="EA431" s="70"/>
      <c r="EB431" s="70"/>
      <c r="EC431" s="70"/>
      <c r="ED431" s="70"/>
      <c r="EE431" s="70"/>
      <c r="EF431" s="70"/>
      <c r="EG431" s="70"/>
      <c r="EH431" s="70"/>
      <c r="EI431" s="70"/>
      <c r="EJ431" s="70"/>
      <c r="EK431" s="70"/>
      <c r="EL431" s="70"/>
      <c r="EM431" s="70"/>
      <c r="EN431" s="70"/>
    </row>
    <row r="432" spans="1:144" outlineLevel="1" x14ac:dyDescent="0.2">
      <c r="A432" s="16">
        <v>179</v>
      </c>
      <c r="B432" s="16">
        <v>0</v>
      </c>
      <c r="C432" s="1">
        <v>6.2331610326048946E-3</v>
      </c>
      <c r="D432" s="1">
        <f t="shared" si="49"/>
        <v>-6.2331610326048946E-3</v>
      </c>
      <c r="E432" s="1">
        <f t="shared" si="50"/>
        <v>1.2505336568615152E-2</v>
      </c>
      <c r="F432" s="1">
        <f t="shared" si="51"/>
        <v>-0.1118272621886772</v>
      </c>
      <c r="G432" s="1">
        <f t="shared" si="52"/>
        <v>-7.9197582164182947E-2</v>
      </c>
      <c r="H432" s="1">
        <v>1.2505628531120172E-2</v>
      </c>
      <c r="I432" s="1">
        <f t="shared" si="53"/>
        <v>7.9431861708046964E-5</v>
      </c>
      <c r="J432" s="1">
        <f t="shared" si="54"/>
        <v>-7.9697483538444025E-2</v>
      </c>
      <c r="AQ432" s="70"/>
      <c r="AR432" s="70"/>
      <c r="AS432" s="70"/>
      <c r="AT432" s="70"/>
      <c r="AU432" s="70"/>
      <c r="AV432" s="70"/>
      <c r="AW432" s="70"/>
      <c r="AX432" s="83"/>
      <c r="AY432" s="70"/>
      <c r="AZ432" s="70"/>
      <c r="BA432" s="70"/>
      <c r="BB432" s="70">
        <f t="shared" si="55"/>
        <v>1</v>
      </c>
      <c r="BC432" s="70">
        <f t="shared" si="56"/>
        <v>6.2331610326048946E-3</v>
      </c>
      <c r="BD432" s="70" t="e">
        <f t="shared" si="57"/>
        <v>#N/A</v>
      </c>
      <c r="BE432" s="70"/>
      <c r="BF432" s="70"/>
      <c r="BG432" s="70"/>
      <c r="BH432" s="70"/>
      <c r="BI432" s="70"/>
      <c r="BJ432" s="70"/>
      <c r="BK432" s="70"/>
      <c r="BL432" s="70"/>
      <c r="BM432" s="70"/>
      <c r="BN432" s="70"/>
      <c r="BO432" s="70"/>
      <c r="BP432" s="70"/>
      <c r="BQ432" s="70"/>
      <c r="BR432" s="70"/>
      <c r="BS432" s="70"/>
      <c r="BT432" s="70"/>
      <c r="BU432" s="70"/>
      <c r="BV432" s="70"/>
      <c r="BW432" s="70"/>
      <c r="BX432" s="70"/>
      <c r="BY432" s="70"/>
      <c r="BZ432" s="70"/>
      <c r="CA432" s="70"/>
      <c r="CB432" s="70"/>
      <c r="CC432" s="70"/>
      <c r="CD432" s="70"/>
      <c r="CE432" s="70"/>
      <c r="CF432" s="70"/>
      <c r="CG432" s="70"/>
      <c r="CH432" s="70"/>
      <c r="CI432" s="70"/>
      <c r="CJ432" s="70"/>
      <c r="CK432" s="70"/>
      <c r="CL432" s="70"/>
      <c r="CM432" s="70"/>
      <c r="CN432" s="70"/>
      <c r="CO432" s="70"/>
      <c r="CP432" s="70"/>
      <c r="CQ432" s="70"/>
      <c r="CR432" s="70"/>
      <c r="CS432" s="70"/>
      <c r="CT432" s="70"/>
      <c r="CU432" s="70"/>
      <c r="CV432" s="70"/>
      <c r="CW432" s="70"/>
      <c r="CX432" s="70"/>
      <c r="CY432" s="70"/>
      <c r="CZ432" s="70"/>
      <c r="DA432" s="70"/>
      <c r="DB432" s="70"/>
      <c r="DC432" s="70"/>
      <c r="DD432" s="70"/>
      <c r="DE432" s="70"/>
      <c r="DF432" s="70"/>
      <c r="DG432" s="70"/>
      <c r="DH432" s="70"/>
      <c r="DI432" s="70"/>
      <c r="DJ432" s="70"/>
      <c r="DK432" s="70"/>
      <c r="DL432" s="70"/>
      <c r="DM432" s="70"/>
      <c r="DN432" s="70"/>
      <c r="DO432" s="70"/>
      <c r="DP432" s="70"/>
      <c r="DQ432" s="70"/>
      <c r="DR432" s="70"/>
      <c r="DS432" s="70"/>
      <c r="DT432" s="70"/>
      <c r="DU432" s="70"/>
      <c r="DV432" s="70"/>
      <c r="DW432" s="70"/>
      <c r="DX432" s="70"/>
      <c r="DY432" s="70"/>
      <c r="DZ432" s="70"/>
      <c r="EA432" s="70"/>
      <c r="EB432" s="70"/>
      <c r="EC432" s="70"/>
      <c r="ED432" s="70"/>
      <c r="EE432" s="70"/>
      <c r="EF432" s="70"/>
      <c r="EG432" s="70"/>
      <c r="EH432" s="70"/>
      <c r="EI432" s="70"/>
      <c r="EJ432" s="70"/>
      <c r="EK432" s="70"/>
      <c r="EL432" s="70"/>
      <c r="EM432" s="70"/>
      <c r="EN432" s="70"/>
    </row>
    <row r="433" spans="1:144" outlineLevel="1" x14ac:dyDescent="0.2">
      <c r="A433" s="16">
        <v>180</v>
      </c>
      <c r="B433" s="16">
        <v>0</v>
      </c>
      <c r="C433" s="1">
        <v>1.5006337036300953E-3</v>
      </c>
      <c r="D433" s="1">
        <f t="shared" si="49"/>
        <v>-1.5006337036300953E-3</v>
      </c>
      <c r="E433" s="1">
        <f t="shared" si="50"/>
        <v>3.0035215641641467E-3</v>
      </c>
      <c r="F433" s="1">
        <f t="shared" si="51"/>
        <v>-5.4804393657481028E-2</v>
      </c>
      <c r="G433" s="1">
        <f t="shared" si="52"/>
        <v>-3.876711221513094E-2</v>
      </c>
      <c r="H433" s="1">
        <v>3.0433270636549075E-3</v>
      </c>
      <c r="I433" s="1">
        <f t="shared" si="53"/>
        <v>4.5877447431539952E-6</v>
      </c>
      <c r="J433" s="1">
        <f t="shared" si="54"/>
        <v>-3.8826237703951029E-2</v>
      </c>
      <c r="AQ433" s="70"/>
      <c r="AR433" s="70"/>
      <c r="AS433" s="70"/>
      <c r="AT433" s="70"/>
      <c r="AU433" s="70"/>
      <c r="AV433" s="70"/>
      <c r="AW433" s="70"/>
      <c r="AX433" s="83"/>
      <c r="AY433" s="70"/>
      <c r="AZ433" s="70"/>
      <c r="BA433" s="70"/>
      <c r="BB433" s="70">
        <f t="shared" si="55"/>
        <v>1</v>
      </c>
      <c r="BC433" s="70">
        <f t="shared" si="56"/>
        <v>1.5006337036300953E-3</v>
      </c>
      <c r="BD433" s="70" t="e">
        <f t="shared" si="57"/>
        <v>#N/A</v>
      </c>
      <c r="BE433" s="70"/>
      <c r="BF433" s="70"/>
      <c r="BG433" s="70"/>
      <c r="BH433" s="70"/>
      <c r="BI433" s="70"/>
      <c r="BJ433" s="70"/>
      <c r="BK433" s="70"/>
      <c r="BL433" s="70"/>
      <c r="BM433" s="70"/>
      <c r="BN433" s="70"/>
      <c r="BO433" s="70"/>
      <c r="BP433" s="70"/>
      <c r="BQ433" s="70"/>
      <c r="BR433" s="70"/>
      <c r="BS433" s="70"/>
      <c r="BT433" s="70"/>
      <c r="BU433" s="70"/>
      <c r="BV433" s="70"/>
      <c r="BW433" s="70"/>
      <c r="BX433" s="70"/>
      <c r="BY433" s="70"/>
      <c r="BZ433" s="70"/>
      <c r="CA433" s="70"/>
      <c r="CB433" s="70"/>
      <c r="CC433" s="70"/>
      <c r="CD433" s="70"/>
      <c r="CE433" s="70"/>
      <c r="CF433" s="70"/>
      <c r="CG433" s="70"/>
      <c r="CH433" s="70"/>
      <c r="CI433" s="70"/>
      <c r="CJ433" s="70"/>
      <c r="CK433" s="70"/>
      <c r="CL433" s="70"/>
      <c r="CM433" s="70"/>
      <c r="CN433" s="70"/>
      <c r="CO433" s="70"/>
      <c r="CP433" s="70"/>
      <c r="CQ433" s="70"/>
      <c r="CR433" s="70"/>
      <c r="CS433" s="70"/>
      <c r="CT433" s="70"/>
      <c r="CU433" s="70"/>
      <c r="CV433" s="70"/>
      <c r="CW433" s="70"/>
      <c r="CX433" s="70"/>
      <c r="CY433" s="70"/>
      <c r="CZ433" s="70"/>
      <c r="DA433" s="70"/>
      <c r="DB433" s="70"/>
      <c r="DC433" s="70"/>
      <c r="DD433" s="70"/>
      <c r="DE433" s="70"/>
      <c r="DF433" s="70"/>
      <c r="DG433" s="70"/>
      <c r="DH433" s="70"/>
      <c r="DI433" s="70"/>
      <c r="DJ433" s="70"/>
      <c r="DK433" s="70"/>
      <c r="DL433" s="70"/>
      <c r="DM433" s="70"/>
      <c r="DN433" s="70"/>
      <c r="DO433" s="70"/>
      <c r="DP433" s="70"/>
      <c r="DQ433" s="70"/>
      <c r="DR433" s="70"/>
      <c r="DS433" s="70"/>
      <c r="DT433" s="70"/>
      <c r="DU433" s="70"/>
      <c r="DV433" s="70"/>
      <c r="DW433" s="70"/>
      <c r="DX433" s="70"/>
      <c r="DY433" s="70"/>
      <c r="DZ433" s="70"/>
      <c r="EA433" s="70"/>
      <c r="EB433" s="70"/>
      <c r="EC433" s="70"/>
      <c r="ED433" s="70"/>
      <c r="EE433" s="70"/>
      <c r="EF433" s="70"/>
      <c r="EG433" s="70"/>
      <c r="EH433" s="70"/>
      <c r="EI433" s="70"/>
      <c r="EJ433" s="70"/>
      <c r="EK433" s="70"/>
      <c r="EL433" s="70"/>
      <c r="EM433" s="70"/>
      <c r="EN433" s="70"/>
    </row>
    <row r="434" spans="1:144" outlineLevel="1" x14ac:dyDescent="0.2">
      <c r="A434" s="16">
        <v>181</v>
      </c>
      <c r="B434" s="16">
        <v>0</v>
      </c>
      <c r="C434" s="1">
        <v>9.7608010822541042E-5</v>
      </c>
      <c r="D434" s="1">
        <f t="shared" si="49"/>
        <v>-9.7608010822541042E-5</v>
      </c>
      <c r="E434" s="1">
        <f t="shared" si="50"/>
        <v>1.9522554958882976E-4</v>
      </c>
      <c r="F434" s="1">
        <f t="shared" si="51"/>
        <v>-1.3972313680590976E-2</v>
      </c>
      <c r="G434" s="1">
        <f t="shared" si="52"/>
        <v>-9.880158858862122E-3</v>
      </c>
      <c r="H434" s="1">
        <v>2.7495262430086645E-4</v>
      </c>
      <c r="I434" s="1">
        <f t="shared" si="53"/>
        <v>2.6847580359511248E-8</v>
      </c>
      <c r="J434" s="1">
        <f t="shared" si="54"/>
        <v>-9.8815174268282891E-3</v>
      </c>
      <c r="AQ434" s="70"/>
      <c r="AR434" s="70"/>
      <c r="AS434" s="70"/>
      <c r="AT434" s="70"/>
      <c r="AU434" s="70"/>
      <c r="AV434" s="70"/>
      <c r="AW434" s="70"/>
      <c r="AX434" s="83"/>
      <c r="AY434" s="70"/>
      <c r="AZ434" s="70"/>
      <c r="BA434" s="70"/>
      <c r="BB434" s="70">
        <f t="shared" si="55"/>
        <v>1</v>
      </c>
      <c r="BC434" s="70">
        <f t="shared" si="56"/>
        <v>9.7608010822541042E-5</v>
      </c>
      <c r="BD434" s="70" t="e">
        <f t="shared" si="57"/>
        <v>#N/A</v>
      </c>
      <c r="BE434" s="70"/>
      <c r="BF434" s="70"/>
      <c r="BG434" s="70"/>
      <c r="BH434" s="70"/>
      <c r="BI434" s="70"/>
      <c r="BJ434" s="70"/>
      <c r="BK434" s="70"/>
      <c r="BL434" s="70"/>
      <c r="BM434" s="70"/>
      <c r="BN434" s="70"/>
      <c r="BO434" s="70"/>
      <c r="BP434" s="70"/>
      <c r="BQ434" s="70"/>
      <c r="BR434" s="70"/>
      <c r="BS434" s="70"/>
      <c r="BT434" s="70"/>
      <c r="BU434" s="70"/>
      <c r="BV434" s="70"/>
      <c r="BW434" s="70"/>
      <c r="BX434" s="70"/>
      <c r="BY434" s="70"/>
      <c r="BZ434" s="70"/>
      <c r="CA434" s="70"/>
      <c r="CB434" s="70"/>
      <c r="CC434" s="70"/>
      <c r="CD434" s="70"/>
      <c r="CE434" s="70"/>
      <c r="CF434" s="70"/>
      <c r="CG434" s="70"/>
      <c r="CH434" s="70"/>
      <c r="CI434" s="70"/>
      <c r="CJ434" s="70"/>
      <c r="CK434" s="70"/>
      <c r="CL434" s="70"/>
      <c r="CM434" s="70"/>
      <c r="CN434" s="70"/>
      <c r="CO434" s="70"/>
      <c r="CP434" s="70"/>
      <c r="CQ434" s="70"/>
      <c r="CR434" s="70"/>
      <c r="CS434" s="70"/>
      <c r="CT434" s="70"/>
      <c r="CU434" s="70"/>
      <c r="CV434" s="70"/>
      <c r="CW434" s="70"/>
      <c r="CX434" s="70"/>
      <c r="CY434" s="70"/>
      <c r="CZ434" s="70"/>
      <c r="DA434" s="70"/>
      <c r="DB434" s="70"/>
      <c r="DC434" s="70"/>
      <c r="DD434" s="70"/>
      <c r="DE434" s="70"/>
      <c r="DF434" s="70"/>
      <c r="DG434" s="70"/>
      <c r="DH434" s="70"/>
      <c r="DI434" s="70"/>
      <c r="DJ434" s="70"/>
      <c r="DK434" s="70"/>
      <c r="DL434" s="70"/>
      <c r="DM434" s="70"/>
      <c r="DN434" s="70"/>
      <c r="DO434" s="70"/>
      <c r="DP434" s="70"/>
      <c r="DQ434" s="70"/>
      <c r="DR434" s="70"/>
      <c r="DS434" s="70"/>
      <c r="DT434" s="70"/>
      <c r="DU434" s="70"/>
      <c r="DV434" s="70"/>
      <c r="DW434" s="70"/>
      <c r="DX434" s="70"/>
      <c r="DY434" s="70"/>
      <c r="DZ434" s="70"/>
      <c r="EA434" s="70"/>
      <c r="EB434" s="70"/>
      <c r="EC434" s="70"/>
      <c r="ED434" s="70"/>
      <c r="EE434" s="70"/>
      <c r="EF434" s="70"/>
      <c r="EG434" s="70"/>
      <c r="EH434" s="70"/>
      <c r="EI434" s="70"/>
      <c r="EJ434" s="70"/>
      <c r="EK434" s="70"/>
      <c r="EL434" s="70"/>
      <c r="EM434" s="70"/>
      <c r="EN434" s="70"/>
    </row>
    <row r="435" spans="1:144" outlineLevel="1" x14ac:dyDescent="0.2">
      <c r="A435" s="16">
        <v>182</v>
      </c>
      <c r="B435" s="16">
        <v>0</v>
      </c>
      <c r="C435" s="1">
        <v>1.3237215240020828E-5</v>
      </c>
      <c r="D435" s="1">
        <f t="shared" si="49"/>
        <v>-1.3237215240020828E-5</v>
      </c>
      <c r="E435" s="1">
        <f t="shared" si="50"/>
        <v>2.6474605705468398E-5</v>
      </c>
      <c r="F435" s="1">
        <f t="shared" si="51"/>
        <v>-5.1453479673845576E-3</v>
      </c>
      <c r="G435" s="1">
        <f t="shared" si="52"/>
        <v>-3.6383224796886337E-3</v>
      </c>
      <c r="H435" s="1">
        <v>5.3220754554298359E-5</v>
      </c>
      <c r="I435" s="1">
        <f t="shared" si="53"/>
        <v>7.045414051666441E-10</v>
      </c>
      <c r="J435" s="1">
        <f t="shared" si="54"/>
        <v>-3.6384193006871565E-3</v>
      </c>
      <c r="AQ435" s="70"/>
      <c r="AR435" s="70"/>
      <c r="AS435" s="70"/>
      <c r="AT435" s="70"/>
      <c r="AU435" s="70"/>
      <c r="AV435" s="70"/>
      <c r="AW435" s="70"/>
      <c r="AX435" s="83"/>
      <c r="AY435" s="70"/>
      <c r="AZ435" s="70"/>
      <c r="BA435" s="70"/>
      <c r="BB435" s="70">
        <f t="shared" si="55"/>
        <v>1</v>
      </c>
      <c r="BC435" s="70">
        <f t="shared" si="56"/>
        <v>1.3237215240020828E-5</v>
      </c>
      <c r="BD435" s="70" t="e">
        <f t="shared" si="57"/>
        <v>#N/A</v>
      </c>
      <c r="BE435" s="70"/>
      <c r="BF435" s="70"/>
      <c r="BG435" s="70"/>
      <c r="BH435" s="70"/>
      <c r="BI435" s="70"/>
      <c r="BJ435" s="70"/>
      <c r="BK435" s="70"/>
      <c r="BL435" s="70"/>
      <c r="BM435" s="70"/>
      <c r="BN435" s="70"/>
      <c r="BO435" s="70"/>
      <c r="BP435" s="70"/>
      <c r="BQ435" s="70"/>
      <c r="BR435" s="70"/>
      <c r="BS435" s="70"/>
      <c r="BT435" s="70"/>
      <c r="BU435" s="70"/>
      <c r="BV435" s="70"/>
      <c r="BW435" s="70"/>
      <c r="BX435" s="70"/>
      <c r="BY435" s="70"/>
      <c r="BZ435" s="70"/>
      <c r="CA435" s="70"/>
      <c r="CB435" s="70"/>
      <c r="CC435" s="70"/>
      <c r="CD435" s="70"/>
      <c r="CE435" s="70"/>
      <c r="CF435" s="70"/>
      <c r="CG435" s="70"/>
      <c r="CH435" s="70"/>
      <c r="CI435" s="70"/>
      <c r="CJ435" s="70"/>
      <c r="CK435" s="70"/>
      <c r="CL435" s="70"/>
      <c r="CM435" s="70"/>
      <c r="CN435" s="70"/>
      <c r="CO435" s="70"/>
      <c r="CP435" s="70"/>
      <c r="CQ435" s="70"/>
      <c r="CR435" s="70"/>
      <c r="CS435" s="70"/>
      <c r="CT435" s="70"/>
      <c r="CU435" s="70"/>
      <c r="CV435" s="70"/>
      <c r="CW435" s="70"/>
      <c r="CX435" s="70"/>
      <c r="CY435" s="70"/>
      <c r="CZ435" s="70"/>
      <c r="DA435" s="70"/>
      <c r="DB435" s="70"/>
      <c r="DC435" s="70"/>
      <c r="DD435" s="70"/>
      <c r="DE435" s="70"/>
      <c r="DF435" s="70"/>
      <c r="DG435" s="70"/>
      <c r="DH435" s="70"/>
      <c r="DI435" s="70"/>
      <c r="DJ435" s="70"/>
      <c r="DK435" s="70"/>
      <c r="DL435" s="70"/>
      <c r="DM435" s="70"/>
      <c r="DN435" s="70"/>
      <c r="DO435" s="70"/>
      <c r="DP435" s="70"/>
      <c r="DQ435" s="70"/>
      <c r="DR435" s="70"/>
      <c r="DS435" s="70"/>
      <c r="DT435" s="70"/>
      <c r="DU435" s="70"/>
      <c r="DV435" s="70"/>
      <c r="DW435" s="70"/>
      <c r="DX435" s="70"/>
      <c r="DY435" s="70"/>
      <c r="DZ435" s="70"/>
      <c r="EA435" s="70"/>
      <c r="EB435" s="70"/>
      <c r="EC435" s="70"/>
      <c r="ED435" s="70"/>
      <c r="EE435" s="70"/>
      <c r="EF435" s="70"/>
      <c r="EG435" s="70"/>
      <c r="EH435" s="70"/>
      <c r="EI435" s="70"/>
      <c r="EJ435" s="70"/>
      <c r="EK435" s="70"/>
      <c r="EL435" s="70"/>
      <c r="EM435" s="70"/>
      <c r="EN435" s="70"/>
    </row>
    <row r="436" spans="1:144" outlineLevel="1" x14ac:dyDescent="0.2">
      <c r="A436" s="16">
        <v>183</v>
      </c>
      <c r="B436" s="16">
        <v>0</v>
      </c>
      <c r="C436" s="1">
        <v>4.4100722377558536E-5</v>
      </c>
      <c r="D436" s="1">
        <f t="shared" si="49"/>
        <v>-4.4100722377558536E-5</v>
      </c>
      <c r="E436" s="1">
        <f t="shared" si="50"/>
        <v>8.8203389685938244E-5</v>
      </c>
      <c r="F436" s="1">
        <f t="shared" si="51"/>
        <v>-9.3916659696742961E-3</v>
      </c>
      <c r="G436" s="1">
        <f t="shared" si="52"/>
        <v>-6.6409839133254106E-3</v>
      </c>
      <c r="H436" s="1">
        <v>1.6552088107072376E-4</v>
      </c>
      <c r="I436" s="1">
        <f t="shared" si="53"/>
        <v>7.3011208431517924E-9</v>
      </c>
      <c r="J436" s="1">
        <f t="shared" si="54"/>
        <v>-6.6415335923181197E-3</v>
      </c>
      <c r="AQ436" s="70"/>
      <c r="AR436" s="70"/>
      <c r="AS436" s="70"/>
      <c r="AT436" s="70"/>
      <c r="AU436" s="70"/>
      <c r="AV436" s="70"/>
      <c r="AW436" s="70"/>
      <c r="AX436" s="83"/>
      <c r="AY436" s="70"/>
      <c r="AZ436" s="70"/>
      <c r="BA436" s="70"/>
      <c r="BB436" s="70">
        <f t="shared" si="55"/>
        <v>1</v>
      </c>
      <c r="BC436" s="70">
        <f t="shared" si="56"/>
        <v>4.4100722377558536E-5</v>
      </c>
      <c r="BD436" s="70" t="e">
        <f t="shared" si="57"/>
        <v>#N/A</v>
      </c>
      <c r="BE436" s="70"/>
      <c r="BF436" s="70"/>
      <c r="BG436" s="70"/>
      <c r="BH436" s="70"/>
      <c r="BI436" s="70"/>
      <c r="BJ436" s="70"/>
      <c r="BK436" s="70"/>
      <c r="BL436" s="70"/>
      <c r="BM436" s="70"/>
      <c r="BN436" s="70"/>
      <c r="BO436" s="70"/>
      <c r="BP436" s="70"/>
      <c r="BQ436" s="70"/>
      <c r="BR436" s="70"/>
      <c r="BS436" s="70"/>
      <c r="BT436" s="70"/>
      <c r="BU436" s="70"/>
      <c r="BV436" s="70"/>
      <c r="BW436" s="70"/>
      <c r="BX436" s="70"/>
      <c r="BY436" s="70"/>
      <c r="BZ436" s="70"/>
      <c r="CA436" s="70"/>
      <c r="CB436" s="70"/>
      <c r="CC436" s="70"/>
      <c r="CD436" s="70"/>
      <c r="CE436" s="70"/>
      <c r="CF436" s="70"/>
      <c r="CG436" s="70"/>
      <c r="CH436" s="70"/>
      <c r="CI436" s="70"/>
      <c r="CJ436" s="70"/>
      <c r="CK436" s="70"/>
      <c r="CL436" s="70"/>
      <c r="CM436" s="70"/>
      <c r="CN436" s="70"/>
      <c r="CO436" s="70"/>
      <c r="CP436" s="70"/>
      <c r="CQ436" s="70"/>
      <c r="CR436" s="70"/>
      <c r="CS436" s="70"/>
      <c r="CT436" s="70"/>
      <c r="CU436" s="70"/>
      <c r="CV436" s="70"/>
      <c r="CW436" s="70"/>
      <c r="CX436" s="70"/>
      <c r="CY436" s="70"/>
      <c r="CZ436" s="70"/>
      <c r="DA436" s="70"/>
      <c r="DB436" s="70"/>
      <c r="DC436" s="70"/>
      <c r="DD436" s="70"/>
      <c r="DE436" s="70"/>
      <c r="DF436" s="70"/>
      <c r="DG436" s="70"/>
      <c r="DH436" s="70"/>
      <c r="DI436" s="70"/>
      <c r="DJ436" s="70"/>
      <c r="DK436" s="70"/>
      <c r="DL436" s="70"/>
      <c r="DM436" s="70"/>
      <c r="DN436" s="70"/>
      <c r="DO436" s="70"/>
      <c r="DP436" s="70"/>
      <c r="DQ436" s="70"/>
      <c r="DR436" s="70"/>
      <c r="DS436" s="70"/>
      <c r="DT436" s="70"/>
      <c r="DU436" s="70"/>
      <c r="DV436" s="70"/>
      <c r="DW436" s="70"/>
      <c r="DX436" s="70"/>
      <c r="DY436" s="70"/>
      <c r="DZ436" s="70"/>
      <c r="EA436" s="70"/>
      <c r="EB436" s="70"/>
      <c r="EC436" s="70"/>
      <c r="ED436" s="70"/>
      <c r="EE436" s="70"/>
      <c r="EF436" s="70"/>
      <c r="EG436" s="70"/>
      <c r="EH436" s="70"/>
      <c r="EI436" s="70"/>
      <c r="EJ436" s="70"/>
      <c r="EK436" s="70"/>
      <c r="EL436" s="70"/>
      <c r="EM436" s="70"/>
      <c r="EN436" s="70"/>
    </row>
    <row r="437" spans="1:144" outlineLevel="1" x14ac:dyDescent="0.2">
      <c r="A437" s="16">
        <v>184</v>
      </c>
      <c r="B437" s="16">
        <v>0</v>
      </c>
      <c r="C437" s="1">
        <v>3.4258536815885234E-2</v>
      </c>
      <c r="D437" s="1">
        <f t="shared" si="49"/>
        <v>-3.4258536815885234E-2</v>
      </c>
      <c r="E437" s="1">
        <f t="shared" si="50"/>
        <v>6.971823409202868E-2</v>
      </c>
      <c r="F437" s="1">
        <f t="shared" si="51"/>
        <v>-0.26404210666488154</v>
      </c>
      <c r="G437" s="1">
        <f t="shared" si="52"/>
        <v>-0.188344943953515</v>
      </c>
      <c r="H437" s="1">
        <v>5.9011364006416649E-2</v>
      </c>
      <c r="I437" s="1">
        <f t="shared" si="53"/>
        <v>2.2246372607277365E-3</v>
      </c>
      <c r="J437" s="1">
        <f t="shared" si="54"/>
        <v>-0.19416090021829946</v>
      </c>
      <c r="AQ437" s="70"/>
      <c r="AR437" s="70"/>
      <c r="AS437" s="70"/>
      <c r="AT437" s="70"/>
      <c r="AU437" s="70"/>
      <c r="AV437" s="70"/>
      <c r="AW437" s="70"/>
      <c r="AX437" s="83"/>
      <c r="AY437" s="70"/>
      <c r="AZ437" s="70"/>
      <c r="BA437" s="70"/>
      <c r="BB437" s="70">
        <f t="shared" si="55"/>
        <v>1</v>
      </c>
      <c r="BC437" s="70">
        <f t="shared" si="56"/>
        <v>3.4258536815885234E-2</v>
      </c>
      <c r="BD437" s="70" t="e">
        <f t="shared" si="57"/>
        <v>#N/A</v>
      </c>
      <c r="BE437" s="70"/>
      <c r="BF437" s="70"/>
      <c r="BG437" s="70"/>
      <c r="BH437" s="70"/>
      <c r="BI437" s="70"/>
      <c r="BJ437" s="70"/>
      <c r="BK437" s="70"/>
      <c r="BL437" s="70"/>
      <c r="BM437" s="70"/>
      <c r="BN437" s="70"/>
      <c r="BO437" s="70"/>
      <c r="BP437" s="70"/>
      <c r="BQ437" s="70"/>
      <c r="BR437" s="70"/>
      <c r="BS437" s="70"/>
      <c r="BT437" s="70"/>
      <c r="BU437" s="70"/>
      <c r="BV437" s="70"/>
      <c r="BW437" s="70"/>
      <c r="BX437" s="70"/>
      <c r="BY437" s="70"/>
      <c r="BZ437" s="70"/>
      <c r="CA437" s="70"/>
      <c r="CB437" s="70"/>
      <c r="CC437" s="70"/>
      <c r="CD437" s="70"/>
      <c r="CE437" s="70"/>
      <c r="CF437" s="70"/>
      <c r="CG437" s="70"/>
      <c r="CH437" s="70"/>
      <c r="CI437" s="70"/>
      <c r="CJ437" s="70"/>
      <c r="CK437" s="70"/>
      <c r="CL437" s="70"/>
      <c r="CM437" s="70"/>
      <c r="CN437" s="70"/>
      <c r="CO437" s="70"/>
      <c r="CP437" s="70"/>
      <c r="CQ437" s="70"/>
      <c r="CR437" s="70"/>
      <c r="CS437" s="70"/>
      <c r="CT437" s="70"/>
      <c r="CU437" s="70"/>
      <c r="CV437" s="70"/>
      <c r="CW437" s="70"/>
      <c r="CX437" s="70"/>
      <c r="CY437" s="70"/>
      <c r="CZ437" s="70"/>
      <c r="DA437" s="70"/>
      <c r="DB437" s="70"/>
      <c r="DC437" s="70"/>
      <c r="DD437" s="70"/>
      <c r="DE437" s="70"/>
      <c r="DF437" s="70"/>
      <c r="DG437" s="70"/>
      <c r="DH437" s="70"/>
      <c r="DI437" s="70"/>
      <c r="DJ437" s="70"/>
      <c r="DK437" s="70"/>
      <c r="DL437" s="70"/>
      <c r="DM437" s="70"/>
      <c r="DN437" s="70"/>
      <c r="DO437" s="70"/>
      <c r="DP437" s="70"/>
      <c r="DQ437" s="70"/>
      <c r="DR437" s="70"/>
      <c r="DS437" s="70"/>
      <c r="DT437" s="70"/>
      <c r="DU437" s="70"/>
      <c r="DV437" s="70"/>
      <c r="DW437" s="70"/>
      <c r="DX437" s="70"/>
      <c r="DY437" s="70"/>
      <c r="DZ437" s="70"/>
      <c r="EA437" s="70"/>
      <c r="EB437" s="70"/>
      <c r="EC437" s="70"/>
      <c r="ED437" s="70"/>
      <c r="EE437" s="70"/>
      <c r="EF437" s="70"/>
      <c r="EG437" s="70"/>
      <c r="EH437" s="70"/>
      <c r="EI437" s="70"/>
      <c r="EJ437" s="70"/>
      <c r="EK437" s="70"/>
      <c r="EL437" s="70"/>
      <c r="EM437" s="70"/>
      <c r="EN437" s="70"/>
    </row>
    <row r="438" spans="1:144" outlineLevel="1" x14ac:dyDescent="0.2">
      <c r="A438" s="16">
        <v>185</v>
      </c>
      <c r="B438" s="16">
        <v>0</v>
      </c>
      <c r="C438" s="1">
        <v>4.9883848222532389E-6</v>
      </c>
      <c r="D438" s="1">
        <f t="shared" si="49"/>
        <v>-4.9883848222532389E-6</v>
      </c>
      <c r="E438" s="1">
        <f t="shared" si="50"/>
        <v>9.9767945286893675E-6</v>
      </c>
      <c r="F438" s="1">
        <f t="shared" si="51"/>
        <v>-3.1586064219350546E-3</v>
      </c>
      <c r="G438" s="1">
        <f t="shared" si="52"/>
        <v>-2.2334748054008815E-3</v>
      </c>
      <c r="H438" s="1">
        <v>2.5634143672630978E-5</v>
      </c>
      <c r="I438" s="1">
        <f t="shared" si="53"/>
        <v>1.2787688912534034E-10</v>
      </c>
      <c r="J438" s="1">
        <f t="shared" si="54"/>
        <v>-2.2335034325582826E-3</v>
      </c>
      <c r="AQ438" s="70"/>
      <c r="AR438" s="70"/>
      <c r="AS438" s="70"/>
      <c r="AT438" s="70"/>
      <c r="AU438" s="70"/>
      <c r="AV438" s="70"/>
      <c r="AW438" s="70"/>
      <c r="AX438" s="83"/>
      <c r="AY438" s="70"/>
      <c r="AZ438" s="70"/>
      <c r="BA438" s="70"/>
      <c r="BB438" s="70">
        <f t="shared" si="55"/>
        <v>1</v>
      </c>
      <c r="BC438" s="70">
        <f t="shared" si="56"/>
        <v>4.9883848222532389E-6</v>
      </c>
      <c r="BD438" s="70" t="e">
        <f t="shared" si="57"/>
        <v>#N/A</v>
      </c>
      <c r="BE438" s="70"/>
      <c r="BF438" s="70"/>
      <c r="BG438" s="70"/>
      <c r="BH438" s="70"/>
      <c r="BI438" s="70"/>
      <c r="BJ438" s="70"/>
      <c r="BK438" s="70"/>
      <c r="BL438" s="70"/>
      <c r="BM438" s="70"/>
      <c r="BN438" s="70"/>
      <c r="BO438" s="70"/>
      <c r="BP438" s="70"/>
      <c r="BQ438" s="70"/>
      <c r="BR438" s="70"/>
      <c r="BS438" s="70"/>
      <c r="BT438" s="70"/>
      <c r="BU438" s="70"/>
      <c r="BV438" s="70"/>
      <c r="BW438" s="70"/>
      <c r="BX438" s="70"/>
      <c r="BY438" s="70"/>
      <c r="BZ438" s="70"/>
      <c r="CA438" s="70"/>
      <c r="CB438" s="70"/>
      <c r="CC438" s="70"/>
      <c r="CD438" s="70"/>
      <c r="CE438" s="70"/>
      <c r="CF438" s="70"/>
      <c r="CG438" s="70"/>
      <c r="CH438" s="70"/>
      <c r="CI438" s="70"/>
      <c r="CJ438" s="70"/>
      <c r="CK438" s="70"/>
      <c r="CL438" s="70"/>
      <c r="CM438" s="70"/>
      <c r="CN438" s="70"/>
      <c r="CO438" s="70"/>
      <c r="CP438" s="70"/>
      <c r="CQ438" s="70"/>
      <c r="CR438" s="70"/>
      <c r="CS438" s="70"/>
      <c r="CT438" s="70"/>
      <c r="CU438" s="70"/>
      <c r="CV438" s="70"/>
      <c r="CW438" s="70"/>
      <c r="CX438" s="70"/>
      <c r="CY438" s="70"/>
      <c r="CZ438" s="70"/>
      <c r="DA438" s="70"/>
      <c r="DB438" s="70"/>
      <c r="DC438" s="70"/>
      <c r="DD438" s="70"/>
      <c r="DE438" s="70"/>
      <c r="DF438" s="70"/>
      <c r="DG438" s="70"/>
      <c r="DH438" s="70"/>
      <c r="DI438" s="70"/>
      <c r="DJ438" s="70"/>
      <c r="DK438" s="70"/>
      <c r="DL438" s="70"/>
      <c r="DM438" s="70"/>
      <c r="DN438" s="70"/>
      <c r="DO438" s="70"/>
      <c r="DP438" s="70"/>
      <c r="DQ438" s="70"/>
      <c r="DR438" s="70"/>
      <c r="DS438" s="70"/>
      <c r="DT438" s="70"/>
      <c r="DU438" s="70"/>
      <c r="DV438" s="70"/>
      <c r="DW438" s="70"/>
      <c r="DX438" s="70"/>
      <c r="DY438" s="70"/>
      <c r="DZ438" s="70"/>
      <c r="EA438" s="70"/>
      <c r="EB438" s="70"/>
      <c r="EC438" s="70"/>
      <c r="ED438" s="70"/>
      <c r="EE438" s="70"/>
      <c r="EF438" s="70"/>
      <c r="EG438" s="70"/>
      <c r="EH438" s="70"/>
      <c r="EI438" s="70"/>
      <c r="EJ438" s="70"/>
      <c r="EK438" s="70"/>
      <c r="EL438" s="70"/>
      <c r="EM438" s="70"/>
      <c r="EN438" s="70"/>
    </row>
    <row r="439" spans="1:144" outlineLevel="1" x14ac:dyDescent="0.2">
      <c r="A439" s="16">
        <v>186</v>
      </c>
      <c r="B439" s="16">
        <v>0</v>
      </c>
      <c r="C439" s="1">
        <v>7.9179474618866217E-6</v>
      </c>
      <c r="D439" s="1">
        <f t="shared" si="49"/>
        <v>-7.9179474618866217E-6</v>
      </c>
      <c r="E439" s="1">
        <f t="shared" si="50"/>
        <v>1.5835957617855825E-5</v>
      </c>
      <c r="F439" s="1">
        <f t="shared" si="51"/>
        <v>-3.9794418726569964E-3</v>
      </c>
      <c r="G439" s="1">
        <f t="shared" si="52"/>
        <v>-2.8138959035961231E-3</v>
      </c>
      <c r="H439" s="1">
        <v>3.8078847255440479E-5</v>
      </c>
      <c r="I439" s="1">
        <f t="shared" si="53"/>
        <v>3.0152018084873475E-10</v>
      </c>
      <c r="J439" s="1">
        <f t="shared" si="54"/>
        <v>-2.8139494800823793E-3</v>
      </c>
      <c r="AQ439" s="70"/>
      <c r="AR439" s="70"/>
      <c r="AS439" s="70"/>
      <c r="AT439" s="70"/>
      <c r="AU439" s="70"/>
      <c r="AV439" s="70"/>
      <c r="AW439" s="70"/>
      <c r="AX439" s="83"/>
      <c r="AY439" s="70"/>
      <c r="AZ439" s="70"/>
      <c r="BA439" s="70"/>
      <c r="BB439" s="70">
        <f t="shared" si="55"/>
        <v>1</v>
      </c>
      <c r="BC439" s="70">
        <f t="shared" si="56"/>
        <v>7.9179474618866217E-6</v>
      </c>
      <c r="BD439" s="70" t="e">
        <f t="shared" si="57"/>
        <v>#N/A</v>
      </c>
      <c r="BE439" s="70"/>
      <c r="BF439" s="70"/>
      <c r="BG439" s="70"/>
      <c r="BH439" s="70"/>
      <c r="BI439" s="70"/>
      <c r="BJ439" s="70"/>
      <c r="BK439" s="70"/>
      <c r="BL439" s="70"/>
      <c r="BM439" s="70"/>
      <c r="BN439" s="70"/>
      <c r="BO439" s="70"/>
      <c r="BP439" s="70"/>
      <c r="BQ439" s="70"/>
      <c r="BR439" s="70"/>
      <c r="BS439" s="70"/>
      <c r="BT439" s="70"/>
      <c r="BU439" s="70"/>
      <c r="BV439" s="70"/>
      <c r="BW439" s="70"/>
      <c r="BX439" s="70"/>
      <c r="BY439" s="70"/>
      <c r="BZ439" s="70"/>
      <c r="CA439" s="70"/>
      <c r="CB439" s="70"/>
      <c r="CC439" s="70"/>
      <c r="CD439" s="70"/>
      <c r="CE439" s="70"/>
      <c r="CF439" s="70"/>
      <c r="CG439" s="70"/>
      <c r="CH439" s="70"/>
      <c r="CI439" s="70"/>
      <c r="CJ439" s="70"/>
      <c r="CK439" s="70"/>
      <c r="CL439" s="70"/>
      <c r="CM439" s="70"/>
      <c r="CN439" s="70"/>
      <c r="CO439" s="70"/>
      <c r="CP439" s="70"/>
      <c r="CQ439" s="70"/>
      <c r="CR439" s="70"/>
      <c r="CS439" s="70"/>
      <c r="CT439" s="70"/>
      <c r="CU439" s="70"/>
      <c r="CV439" s="70"/>
      <c r="CW439" s="70"/>
      <c r="CX439" s="70"/>
      <c r="CY439" s="70"/>
      <c r="CZ439" s="70"/>
      <c r="DA439" s="70"/>
      <c r="DB439" s="70"/>
      <c r="DC439" s="70"/>
      <c r="DD439" s="70"/>
      <c r="DE439" s="70"/>
      <c r="DF439" s="70"/>
      <c r="DG439" s="70"/>
      <c r="DH439" s="70"/>
      <c r="DI439" s="70"/>
      <c r="DJ439" s="70"/>
      <c r="DK439" s="70"/>
      <c r="DL439" s="70"/>
      <c r="DM439" s="70"/>
      <c r="DN439" s="70"/>
      <c r="DO439" s="70"/>
      <c r="DP439" s="70"/>
      <c r="DQ439" s="70"/>
      <c r="DR439" s="70"/>
      <c r="DS439" s="70"/>
      <c r="DT439" s="70"/>
      <c r="DU439" s="70"/>
      <c r="DV439" s="70"/>
      <c r="DW439" s="70"/>
      <c r="DX439" s="70"/>
      <c r="DY439" s="70"/>
      <c r="DZ439" s="70"/>
      <c r="EA439" s="70"/>
      <c r="EB439" s="70"/>
      <c r="EC439" s="70"/>
      <c r="ED439" s="70"/>
      <c r="EE439" s="70"/>
      <c r="EF439" s="70"/>
      <c r="EG439" s="70"/>
      <c r="EH439" s="70"/>
      <c r="EI439" s="70"/>
      <c r="EJ439" s="70"/>
      <c r="EK439" s="70"/>
      <c r="EL439" s="70"/>
      <c r="EM439" s="70"/>
      <c r="EN439" s="70"/>
    </row>
    <row r="440" spans="1:144" outlineLevel="1" x14ac:dyDescent="0.2">
      <c r="A440" s="16">
        <v>187</v>
      </c>
      <c r="B440" s="16">
        <v>0</v>
      </c>
      <c r="C440" s="1">
        <v>4.5756071320733553E-2</v>
      </c>
      <c r="D440" s="1">
        <f t="shared" si="49"/>
        <v>-4.5756071320733553E-2</v>
      </c>
      <c r="E440" s="1">
        <f t="shared" si="50"/>
        <v>9.3671899555194449E-2</v>
      </c>
      <c r="F440" s="1">
        <f t="shared" si="51"/>
        <v>-0.30605865378256247</v>
      </c>
      <c r="G440" s="1">
        <f t="shared" si="52"/>
        <v>-0.21897506372637179</v>
      </c>
      <c r="H440" s="1">
        <v>7.0352921100030802E-2</v>
      </c>
      <c r="I440" s="1">
        <f t="shared" si="53"/>
        <v>3.6287190788920403E-3</v>
      </c>
      <c r="J440" s="1">
        <f t="shared" si="54"/>
        <v>-0.2271096598845162</v>
      </c>
      <c r="AQ440" s="70"/>
      <c r="AR440" s="70"/>
      <c r="AS440" s="70"/>
      <c r="AT440" s="70"/>
      <c r="AU440" s="70"/>
      <c r="AV440" s="70"/>
      <c r="AW440" s="70"/>
      <c r="AX440" s="83"/>
      <c r="AY440" s="70"/>
      <c r="AZ440" s="70"/>
      <c r="BA440" s="70"/>
      <c r="BB440" s="70">
        <f t="shared" si="55"/>
        <v>1</v>
      </c>
      <c r="BC440" s="70">
        <f t="shared" si="56"/>
        <v>4.5756071320733553E-2</v>
      </c>
      <c r="BD440" s="70" t="e">
        <f t="shared" si="57"/>
        <v>#N/A</v>
      </c>
      <c r="BE440" s="70"/>
      <c r="BF440" s="70"/>
      <c r="BG440" s="70"/>
      <c r="BH440" s="70"/>
      <c r="BI440" s="70"/>
      <c r="BJ440" s="70"/>
      <c r="BK440" s="70"/>
      <c r="BL440" s="70"/>
      <c r="BM440" s="70"/>
      <c r="BN440" s="70"/>
      <c r="BO440" s="70"/>
      <c r="BP440" s="70"/>
      <c r="BQ440" s="70"/>
      <c r="BR440" s="70"/>
      <c r="BS440" s="70"/>
      <c r="BT440" s="70"/>
      <c r="BU440" s="70"/>
      <c r="BV440" s="70"/>
      <c r="BW440" s="70"/>
      <c r="BX440" s="70"/>
      <c r="BY440" s="70"/>
      <c r="BZ440" s="70"/>
      <c r="CA440" s="70"/>
      <c r="CB440" s="70"/>
      <c r="CC440" s="70"/>
      <c r="CD440" s="70"/>
      <c r="CE440" s="70"/>
      <c r="CF440" s="70"/>
      <c r="CG440" s="70"/>
      <c r="CH440" s="70"/>
      <c r="CI440" s="70"/>
      <c r="CJ440" s="70"/>
      <c r="CK440" s="70"/>
      <c r="CL440" s="70"/>
      <c r="CM440" s="70"/>
      <c r="CN440" s="70"/>
      <c r="CO440" s="70"/>
      <c r="CP440" s="70"/>
      <c r="CQ440" s="70"/>
      <c r="CR440" s="70"/>
      <c r="CS440" s="70"/>
      <c r="CT440" s="70"/>
      <c r="CU440" s="70"/>
      <c r="CV440" s="70"/>
      <c r="CW440" s="70"/>
      <c r="CX440" s="70"/>
      <c r="CY440" s="70"/>
      <c r="CZ440" s="70"/>
      <c r="DA440" s="70"/>
      <c r="DB440" s="70"/>
      <c r="DC440" s="70"/>
      <c r="DD440" s="70"/>
      <c r="DE440" s="70"/>
      <c r="DF440" s="70"/>
      <c r="DG440" s="70"/>
      <c r="DH440" s="70"/>
      <c r="DI440" s="70"/>
      <c r="DJ440" s="70"/>
      <c r="DK440" s="70"/>
      <c r="DL440" s="70"/>
      <c r="DM440" s="70"/>
      <c r="DN440" s="70"/>
      <c r="DO440" s="70"/>
      <c r="DP440" s="70"/>
      <c r="DQ440" s="70"/>
      <c r="DR440" s="70"/>
      <c r="DS440" s="70"/>
      <c r="DT440" s="70"/>
      <c r="DU440" s="70"/>
      <c r="DV440" s="70"/>
      <c r="DW440" s="70"/>
      <c r="DX440" s="70"/>
      <c r="DY440" s="70"/>
      <c r="DZ440" s="70"/>
      <c r="EA440" s="70"/>
      <c r="EB440" s="70"/>
      <c r="EC440" s="70"/>
      <c r="ED440" s="70"/>
      <c r="EE440" s="70"/>
      <c r="EF440" s="70"/>
      <c r="EG440" s="70"/>
      <c r="EH440" s="70"/>
      <c r="EI440" s="70"/>
      <c r="EJ440" s="70"/>
      <c r="EK440" s="70"/>
      <c r="EL440" s="70"/>
      <c r="EM440" s="70"/>
      <c r="EN440" s="70"/>
    </row>
    <row r="441" spans="1:144" outlineLevel="1" x14ac:dyDescent="0.2">
      <c r="A441" s="16">
        <v>188</v>
      </c>
      <c r="B441" s="16">
        <v>0</v>
      </c>
      <c r="C441" s="1">
        <v>1.2523533681195587E-5</v>
      </c>
      <c r="D441" s="1">
        <f t="shared" si="49"/>
        <v>-1.2523533681195587E-5</v>
      </c>
      <c r="E441" s="1">
        <f t="shared" si="50"/>
        <v>2.5047224202404102E-5</v>
      </c>
      <c r="F441" s="1">
        <f t="shared" si="51"/>
        <v>-5.0047201922189515E-3</v>
      </c>
      <c r="G441" s="1">
        <f t="shared" si="52"/>
        <v>-3.5388826657655171E-3</v>
      </c>
      <c r="H441" s="1">
        <v>5.0520589586420786E-5</v>
      </c>
      <c r="I441" s="1">
        <f t="shared" si="53"/>
        <v>6.3273619517775453E-10</v>
      </c>
      <c r="J441" s="1">
        <f t="shared" si="54"/>
        <v>-3.5389720623721843E-3</v>
      </c>
      <c r="AQ441" s="70"/>
      <c r="AR441" s="70"/>
      <c r="AS441" s="70"/>
      <c r="AT441" s="70"/>
      <c r="AU441" s="70"/>
      <c r="AV441" s="70"/>
      <c r="AW441" s="70"/>
      <c r="AX441" s="83"/>
      <c r="AY441" s="70"/>
      <c r="AZ441" s="70"/>
      <c r="BA441" s="70"/>
      <c r="BB441" s="70">
        <f t="shared" si="55"/>
        <v>1</v>
      </c>
      <c r="BC441" s="70">
        <f t="shared" si="56"/>
        <v>1.2523533681195587E-5</v>
      </c>
      <c r="BD441" s="70" t="e">
        <f t="shared" si="57"/>
        <v>#N/A</v>
      </c>
      <c r="BE441" s="70"/>
      <c r="BF441" s="70"/>
      <c r="BG441" s="70"/>
      <c r="BH441" s="70"/>
      <c r="BI441" s="70"/>
      <c r="BJ441" s="70"/>
      <c r="BK441" s="70"/>
      <c r="BL441" s="70"/>
      <c r="BM441" s="70"/>
      <c r="BN441" s="70"/>
      <c r="BO441" s="70"/>
      <c r="BP441" s="70"/>
      <c r="BQ441" s="70"/>
      <c r="BR441" s="70"/>
      <c r="BS441" s="70"/>
      <c r="BT441" s="70"/>
      <c r="BU441" s="70"/>
      <c r="BV441" s="70"/>
      <c r="BW441" s="70"/>
      <c r="BX441" s="70"/>
      <c r="BY441" s="70"/>
      <c r="BZ441" s="70"/>
      <c r="CA441" s="70"/>
      <c r="CB441" s="70"/>
      <c r="CC441" s="70"/>
      <c r="CD441" s="70"/>
      <c r="CE441" s="70"/>
      <c r="CF441" s="70"/>
      <c r="CG441" s="70"/>
      <c r="CH441" s="70"/>
      <c r="CI441" s="70"/>
      <c r="CJ441" s="70"/>
      <c r="CK441" s="70"/>
      <c r="CL441" s="70"/>
      <c r="CM441" s="70"/>
      <c r="CN441" s="70"/>
      <c r="CO441" s="70"/>
      <c r="CP441" s="70"/>
      <c r="CQ441" s="70"/>
      <c r="CR441" s="70"/>
      <c r="CS441" s="70"/>
      <c r="CT441" s="70"/>
      <c r="CU441" s="70"/>
      <c r="CV441" s="70"/>
      <c r="CW441" s="70"/>
      <c r="CX441" s="70"/>
      <c r="CY441" s="70"/>
      <c r="CZ441" s="70"/>
      <c r="DA441" s="70"/>
      <c r="DB441" s="70"/>
      <c r="DC441" s="70"/>
      <c r="DD441" s="70"/>
      <c r="DE441" s="70"/>
      <c r="DF441" s="70"/>
      <c r="DG441" s="70"/>
      <c r="DH441" s="70"/>
      <c r="DI441" s="70"/>
      <c r="DJ441" s="70"/>
      <c r="DK441" s="70"/>
      <c r="DL441" s="70"/>
      <c r="DM441" s="70"/>
      <c r="DN441" s="70"/>
      <c r="DO441" s="70"/>
      <c r="DP441" s="70"/>
      <c r="DQ441" s="70"/>
      <c r="DR441" s="70"/>
      <c r="DS441" s="70"/>
      <c r="DT441" s="70"/>
      <c r="DU441" s="70"/>
      <c r="DV441" s="70"/>
      <c r="DW441" s="70"/>
      <c r="DX441" s="70"/>
      <c r="DY441" s="70"/>
      <c r="DZ441" s="70"/>
      <c r="EA441" s="70"/>
      <c r="EB441" s="70"/>
      <c r="EC441" s="70"/>
      <c r="ED441" s="70"/>
      <c r="EE441" s="70"/>
      <c r="EF441" s="70"/>
      <c r="EG441" s="70"/>
      <c r="EH441" s="70"/>
      <c r="EI441" s="70"/>
      <c r="EJ441" s="70"/>
      <c r="EK441" s="70"/>
      <c r="EL441" s="70"/>
      <c r="EM441" s="70"/>
      <c r="EN441" s="70"/>
    </row>
    <row r="442" spans="1:144" outlineLevel="1" x14ac:dyDescent="0.2">
      <c r="A442" s="16">
        <v>189</v>
      </c>
      <c r="B442" s="16">
        <v>0</v>
      </c>
      <c r="C442" s="1">
        <v>9.0689442411077667E-6</v>
      </c>
      <c r="D442" s="1">
        <f t="shared" si="49"/>
        <v>-9.0689442411077667E-6</v>
      </c>
      <c r="E442" s="1">
        <f t="shared" si="50"/>
        <v>1.8137970728380995E-5</v>
      </c>
      <c r="F442" s="1">
        <f t="shared" si="51"/>
        <v>-4.2588696538378582E-3</v>
      </c>
      <c r="G442" s="1">
        <f t="shared" si="52"/>
        <v>-3.0114824401950781E-3</v>
      </c>
      <c r="H442" s="1">
        <v>3.927688299346568E-5</v>
      </c>
      <c r="I442" s="1">
        <f t="shared" si="53"/>
        <v>3.5621708331493753E-10</v>
      </c>
      <c r="J442" s="1">
        <f t="shared" si="54"/>
        <v>-3.0115415827590059E-3</v>
      </c>
      <c r="AQ442" s="70"/>
      <c r="AR442" s="70"/>
      <c r="AS442" s="70"/>
      <c r="AT442" s="70"/>
      <c r="AU442" s="70"/>
      <c r="AV442" s="70"/>
      <c r="AW442" s="70"/>
      <c r="AX442" s="83"/>
      <c r="AY442" s="70"/>
      <c r="AZ442" s="70"/>
      <c r="BA442" s="70"/>
      <c r="BB442" s="70">
        <f t="shared" si="55"/>
        <v>1</v>
      </c>
      <c r="BC442" s="70">
        <f t="shared" si="56"/>
        <v>9.0689442411077667E-6</v>
      </c>
      <c r="BD442" s="70" t="e">
        <f t="shared" si="57"/>
        <v>#N/A</v>
      </c>
      <c r="BE442" s="70"/>
      <c r="BF442" s="70"/>
      <c r="BG442" s="70"/>
      <c r="BH442" s="70"/>
      <c r="BI442" s="70"/>
      <c r="BJ442" s="70"/>
      <c r="BK442" s="70"/>
      <c r="BL442" s="70"/>
      <c r="BM442" s="70"/>
      <c r="BN442" s="70"/>
      <c r="BO442" s="70"/>
      <c r="BP442" s="70"/>
      <c r="BQ442" s="70"/>
      <c r="BR442" s="70"/>
      <c r="BS442" s="70"/>
      <c r="BT442" s="70"/>
      <c r="BU442" s="70"/>
      <c r="BV442" s="70"/>
      <c r="BW442" s="70"/>
      <c r="BX442" s="70"/>
      <c r="BY442" s="70"/>
      <c r="BZ442" s="70"/>
      <c r="CA442" s="70"/>
      <c r="CB442" s="70"/>
      <c r="CC442" s="70"/>
      <c r="CD442" s="70"/>
      <c r="CE442" s="70"/>
      <c r="CF442" s="70"/>
      <c r="CG442" s="70"/>
      <c r="CH442" s="70"/>
      <c r="CI442" s="70"/>
      <c r="CJ442" s="70"/>
      <c r="CK442" s="70"/>
      <c r="CL442" s="70"/>
      <c r="CM442" s="70"/>
      <c r="CN442" s="70"/>
      <c r="CO442" s="70"/>
      <c r="CP442" s="70"/>
      <c r="CQ442" s="70"/>
      <c r="CR442" s="70"/>
      <c r="CS442" s="70"/>
      <c r="CT442" s="70"/>
      <c r="CU442" s="70"/>
      <c r="CV442" s="70"/>
      <c r="CW442" s="70"/>
      <c r="CX442" s="70"/>
      <c r="CY442" s="70"/>
      <c r="CZ442" s="70"/>
      <c r="DA442" s="70"/>
      <c r="DB442" s="70"/>
      <c r="DC442" s="70"/>
      <c r="DD442" s="70"/>
      <c r="DE442" s="70"/>
      <c r="DF442" s="70"/>
      <c r="DG442" s="70"/>
      <c r="DH442" s="70"/>
      <c r="DI442" s="70"/>
      <c r="DJ442" s="70"/>
      <c r="DK442" s="70"/>
      <c r="DL442" s="70"/>
      <c r="DM442" s="70"/>
      <c r="DN442" s="70"/>
      <c r="DO442" s="70"/>
      <c r="DP442" s="70"/>
      <c r="DQ442" s="70"/>
      <c r="DR442" s="70"/>
      <c r="DS442" s="70"/>
      <c r="DT442" s="70"/>
      <c r="DU442" s="70"/>
      <c r="DV442" s="70"/>
      <c r="DW442" s="70"/>
      <c r="DX442" s="70"/>
      <c r="DY442" s="70"/>
      <c r="DZ442" s="70"/>
      <c r="EA442" s="70"/>
      <c r="EB442" s="70"/>
      <c r="EC442" s="70"/>
      <c r="ED442" s="70"/>
      <c r="EE442" s="70"/>
      <c r="EF442" s="70"/>
      <c r="EG442" s="70"/>
      <c r="EH442" s="70"/>
      <c r="EI442" s="70"/>
      <c r="EJ442" s="70"/>
      <c r="EK442" s="70"/>
      <c r="EL442" s="70"/>
      <c r="EM442" s="70"/>
      <c r="EN442" s="70"/>
    </row>
    <row r="443" spans="1:144" outlineLevel="1" x14ac:dyDescent="0.2">
      <c r="A443" s="16">
        <v>190</v>
      </c>
      <c r="B443" s="16">
        <v>0</v>
      </c>
      <c r="C443" s="1">
        <v>1.6541399018536994E-3</v>
      </c>
      <c r="D443" s="1">
        <f t="shared" si="49"/>
        <v>-1.6541399018536994E-3</v>
      </c>
      <c r="E443" s="1">
        <f t="shared" si="50"/>
        <v>3.3110190036191667E-3</v>
      </c>
      <c r="F443" s="1">
        <f t="shared" si="51"/>
        <v>-5.7541454653312049E-2</v>
      </c>
      <c r="G443" s="1">
        <f t="shared" si="52"/>
        <v>-4.0704798417265736E-2</v>
      </c>
      <c r="H443" s="1">
        <v>3.7189666525295241E-3</v>
      </c>
      <c r="I443" s="1">
        <f t="shared" si="53"/>
        <v>6.1848851329553224E-6</v>
      </c>
      <c r="J443" s="1">
        <f t="shared" si="54"/>
        <v>-4.0780700083779764E-2</v>
      </c>
      <c r="AQ443" s="70"/>
      <c r="AR443" s="70"/>
      <c r="AS443" s="70"/>
      <c r="AT443" s="70"/>
      <c r="AU443" s="70"/>
      <c r="AV443" s="70"/>
      <c r="AW443" s="70"/>
      <c r="AX443" s="83"/>
      <c r="AY443" s="70"/>
      <c r="AZ443" s="70"/>
      <c r="BA443" s="70"/>
      <c r="BB443" s="70">
        <f t="shared" si="55"/>
        <v>1</v>
      </c>
      <c r="BC443" s="70">
        <f t="shared" si="56"/>
        <v>1.6541399018536994E-3</v>
      </c>
      <c r="BD443" s="70" t="e">
        <f t="shared" si="57"/>
        <v>#N/A</v>
      </c>
      <c r="BE443" s="70"/>
      <c r="BF443" s="70"/>
      <c r="BG443" s="70"/>
      <c r="BH443" s="70"/>
      <c r="BI443" s="70"/>
      <c r="BJ443" s="70"/>
      <c r="BK443" s="70"/>
      <c r="BL443" s="70"/>
      <c r="BM443" s="70"/>
      <c r="BN443" s="70"/>
      <c r="BO443" s="70"/>
      <c r="BP443" s="70"/>
      <c r="BQ443" s="70"/>
      <c r="BR443" s="70"/>
      <c r="BS443" s="70"/>
      <c r="BT443" s="70"/>
      <c r="BU443" s="70"/>
      <c r="BV443" s="70"/>
      <c r="BW443" s="70"/>
      <c r="BX443" s="70"/>
      <c r="BY443" s="70"/>
      <c r="BZ443" s="70"/>
      <c r="CA443" s="70"/>
      <c r="CB443" s="70"/>
      <c r="CC443" s="70"/>
      <c r="CD443" s="70"/>
      <c r="CE443" s="70"/>
      <c r="CF443" s="70"/>
      <c r="CG443" s="70"/>
      <c r="CH443" s="70"/>
      <c r="CI443" s="70"/>
      <c r="CJ443" s="70"/>
      <c r="CK443" s="70"/>
      <c r="CL443" s="70"/>
      <c r="CM443" s="70"/>
      <c r="CN443" s="70"/>
      <c r="CO443" s="70"/>
      <c r="CP443" s="70"/>
      <c r="CQ443" s="70"/>
      <c r="CR443" s="70"/>
      <c r="CS443" s="70"/>
      <c r="CT443" s="70"/>
      <c r="CU443" s="70"/>
      <c r="CV443" s="70"/>
      <c r="CW443" s="70"/>
      <c r="CX443" s="70"/>
      <c r="CY443" s="70"/>
      <c r="CZ443" s="70"/>
      <c r="DA443" s="70"/>
      <c r="DB443" s="70"/>
      <c r="DC443" s="70"/>
      <c r="DD443" s="70"/>
      <c r="DE443" s="70"/>
      <c r="DF443" s="70"/>
      <c r="DG443" s="70"/>
      <c r="DH443" s="70"/>
      <c r="DI443" s="70"/>
      <c r="DJ443" s="70"/>
      <c r="DK443" s="70"/>
      <c r="DL443" s="70"/>
      <c r="DM443" s="70"/>
      <c r="DN443" s="70"/>
      <c r="DO443" s="70"/>
      <c r="DP443" s="70"/>
      <c r="DQ443" s="70"/>
      <c r="DR443" s="70"/>
      <c r="DS443" s="70"/>
      <c r="DT443" s="70"/>
      <c r="DU443" s="70"/>
      <c r="DV443" s="70"/>
      <c r="DW443" s="70"/>
      <c r="DX443" s="70"/>
      <c r="DY443" s="70"/>
      <c r="DZ443" s="70"/>
      <c r="EA443" s="70"/>
      <c r="EB443" s="70"/>
      <c r="EC443" s="70"/>
      <c r="ED443" s="70"/>
      <c r="EE443" s="70"/>
      <c r="EF443" s="70"/>
      <c r="EG443" s="70"/>
      <c r="EH443" s="70"/>
      <c r="EI443" s="70"/>
      <c r="EJ443" s="70"/>
      <c r="EK443" s="70"/>
      <c r="EL443" s="70"/>
      <c r="EM443" s="70"/>
      <c r="EN443" s="70"/>
    </row>
    <row r="444" spans="1:144" outlineLevel="1" x14ac:dyDescent="0.2">
      <c r="A444" s="16">
        <v>191</v>
      </c>
      <c r="B444" s="16">
        <v>0</v>
      </c>
      <c r="C444" s="1">
        <v>6.7737666670980297E-4</v>
      </c>
      <c r="D444" s="1">
        <f t="shared" si="49"/>
        <v>-6.7737666670980297E-4</v>
      </c>
      <c r="E444" s="1">
        <f t="shared" si="50"/>
        <v>1.3552123798780673E-3</v>
      </c>
      <c r="F444" s="1">
        <f t="shared" si="51"/>
        <v>-3.6813209312393118E-2</v>
      </c>
      <c r="G444" s="1">
        <f t="shared" si="52"/>
        <v>-2.6035280234251654E-2</v>
      </c>
      <c r="H444" s="1">
        <v>2.4849126443831711E-3</v>
      </c>
      <c r="I444" s="1">
        <f t="shared" si="53"/>
        <v>1.6885587130678908E-6</v>
      </c>
      <c r="J444" s="1">
        <f t="shared" si="54"/>
        <v>-2.6067688343792257E-2</v>
      </c>
      <c r="AQ444" s="70"/>
      <c r="AR444" s="70"/>
      <c r="AS444" s="70"/>
      <c r="AT444" s="70"/>
      <c r="AU444" s="70"/>
      <c r="AV444" s="70"/>
      <c r="AW444" s="70"/>
      <c r="AX444" s="83"/>
      <c r="AY444" s="70"/>
      <c r="AZ444" s="70"/>
      <c r="BA444" s="70"/>
      <c r="BB444" s="70">
        <f t="shared" si="55"/>
        <v>1</v>
      </c>
      <c r="BC444" s="70">
        <f t="shared" si="56"/>
        <v>6.7737666670980297E-4</v>
      </c>
      <c r="BD444" s="70" t="e">
        <f t="shared" si="57"/>
        <v>#N/A</v>
      </c>
      <c r="BE444" s="70"/>
      <c r="BF444" s="70"/>
      <c r="BG444" s="70"/>
      <c r="BH444" s="70"/>
      <c r="BI444" s="70"/>
      <c r="BJ444" s="70"/>
      <c r="BK444" s="70"/>
      <c r="BL444" s="70"/>
      <c r="BM444" s="70"/>
      <c r="BN444" s="70"/>
      <c r="BO444" s="70"/>
      <c r="BP444" s="70"/>
      <c r="BQ444" s="70"/>
      <c r="BR444" s="70"/>
      <c r="BS444" s="70"/>
      <c r="BT444" s="70"/>
      <c r="BU444" s="70"/>
      <c r="BV444" s="70"/>
      <c r="BW444" s="70"/>
      <c r="BX444" s="70"/>
      <c r="BY444" s="70"/>
      <c r="BZ444" s="70"/>
      <c r="CA444" s="70"/>
      <c r="CB444" s="70"/>
      <c r="CC444" s="70"/>
      <c r="CD444" s="70"/>
      <c r="CE444" s="70"/>
      <c r="CF444" s="70"/>
      <c r="CG444" s="70"/>
      <c r="CH444" s="70"/>
      <c r="CI444" s="70"/>
      <c r="CJ444" s="70"/>
      <c r="CK444" s="70"/>
      <c r="CL444" s="70"/>
      <c r="CM444" s="70"/>
      <c r="CN444" s="70"/>
      <c r="CO444" s="70"/>
      <c r="CP444" s="70"/>
      <c r="CQ444" s="70"/>
      <c r="CR444" s="70"/>
      <c r="CS444" s="70"/>
      <c r="CT444" s="70"/>
      <c r="CU444" s="70"/>
      <c r="CV444" s="70"/>
      <c r="CW444" s="70"/>
      <c r="CX444" s="70"/>
      <c r="CY444" s="70"/>
      <c r="CZ444" s="70"/>
      <c r="DA444" s="70"/>
      <c r="DB444" s="70"/>
      <c r="DC444" s="70"/>
      <c r="DD444" s="70"/>
      <c r="DE444" s="70"/>
      <c r="DF444" s="70"/>
      <c r="DG444" s="70"/>
      <c r="DH444" s="70"/>
      <c r="DI444" s="70"/>
      <c r="DJ444" s="70"/>
      <c r="DK444" s="70"/>
      <c r="DL444" s="70"/>
      <c r="DM444" s="70"/>
      <c r="DN444" s="70"/>
      <c r="DO444" s="70"/>
      <c r="DP444" s="70"/>
      <c r="DQ444" s="70"/>
      <c r="DR444" s="70"/>
      <c r="DS444" s="70"/>
      <c r="DT444" s="70"/>
      <c r="DU444" s="70"/>
      <c r="DV444" s="70"/>
      <c r="DW444" s="70"/>
      <c r="DX444" s="70"/>
      <c r="DY444" s="70"/>
      <c r="DZ444" s="70"/>
      <c r="EA444" s="70"/>
      <c r="EB444" s="70"/>
      <c r="EC444" s="70"/>
      <c r="ED444" s="70"/>
      <c r="EE444" s="70"/>
      <c r="EF444" s="70"/>
      <c r="EG444" s="70"/>
      <c r="EH444" s="70"/>
      <c r="EI444" s="70"/>
      <c r="EJ444" s="70"/>
      <c r="EK444" s="70"/>
      <c r="EL444" s="70"/>
      <c r="EM444" s="70"/>
      <c r="EN444" s="70"/>
    </row>
    <row r="445" spans="1:144" outlineLevel="1" x14ac:dyDescent="0.2">
      <c r="A445" s="16">
        <v>192</v>
      </c>
      <c r="B445" s="16">
        <v>0</v>
      </c>
      <c r="C445" s="1">
        <v>7.3033519289985114E-3</v>
      </c>
      <c r="D445" s="1">
        <f t="shared" si="49"/>
        <v>-7.3033519289985114E-3</v>
      </c>
      <c r="E445" s="1">
        <f t="shared" si="50"/>
        <v>1.4660303940359434E-2</v>
      </c>
      <c r="F445" s="1">
        <f t="shared" si="51"/>
        <v>-0.12107974207256735</v>
      </c>
      <c r="G445" s="1">
        <f t="shared" si="52"/>
        <v>-8.5773441679176235E-2</v>
      </c>
      <c r="H445" s="1">
        <v>5.7326468468287765E-3</v>
      </c>
      <c r="I445" s="1">
        <f t="shared" si="53"/>
        <v>4.2418731977335047E-5</v>
      </c>
      <c r="J445" s="1">
        <f t="shared" si="54"/>
        <v>-8.6020358226808036E-2</v>
      </c>
      <c r="AQ445" s="70"/>
      <c r="AR445" s="70"/>
      <c r="AS445" s="70"/>
      <c r="AT445" s="70"/>
      <c r="AU445" s="70"/>
      <c r="AV445" s="70"/>
      <c r="AW445" s="70"/>
      <c r="AX445" s="83"/>
      <c r="AY445" s="70"/>
      <c r="AZ445" s="70"/>
      <c r="BA445" s="70"/>
      <c r="BB445" s="70">
        <f t="shared" si="55"/>
        <v>1</v>
      </c>
      <c r="BC445" s="70">
        <f t="shared" si="56"/>
        <v>7.3033519289985114E-3</v>
      </c>
      <c r="BD445" s="70" t="e">
        <f t="shared" si="57"/>
        <v>#N/A</v>
      </c>
      <c r="BE445" s="70"/>
      <c r="BF445" s="70"/>
      <c r="BG445" s="70"/>
      <c r="BH445" s="70"/>
      <c r="BI445" s="70"/>
      <c r="BJ445" s="70"/>
      <c r="BK445" s="70"/>
      <c r="BL445" s="70"/>
      <c r="BM445" s="70"/>
      <c r="BN445" s="70"/>
      <c r="BO445" s="70"/>
      <c r="BP445" s="70"/>
      <c r="BQ445" s="70"/>
      <c r="BR445" s="70"/>
      <c r="BS445" s="70"/>
      <c r="BT445" s="70"/>
      <c r="BU445" s="70"/>
      <c r="BV445" s="70"/>
      <c r="BW445" s="70"/>
      <c r="BX445" s="70"/>
      <c r="BY445" s="70"/>
      <c r="BZ445" s="70"/>
      <c r="CA445" s="70"/>
      <c r="CB445" s="70"/>
      <c r="CC445" s="70"/>
      <c r="CD445" s="70"/>
      <c r="CE445" s="70"/>
      <c r="CF445" s="70"/>
      <c r="CG445" s="70"/>
      <c r="CH445" s="70"/>
      <c r="CI445" s="70"/>
      <c r="CJ445" s="70"/>
      <c r="CK445" s="70"/>
      <c r="CL445" s="70"/>
      <c r="CM445" s="70"/>
      <c r="CN445" s="70"/>
      <c r="CO445" s="70"/>
      <c r="CP445" s="70"/>
      <c r="CQ445" s="70"/>
      <c r="CR445" s="70"/>
      <c r="CS445" s="70"/>
      <c r="CT445" s="70"/>
      <c r="CU445" s="70"/>
      <c r="CV445" s="70"/>
      <c r="CW445" s="70"/>
      <c r="CX445" s="70"/>
      <c r="CY445" s="70"/>
      <c r="CZ445" s="70"/>
      <c r="DA445" s="70"/>
      <c r="DB445" s="70"/>
      <c r="DC445" s="70"/>
      <c r="DD445" s="70"/>
      <c r="DE445" s="70"/>
      <c r="DF445" s="70"/>
      <c r="DG445" s="70"/>
      <c r="DH445" s="70"/>
      <c r="DI445" s="70"/>
      <c r="DJ445" s="70"/>
      <c r="DK445" s="70"/>
      <c r="DL445" s="70"/>
      <c r="DM445" s="70"/>
      <c r="DN445" s="70"/>
      <c r="DO445" s="70"/>
      <c r="DP445" s="70"/>
      <c r="DQ445" s="70"/>
      <c r="DR445" s="70"/>
      <c r="DS445" s="70"/>
      <c r="DT445" s="70"/>
      <c r="DU445" s="70"/>
      <c r="DV445" s="70"/>
      <c r="DW445" s="70"/>
      <c r="DX445" s="70"/>
      <c r="DY445" s="70"/>
      <c r="DZ445" s="70"/>
      <c r="EA445" s="70"/>
      <c r="EB445" s="70"/>
      <c r="EC445" s="70"/>
      <c r="ED445" s="70"/>
      <c r="EE445" s="70"/>
      <c r="EF445" s="70"/>
      <c r="EG445" s="70"/>
      <c r="EH445" s="70"/>
      <c r="EI445" s="70"/>
      <c r="EJ445" s="70"/>
      <c r="EK445" s="70"/>
      <c r="EL445" s="70"/>
      <c r="EM445" s="70"/>
      <c r="EN445" s="70"/>
    </row>
    <row r="446" spans="1:144" outlineLevel="1" x14ac:dyDescent="0.2">
      <c r="A446" s="16">
        <v>193</v>
      </c>
      <c r="B446" s="16">
        <v>0</v>
      </c>
      <c r="C446" s="1">
        <v>1.1255587410567136E-3</v>
      </c>
      <c r="D446" s="1">
        <f t="shared" si="49"/>
        <v>-1.1255587410567136E-3</v>
      </c>
      <c r="E446" s="1">
        <f t="shared" si="50"/>
        <v>2.252385316030104E-3</v>
      </c>
      <c r="F446" s="1">
        <f t="shared" si="51"/>
        <v>-4.7459301680809675E-2</v>
      </c>
      <c r="G446" s="1">
        <f t="shared" si="52"/>
        <v>-3.3568244682940028E-2</v>
      </c>
      <c r="H446" s="1">
        <v>3.5572138413811705E-3</v>
      </c>
      <c r="I446" s="1">
        <f t="shared" si="53"/>
        <v>4.0226742956773003E-6</v>
      </c>
      <c r="J446" s="1">
        <f t="shared" si="54"/>
        <v>-3.362810915572579E-2</v>
      </c>
      <c r="AQ446" s="70"/>
      <c r="AR446" s="70"/>
      <c r="AS446" s="70"/>
      <c r="AT446" s="70"/>
      <c r="AU446" s="70"/>
      <c r="AV446" s="70"/>
      <c r="AW446" s="70"/>
      <c r="AX446" s="83"/>
      <c r="AY446" s="70"/>
      <c r="AZ446" s="70"/>
      <c r="BA446" s="70"/>
      <c r="BB446" s="70">
        <f t="shared" si="55"/>
        <v>1</v>
      </c>
      <c r="BC446" s="70">
        <f t="shared" si="56"/>
        <v>1.1255587410567136E-3</v>
      </c>
      <c r="BD446" s="70" t="e">
        <f t="shared" si="57"/>
        <v>#N/A</v>
      </c>
      <c r="BE446" s="70"/>
      <c r="BF446" s="70"/>
      <c r="BG446" s="70"/>
      <c r="BH446" s="70"/>
      <c r="BI446" s="70"/>
      <c r="BJ446" s="70"/>
      <c r="BK446" s="70"/>
      <c r="BL446" s="70"/>
      <c r="BM446" s="70"/>
      <c r="BN446" s="70"/>
      <c r="BO446" s="70"/>
      <c r="BP446" s="70"/>
      <c r="BQ446" s="70"/>
      <c r="BR446" s="70"/>
      <c r="BS446" s="70"/>
      <c r="BT446" s="70"/>
      <c r="BU446" s="70"/>
      <c r="BV446" s="70"/>
      <c r="BW446" s="70"/>
      <c r="BX446" s="70"/>
      <c r="BY446" s="70"/>
      <c r="BZ446" s="70"/>
      <c r="CA446" s="70"/>
      <c r="CB446" s="70"/>
      <c r="CC446" s="70"/>
      <c r="CD446" s="70"/>
      <c r="CE446" s="70"/>
      <c r="CF446" s="70"/>
      <c r="CG446" s="70"/>
      <c r="CH446" s="70"/>
      <c r="CI446" s="70"/>
      <c r="CJ446" s="70"/>
      <c r="CK446" s="70"/>
      <c r="CL446" s="70"/>
      <c r="CM446" s="70"/>
      <c r="CN446" s="70"/>
      <c r="CO446" s="70"/>
      <c r="CP446" s="70"/>
      <c r="CQ446" s="70"/>
      <c r="CR446" s="70"/>
      <c r="CS446" s="70"/>
      <c r="CT446" s="70"/>
      <c r="CU446" s="70"/>
      <c r="CV446" s="70"/>
      <c r="CW446" s="70"/>
      <c r="CX446" s="70"/>
      <c r="CY446" s="70"/>
      <c r="CZ446" s="70"/>
      <c r="DA446" s="70"/>
      <c r="DB446" s="70"/>
      <c r="DC446" s="70"/>
      <c r="DD446" s="70"/>
      <c r="DE446" s="70"/>
      <c r="DF446" s="70"/>
      <c r="DG446" s="70"/>
      <c r="DH446" s="70"/>
      <c r="DI446" s="70"/>
      <c r="DJ446" s="70"/>
      <c r="DK446" s="70"/>
      <c r="DL446" s="70"/>
      <c r="DM446" s="70"/>
      <c r="DN446" s="70"/>
      <c r="DO446" s="70"/>
      <c r="DP446" s="70"/>
      <c r="DQ446" s="70"/>
      <c r="DR446" s="70"/>
      <c r="DS446" s="70"/>
      <c r="DT446" s="70"/>
      <c r="DU446" s="70"/>
      <c r="DV446" s="70"/>
      <c r="DW446" s="70"/>
      <c r="DX446" s="70"/>
      <c r="DY446" s="70"/>
      <c r="DZ446" s="70"/>
      <c r="EA446" s="70"/>
      <c r="EB446" s="70"/>
      <c r="EC446" s="70"/>
      <c r="ED446" s="70"/>
      <c r="EE446" s="70"/>
      <c r="EF446" s="70"/>
      <c r="EG446" s="70"/>
      <c r="EH446" s="70"/>
      <c r="EI446" s="70"/>
      <c r="EJ446" s="70"/>
      <c r="EK446" s="70"/>
      <c r="EL446" s="70"/>
      <c r="EM446" s="70"/>
      <c r="EN446" s="70"/>
    </row>
    <row r="447" spans="1:144" outlineLevel="1" x14ac:dyDescent="0.2">
      <c r="A447" s="16">
        <v>194</v>
      </c>
      <c r="B447" s="16">
        <v>0</v>
      </c>
      <c r="C447" s="1">
        <v>2.0708399995503649E-3</v>
      </c>
      <c r="D447" s="1">
        <f t="shared" ref="D447:D510" si="58">B447 - C447</f>
        <v>-2.0708399995503649E-3</v>
      </c>
      <c r="E447" s="1">
        <f t="shared" ref="E447:E510" si="59">2*IF(B447=1,LN(1/C447),LN(1/(1-C447)))</f>
        <v>4.1459743069782798E-3</v>
      </c>
      <c r="F447" s="1">
        <f t="shared" ref="F447:F510" si="60">SQRT(E447)*SIGN(D447)</f>
        <v>-6.4389240615014859E-2</v>
      </c>
      <c r="G447" s="1">
        <f t="shared" ref="G447:G510" si="61">D447/(SQRT(C447*(1-C447)))</f>
        <v>-4.5553674679742112E-2</v>
      </c>
      <c r="H447" s="1">
        <v>2.6114139910148686E-3</v>
      </c>
      <c r="I447" s="1">
        <f t="shared" ref="I447:I510" si="62">G447^2*H447/(1-H447)</f>
        <v>5.4332309332600834E-6</v>
      </c>
      <c r="J447" s="1">
        <f t="shared" ref="J447:J510" si="63">G447/SQRT(1-H447)</f>
        <v>-4.5613271180228211E-2</v>
      </c>
      <c r="AQ447" s="70"/>
      <c r="AR447" s="70"/>
      <c r="AS447" s="70"/>
      <c r="AT447" s="70"/>
      <c r="AU447" s="70"/>
      <c r="AV447" s="70"/>
      <c r="AW447" s="70"/>
      <c r="AX447" s="83"/>
      <c r="AY447" s="70"/>
      <c r="AZ447" s="70"/>
      <c r="BA447" s="70"/>
      <c r="BB447" s="70">
        <f t="shared" ref="BB447:BB510" si="64">1-B447</f>
        <v>1</v>
      </c>
      <c r="BC447" s="70">
        <f t="shared" ref="BC447:BC510" si="65">IF(B447=0,C447,NA())</f>
        <v>2.0708399995503649E-3</v>
      </c>
      <c r="BD447" s="70" t="e">
        <f t="shared" ref="BD447:BD510" si="66">IF(B447=1,C447,NA())</f>
        <v>#N/A</v>
      </c>
      <c r="BE447" s="70"/>
      <c r="BF447" s="70"/>
      <c r="BG447" s="70"/>
      <c r="BH447" s="70"/>
      <c r="BI447" s="70"/>
      <c r="BJ447" s="70"/>
      <c r="BK447" s="70"/>
      <c r="BL447" s="70"/>
      <c r="BM447" s="70"/>
      <c r="BN447" s="70"/>
      <c r="BO447" s="70"/>
      <c r="BP447" s="70"/>
      <c r="BQ447" s="70"/>
      <c r="BR447" s="70"/>
      <c r="BS447" s="70"/>
      <c r="BT447" s="70"/>
      <c r="BU447" s="70"/>
      <c r="BV447" s="70"/>
      <c r="BW447" s="70"/>
      <c r="BX447" s="70"/>
      <c r="BY447" s="70"/>
      <c r="BZ447" s="70"/>
      <c r="CA447" s="70"/>
      <c r="CB447" s="70"/>
      <c r="CC447" s="70"/>
      <c r="CD447" s="70"/>
      <c r="CE447" s="70"/>
      <c r="CF447" s="70"/>
      <c r="CG447" s="70"/>
      <c r="CH447" s="70"/>
      <c r="CI447" s="70"/>
      <c r="CJ447" s="70"/>
      <c r="CK447" s="70"/>
      <c r="CL447" s="70"/>
      <c r="CM447" s="70"/>
      <c r="CN447" s="70"/>
      <c r="CO447" s="70"/>
      <c r="CP447" s="70"/>
      <c r="CQ447" s="70"/>
      <c r="CR447" s="70"/>
      <c r="CS447" s="70"/>
      <c r="CT447" s="70"/>
      <c r="CU447" s="70"/>
      <c r="CV447" s="70"/>
      <c r="CW447" s="70"/>
      <c r="CX447" s="70"/>
      <c r="CY447" s="70"/>
      <c r="CZ447" s="70"/>
      <c r="DA447" s="70"/>
      <c r="DB447" s="70"/>
      <c r="DC447" s="70"/>
      <c r="DD447" s="70"/>
      <c r="DE447" s="70"/>
      <c r="DF447" s="70"/>
      <c r="DG447" s="70"/>
      <c r="DH447" s="70"/>
      <c r="DI447" s="70"/>
      <c r="DJ447" s="70"/>
      <c r="DK447" s="70"/>
      <c r="DL447" s="70"/>
      <c r="DM447" s="70"/>
      <c r="DN447" s="70"/>
      <c r="DO447" s="70"/>
      <c r="DP447" s="70"/>
      <c r="DQ447" s="70"/>
      <c r="DR447" s="70"/>
      <c r="DS447" s="70"/>
      <c r="DT447" s="70"/>
      <c r="DU447" s="70"/>
      <c r="DV447" s="70"/>
      <c r="DW447" s="70"/>
      <c r="DX447" s="70"/>
      <c r="DY447" s="70"/>
      <c r="DZ447" s="70"/>
      <c r="EA447" s="70"/>
      <c r="EB447" s="70"/>
      <c r="EC447" s="70"/>
      <c r="ED447" s="70"/>
      <c r="EE447" s="70"/>
      <c r="EF447" s="70"/>
      <c r="EG447" s="70"/>
      <c r="EH447" s="70"/>
      <c r="EI447" s="70"/>
      <c r="EJ447" s="70"/>
      <c r="EK447" s="70"/>
      <c r="EL447" s="70"/>
      <c r="EM447" s="70"/>
      <c r="EN447" s="70"/>
    </row>
    <row r="448" spans="1:144" outlineLevel="1" x14ac:dyDescent="0.2">
      <c r="A448" s="16">
        <v>195</v>
      </c>
      <c r="B448" s="16">
        <v>0</v>
      </c>
      <c r="C448" s="1">
        <v>1.5210781737664632E-2</v>
      </c>
      <c r="D448" s="1">
        <f t="shared" si="58"/>
        <v>-1.5210781737664632E-2</v>
      </c>
      <c r="E448" s="1">
        <f t="shared" si="59"/>
        <v>3.0655304642724781E-2</v>
      </c>
      <c r="F448" s="1">
        <f t="shared" si="60"/>
        <v>-0.17508656328435024</v>
      </c>
      <c r="G448" s="1">
        <f t="shared" si="61"/>
        <v>-0.12428082419664939</v>
      </c>
      <c r="H448" s="1">
        <v>9.0593524239005636E-3</v>
      </c>
      <c r="I448" s="1">
        <f t="shared" si="62"/>
        <v>1.4120749897969718E-4</v>
      </c>
      <c r="J448" s="1">
        <f t="shared" si="63"/>
        <v>-0.12484763018166652</v>
      </c>
      <c r="AQ448" s="70"/>
      <c r="AR448" s="70"/>
      <c r="AS448" s="70"/>
      <c r="AT448" s="70"/>
      <c r="AU448" s="70"/>
      <c r="AV448" s="70"/>
      <c r="AW448" s="70"/>
      <c r="AX448" s="83"/>
      <c r="AY448" s="70"/>
      <c r="AZ448" s="70"/>
      <c r="BA448" s="70"/>
      <c r="BB448" s="70">
        <f t="shared" si="64"/>
        <v>1</v>
      </c>
      <c r="BC448" s="70">
        <f t="shared" si="65"/>
        <v>1.5210781737664632E-2</v>
      </c>
      <c r="BD448" s="70" t="e">
        <f t="shared" si="66"/>
        <v>#N/A</v>
      </c>
      <c r="BE448" s="70"/>
      <c r="BF448" s="70"/>
      <c r="BG448" s="70"/>
      <c r="BH448" s="70"/>
      <c r="BI448" s="70"/>
      <c r="BJ448" s="70"/>
      <c r="BK448" s="70"/>
      <c r="BL448" s="70"/>
      <c r="BM448" s="70"/>
      <c r="BN448" s="70"/>
      <c r="BO448" s="70"/>
      <c r="BP448" s="70"/>
      <c r="BQ448" s="70"/>
      <c r="BR448" s="70"/>
      <c r="BS448" s="70"/>
      <c r="BT448" s="70"/>
      <c r="BU448" s="70"/>
      <c r="BV448" s="70"/>
      <c r="BW448" s="70"/>
      <c r="BX448" s="70"/>
      <c r="BY448" s="70"/>
      <c r="BZ448" s="70"/>
      <c r="CA448" s="70"/>
      <c r="CB448" s="70"/>
      <c r="CC448" s="70"/>
      <c r="CD448" s="70"/>
      <c r="CE448" s="70"/>
      <c r="CF448" s="70"/>
      <c r="CG448" s="70"/>
      <c r="CH448" s="70"/>
      <c r="CI448" s="70"/>
      <c r="CJ448" s="70"/>
      <c r="CK448" s="70"/>
      <c r="CL448" s="70"/>
      <c r="CM448" s="70"/>
      <c r="CN448" s="70"/>
      <c r="CO448" s="70"/>
      <c r="CP448" s="70"/>
      <c r="CQ448" s="70"/>
      <c r="CR448" s="70"/>
      <c r="CS448" s="70"/>
      <c r="CT448" s="70"/>
      <c r="CU448" s="70"/>
      <c r="CV448" s="70"/>
      <c r="CW448" s="70"/>
      <c r="CX448" s="70"/>
      <c r="CY448" s="70"/>
      <c r="CZ448" s="70"/>
      <c r="DA448" s="70"/>
      <c r="DB448" s="70"/>
      <c r="DC448" s="70"/>
      <c r="DD448" s="70"/>
      <c r="DE448" s="70"/>
      <c r="DF448" s="70"/>
      <c r="DG448" s="70"/>
      <c r="DH448" s="70"/>
      <c r="DI448" s="70"/>
      <c r="DJ448" s="70"/>
      <c r="DK448" s="70"/>
      <c r="DL448" s="70"/>
      <c r="DM448" s="70"/>
      <c r="DN448" s="70"/>
      <c r="DO448" s="70"/>
      <c r="DP448" s="70"/>
      <c r="DQ448" s="70"/>
      <c r="DR448" s="70"/>
      <c r="DS448" s="70"/>
      <c r="DT448" s="70"/>
      <c r="DU448" s="70"/>
      <c r="DV448" s="70"/>
      <c r="DW448" s="70"/>
      <c r="DX448" s="70"/>
      <c r="DY448" s="70"/>
      <c r="DZ448" s="70"/>
      <c r="EA448" s="70"/>
      <c r="EB448" s="70"/>
      <c r="EC448" s="70"/>
      <c r="ED448" s="70"/>
      <c r="EE448" s="70"/>
      <c r="EF448" s="70"/>
      <c r="EG448" s="70"/>
      <c r="EH448" s="70"/>
      <c r="EI448" s="70"/>
      <c r="EJ448" s="70"/>
      <c r="EK448" s="70"/>
      <c r="EL448" s="70"/>
      <c r="EM448" s="70"/>
      <c r="EN448" s="70"/>
    </row>
    <row r="449" spans="1:144" outlineLevel="1" x14ac:dyDescent="0.2">
      <c r="A449" s="16">
        <v>196</v>
      </c>
      <c r="B449" s="16">
        <v>0</v>
      </c>
      <c r="C449" s="1">
        <v>3.2756477799630938E-5</v>
      </c>
      <c r="D449" s="1">
        <f t="shared" si="58"/>
        <v>-3.2756477799630938E-5</v>
      </c>
      <c r="E449" s="1">
        <f t="shared" si="59"/>
        <v>6.5514028609618265E-5</v>
      </c>
      <c r="F449" s="1">
        <f t="shared" si="60"/>
        <v>-8.0940736721145708E-3</v>
      </c>
      <c r="G449" s="1">
        <f t="shared" si="61"/>
        <v>-5.7234212514559154E-3</v>
      </c>
      <c r="H449" s="1">
        <v>1.2907777960806402E-4</v>
      </c>
      <c r="I449" s="1">
        <f t="shared" si="62"/>
        <v>4.2288177718610196E-9</v>
      </c>
      <c r="J449" s="1">
        <f t="shared" si="63"/>
        <v>-5.7237906704725892E-3</v>
      </c>
      <c r="AQ449" s="70"/>
      <c r="AR449" s="70"/>
      <c r="AS449" s="70"/>
      <c r="AT449" s="70"/>
      <c r="AU449" s="70"/>
      <c r="AV449" s="70"/>
      <c r="AW449" s="70"/>
      <c r="AX449" s="83"/>
      <c r="AY449" s="70"/>
      <c r="AZ449" s="70"/>
      <c r="BA449" s="70"/>
      <c r="BB449" s="70">
        <f t="shared" si="64"/>
        <v>1</v>
      </c>
      <c r="BC449" s="70">
        <f t="shared" si="65"/>
        <v>3.2756477799630938E-5</v>
      </c>
      <c r="BD449" s="70" t="e">
        <f t="shared" si="66"/>
        <v>#N/A</v>
      </c>
      <c r="BE449" s="70"/>
      <c r="BF449" s="70"/>
      <c r="BG449" s="70"/>
      <c r="BH449" s="70"/>
      <c r="BI449" s="70"/>
      <c r="BJ449" s="70"/>
      <c r="BK449" s="70"/>
      <c r="BL449" s="70"/>
      <c r="BM449" s="70"/>
      <c r="BN449" s="70"/>
      <c r="BO449" s="70"/>
      <c r="BP449" s="70"/>
      <c r="BQ449" s="70"/>
      <c r="BR449" s="70"/>
      <c r="BS449" s="70"/>
      <c r="BT449" s="70"/>
      <c r="BU449" s="70"/>
      <c r="BV449" s="70"/>
      <c r="BW449" s="70"/>
      <c r="BX449" s="70"/>
      <c r="BY449" s="70"/>
      <c r="BZ449" s="70"/>
      <c r="CA449" s="70"/>
      <c r="CB449" s="70"/>
      <c r="CC449" s="70"/>
      <c r="CD449" s="70"/>
      <c r="CE449" s="70"/>
      <c r="CF449" s="70"/>
      <c r="CG449" s="70"/>
      <c r="CH449" s="70"/>
      <c r="CI449" s="70"/>
      <c r="CJ449" s="70"/>
      <c r="CK449" s="70"/>
      <c r="CL449" s="70"/>
      <c r="CM449" s="70"/>
      <c r="CN449" s="70"/>
      <c r="CO449" s="70"/>
      <c r="CP449" s="70"/>
      <c r="CQ449" s="70"/>
      <c r="CR449" s="70"/>
      <c r="CS449" s="70"/>
      <c r="CT449" s="70"/>
      <c r="CU449" s="70"/>
      <c r="CV449" s="70"/>
      <c r="CW449" s="70"/>
      <c r="CX449" s="70"/>
      <c r="CY449" s="70"/>
      <c r="CZ449" s="70"/>
      <c r="DA449" s="70"/>
      <c r="DB449" s="70"/>
      <c r="DC449" s="70"/>
      <c r="DD449" s="70"/>
      <c r="DE449" s="70"/>
      <c r="DF449" s="70"/>
      <c r="DG449" s="70"/>
      <c r="DH449" s="70"/>
      <c r="DI449" s="70"/>
      <c r="DJ449" s="70"/>
      <c r="DK449" s="70"/>
      <c r="DL449" s="70"/>
      <c r="DM449" s="70"/>
      <c r="DN449" s="70"/>
      <c r="DO449" s="70"/>
      <c r="DP449" s="70"/>
      <c r="DQ449" s="70"/>
      <c r="DR449" s="70"/>
      <c r="DS449" s="70"/>
      <c r="DT449" s="70"/>
      <c r="DU449" s="70"/>
      <c r="DV449" s="70"/>
      <c r="DW449" s="70"/>
      <c r="DX449" s="70"/>
      <c r="DY449" s="70"/>
      <c r="DZ449" s="70"/>
      <c r="EA449" s="70"/>
      <c r="EB449" s="70"/>
      <c r="EC449" s="70"/>
      <c r="ED449" s="70"/>
      <c r="EE449" s="70"/>
      <c r="EF449" s="70"/>
      <c r="EG449" s="70"/>
      <c r="EH449" s="70"/>
      <c r="EI449" s="70"/>
      <c r="EJ449" s="70"/>
      <c r="EK449" s="70"/>
      <c r="EL449" s="70"/>
      <c r="EM449" s="70"/>
      <c r="EN449" s="70"/>
    </row>
    <row r="450" spans="1:144" outlineLevel="1" x14ac:dyDescent="0.2">
      <c r="A450" s="16">
        <v>197</v>
      </c>
      <c r="B450" s="16">
        <v>0</v>
      </c>
      <c r="C450" s="1">
        <v>1.4322024593620269E-4</v>
      </c>
      <c r="D450" s="1">
        <f t="shared" si="58"/>
        <v>-1.4322024593620269E-4</v>
      </c>
      <c r="E450" s="1">
        <f t="shared" si="59"/>
        <v>2.8646100586995758E-4</v>
      </c>
      <c r="F450" s="1">
        <f t="shared" si="60"/>
        <v>-1.6925158961438369E-2</v>
      </c>
      <c r="G450" s="1">
        <f t="shared" si="61"/>
        <v>-1.1968323228974424E-2</v>
      </c>
      <c r="H450" s="1">
        <v>4.3984085111143284E-4</v>
      </c>
      <c r="I450" s="1">
        <f t="shared" si="62"/>
        <v>6.3030861741789821E-8</v>
      </c>
      <c r="J450" s="1">
        <f t="shared" si="63"/>
        <v>-1.1970956176302318E-2</v>
      </c>
      <c r="AQ450" s="70"/>
      <c r="AR450" s="70"/>
      <c r="AS450" s="70"/>
      <c r="AT450" s="70"/>
      <c r="AU450" s="70"/>
      <c r="AV450" s="70"/>
      <c r="AW450" s="70"/>
      <c r="AX450" s="83"/>
      <c r="AY450" s="70"/>
      <c r="AZ450" s="70"/>
      <c r="BA450" s="70"/>
      <c r="BB450" s="70">
        <f t="shared" si="64"/>
        <v>1</v>
      </c>
      <c r="BC450" s="70">
        <f t="shared" si="65"/>
        <v>1.4322024593620269E-4</v>
      </c>
      <c r="BD450" s="70" t="e">
        <f t="shared" si="66"/>
        <v>#N/A</v>
      </c>
      <c r="BE450" s="70"/>
      <c r="BF450" s="70"/>
      <c r="BG450" s="70"/>
      <c r="BH450" s="70"/>
      <c r="BI450" s="70"/>
      <c r="BJ450" s="70"/>
      <c r="BK450" s="70"/>
      <c r="BL450" s="70"/>
      <c r="BM450" s="70"/>
      <c r="BN450" s="70"/>
      <c r="BO450" s="70"/>
      <c r="BP450" s="70"/>
      <c r="BQ450" s="70"/>
      <c r="BR450" s="70"/>
      <c r="BS450" s="70"/>
      <c r="BT450" s="70"/>
      <c r="BU450" s="70"/>
      <c r="BV450" s="70"/>
      <c r="BW450" s="70"/>
      <c r="BX450" s="70"/>
      <c r="BY450" s="70"/>
      <c r="BZ450" s="70"/>
      <c r="CA450" s="70"/>
      <c r="CB450" s="70"/>
      <c r="CC450" s="70"/>
      <c r="CD450" s="70"/>
      <c r="CE450" s="70"/>
      <c r="CF450" s="70"/>
      <c r="CG450" s="70"/>
      <c r="CH450" s="70"/>
      <c r="CI450" s="70"/>
      <c r="CJ450" s="70"/>
      <c r="CK450" s="70"/>
      <c r="CL450" s="70"/>
      <c r="CM450" s="70"/>
      <c r="CN450" s="70"/>
      <c r="CO450" s="70"/>
      <c r="CP450" s="70"/>
      <c r="CQ450" s="70"/>
      <c r="CR450" s="70"/>
      <c r="CS450" s="70"/>
      <c r="CT450" s="70"/>
      <c r="CU450" s="70"/>
      <c r="CV450" s="70"/>
      <c r="CW450" s="70"/>
      <c r="CX450" s="70"/>
      <c r="CY450" s="70"/>
      <c r="CZ450" s="70"/>
      <c r="DA450" s="70"/>
      <c r="DB450" s="70"/>
      <c r="DC450" s="70"/>
      <c r="DD450" s="70"/>
      <c r="DE450" s="70"/>
      <c r="DF450" s="70"/>
      <c r="DG450" s="70"/>
      <c r="DH450" s="70"/>
      <c r="DI450" s="70"/>
      <c r="DJ450" s="70"/>
      <c r="DK450" s="70"/>
      <c r="DL450" s="70"/>
      <c r="DM450" s="70"/>
      <c r="DN450" s="70"/>
      <c r="DO450" s="70"/>
      <c r="DP450" s="70"/>
      <c r="DQ450" s="70"/>
      <c r="DR450" s="70"/>
      <c r="DS450" s="70"/>
      <c r="DT450" s="70"/>
      <c r="DU450" s="70"/>
      <c r="DV450" s="70"/>
      <c r="DW450" s="70"/>
      <c r="DX450" s="70"/>
      <c r="DY450" s="70"/>
      <c r="DZ450" s="70"/>
      <c r="EA450" s="70"/>
      <c r="EB450" s="70"/>
      <c r="EC450" s="70"/>
      <c r="ED450" s="70"/>
      <c r="EE450" s="70"/>
      <c r="EF450" s="70"/>
      <c r="EG450" s="70"/>
      <c r="EH450" s="70"/>
      <c r="EI450" s="70"/>
      <c r="EJ450" s="70"/>
      <c r="EK450" s="70"/>
      <c r="EL450" s="70"/>
      <c r="EM450" s="70"/>
      <c r="EN450" s="70"/>
    </row>
    <row r="451" spans="1:144" outlineLevel="1" x14ac:dyDescent="0.2">
      <c r="A451" s="16">
        <v>198</v>
      </c>
      <c r="B451" s="16">
        <v>0</v>
      </c>
      <c r="C451" s="1">
        <v>6.0062477790180971E-4</v>
      </c>
      <c r="D451" s="1">
        <f t="shared" si="58"/>
        <v>-6.0062477790180971E-4</v>
      </c>
      <c r="E451" s="1">
        <f t="shared" si="59"/>
        <v>1.2016104504427182E-3</v>
      </c>
      <c r="F451" s="1">
        <f t="shared" si="60"/>
        <v>-3.4664253207630454E-2</v>
      </c>
      <c r="G451" s="1">
        <f t="shared" si="61"/>
        <v>-2.451501060230897E-2</v>
      </c>
      <c r="H451" s="1">
        <v>1.6623756158614413E-3</v>
      </c>
      <c r="I451" s="1">
        <f t="shared" si="62"/>
        <v>1.0007276329029713E-6</v>
      </c>
      <c r="J451" s="1">
        <f t="shared" si="63"/>
        <v>-2.4535412620622955E-2</v>
      </c>
      <c r="AQ451" s="70"/>
      <c r="AR451" s="70"/>
      <c r="AS451" s="70"/>
      <c r="AT451" s="70"/>
      <c r="AU451" s="70"/>
      <c r="AV451" s="70"/>
      <c r="AW451" s="70"/>
      <c r="AX451" s="83"/>
      <c r="AY451" s="70"/>
      <c r="AZ451" s="70"/>
      <c r="BA451" s="70"/>
      <c r="BB451" s="70">
        <f t="shared" si="64"/>
        <v>1</v>
      </c>
      <c r="BC451" s="70">
        <f t="shared" si="65"/>
        <v>6.0062477790180971E-4</v>
      </c>
      <c r="BD451" s="70" t="e">
        <f t="shared" si="66"/>
        <v>#N/A</v>
      </c>
      <c r="BE451" s="70"/>
      <c r="BF451" s="70"/>
      <c r="BG451" s="70"/>
      <c r="BH451" s="70"/>
      <c r="BI451" s="70"/>
      <c r="BJ451" s="70"/>
      <c r="BK451" s="70"/>
      <c r="BL451" s="70"/>
      <c r="BM451" s="70"/>
      <c r="BN451" s="70"/>
      <c r="BO451" s="70"/>
      <c r="BP451" s="70"/>
      <c r="BQ451" s="70"/>
      <c r="BR451" s="70"/>
      <c r="BS451" s="70"/>
      <c r="BT451" s="70"/>
      <c r="BU451" s="70"/>
      <c r="BV451" s="70"/>
      <c r="BW451" s="70"/>
      <c r="BX451" s="70"/>
      <c r="BY451" s="70"/>
      <c r="BZ451" s="70"/>
      <c r="CA451" s="70"/>
      <c r="CB451" s="70"/>
      <c r="CC451" s="70"/>
      <c r="CD451" s="70"/>
      <c r="CE451" s="70"/>
      <c r="CF451" s="70"/>
      <c r="CG451" s="70"/>
      <c r="CH451" s="70"/>
      <c r="CI451" s="70"/>
      <c r="CJ451" s="70"/>
      <c r="CK451" s="70"/>
      <c r="CL451" s="70"/>
      <c r="CM451" s="70"/>
      <c r="CN451" s="70"/>
      <c r="CO451" s="70"/>
      <c r="CP451" s="70"/>
      <c r="CQ451" s="70"/>
      <c r="CR451" s="70"/>
      <c r="CS451" s="70"/>
      <c r="CT451" s="70"/>
      <c r="CU451" s="70"/>
      <c r="CV451" s="70"/>
      <c r="CW451" s="70"/>
      <c r="CX451" s="70"/>
      <c r="CY451" s="70"/>
      <c r="CZ451" s="70"/>
      <c r="DA451" s="70"/>
      <c r="DB451" s="70"/>
      <c r="DC451" s="70"/>
      <c r="DD451" s="70"/>
      <c r="DE451" s="70"/>
      <c r="DF451" s="70"/>
      <c r="DG451" s="70"/>
      <c r="DH451" s="70"/>
      <c r="DI451" s="70"/>
      <c r="DJ451" s="70"/>
      <c r="DK451" s="70"/>
      <c r="DL451" s="70"/>
      <c r="DM451" s="70"/>
      <c r="DN451" s="70"/>
      <c r="DO451" s="70"/>
      <c r="DP451" s="70"/>
      <c r="DQ451" s="70"/>
      <c r="DR451" s="70"/>
      <c r="DS451" s="70"/>
      <c r="DT451" s="70"/>
      <c r="DU451" s="70"/>
      <c r="DV451" s="70"/>
      <c r="DW451" s="70"/>
      <c r="DX451" s="70"/>
      <c r="DY451" s="70"/>
      <c r="DZ451" s="70"/>
      <c r="EA451" s="70"/>
      <c r="EB451" s="70"/>
      <c r="EC451" s="70"/>
      <c r="ED451" s="70"/>
      <c r="EE451" s="70"/>
      <c r="EF451" s="70"/>
      <c r="EG451" s="70"/>
      <c r="EH451" s="70"/>
      <c r="EI451" s="70"/>
      <c r="EJ451" s="70"/>
      <c r="EK451" s="70"/>
      <c r="EL451" s="70"/>
      <c r="EM451" s="70"/>
      <c r="EN451" s="70"/>
    </row>
    <row r="452" spans="1:144" outlineLevel="1" x14ac:dyDescent="0.2">
      <c r="A452" s="16">
        <v>199</v>
      </c>
      <c r="B452" s="16">
        <v>0</v>
      </c>
      <c r="C452" s="1">
        <v>6.8529707932321701E-2</v>
      </c>
      <c r="D452" s="1">
        <f t="shared" si="58"/>
        <v>-6.8529707932321701E-2</v>
      </c>
      <c r="E452" s="1">
        <f t="shared" si="59"/>
        <v>0.14198196404537447</v>
      </c>
      <c r="F452" s="1">
        <f t="shared" si="60"/>
        <v>-0.37680494164139416</v>
      </c>
      <c r="G452" s="1">
        <f t="shared" si="61"/>
        <v>-0.27124074985310143</v>
      </c>
      <c r="H452" s="1">
        <v>3.9527005598871637E-2</v>
      </c>
      <c r="I452" s="1">
        <f t="shared" si="62"/>
        <v>3.0277403566912548E-3</v>
      </c>
      <c r="J452" s="1">
        <f t="shared" si="63"/>
        <v>-0.27676575788482938</v>
      </c>
      <c r="AQ452" s="70"/>
      <c r="AR452" s="70"/>
      <c r="AS452" s="70"/>
      <c r="AT452" s="70"/>
      <c r="AU452" s="70"/>
      <c r="AV452" s="70"/>
      <c r="AW452" s="70"/>
      <c r="AX452" s="83"/>
      <c r="AY452" s="70"/>
      <c r="AZ452" s="70"/>
      <c r="BA452" s="70"/>
      <c r="BB452" s="70">
        <f t="shared" si="64"/>
        <v>1</v>
      </c>
      <c r="BC452" s="70">
        <f t="shared" si="65"/>
        <v>6.8529707932321701E-2</v>
      </c>
      <c r="BD452" s="70" t="e">
        <f t="shared" si="66"/>
        <v>#N/A</v>
      </c>
      <c r="BE452" s="70"/>
      <c r="BF452" s="70"/>
      <c r="BG452" s="70"/>
      <c r="BH452" s="70"/>
      <c r="BI452" s="70"/>
      <c r="BJ452" s="70"/>
      <c r="BK452" s="70"/>
      <c r="BL452" s="70"/>
      <c r="BM452" s="70"/>
      <c r="BN452" s="70"/>
      <c r="BO452" s="70"/>
      <c r="BP452" s="70"/>
      <c r="BQ452" s="70"/>
      <c r="BR452" s="70"/>
      <c r="BS452" s="70"/>
      <c r="BT452" s="70"/>
      <c r="BU452" s="70"/>
      <c r="BV452" s="70"/>
      <c r="BW452" s="70"/>
      <c r="BX452" s="70"/>
      <c r="BY452" s="70"/>
      <c r="BZ452" s="70"/>
      <c r="CA452" s="70"/>
      <c r="CB452" s="70"/>
      <c r="CC452" s="70"/>
      <c r="CD452" s="70"/>
      <c r="CE452" s="70"/>
      <c r="CF452" s="70"/>
      <c r="CG452" s="70"/>
      <c r="CH452" s="70"/>
      <c r="CI452" s="70"/>
      <c r="CJ452" s="70"/>
      <c r="CK452" s="70"/>
      <c r="CL452" s="70"/>
      <c r="CM452" s="70"/>
      <c r="CN452" s="70"/>
      <c r="CO452" s="70"/>
      <c r="CP452" s="70"/>
      <c r="CQ452" s="70"/>
      <c r="CR452" s="70"/>
      <c r="CS452" s="70"/>
      <c r="CT452" s="70"/>
      <c r="CU452" s="70"/>
      <c r="CV452" s="70"/>
      <c r="CW452" s="70"/>
      <c r="CX452" s="70"/>
      <c r="CY452" s="70"/>
      <c r="CZ452" s="70"/>
      <c r="DA452" s="70"/>
      <c r="DB452" s="70"/>
      <c r="DC452" s="70"/>
      <c r="DD452" s="70"/>
      <c r="DE452" s="70"/>
      <c r="DF452" s="70"/>
      <c r="DG452" s="70"/>
      <c r="DH452" s="70"/>
      <c r="DI452" s="70"/>
      <c r="DJ452" s="70"/>
      <c r="DK452" s="70"/>
      <c r="DL452" s="70"/>
      <c r="DM452" s="70"/>
      <c r="DN452" s="70"/>
      <c r="DO452" s="70"/>
      <c r="DP452" s="70"/>
      <c r="DQ452" s="70"/>
      <c r="DR452" s="70"/>
      <c r="DS452" s="70"/>
      <c r="DT452" s="70"/>
      <c r="DU452" s="70"/>
      <c r="DV452" s="70"/>
      <c r="DW452" s="70"/>
      <c r="DX452" s="70"/>
      <c r="DY452" s="70"/>
      <c r="DZ452" s="70"/>
      <c r="EA452" s="70"/>
      <c r="EB452" s="70"/>
      <c r="EC452" s="70"/>
      <c r="ED452" s="70"/>
      <c r="EE452" s="70"/>
      <c r="EF452" s="70"/>
      <c r="EG452" s="70"/>
      <c r="EH452" s="70"/>
      <c r="EI452" s="70"/>
      <c r="EJ452" s="70"/>
      <c r="EK452" s="70"/>
      <c r="EL452" s="70"/>
      <c r="EM452" s="70"/>
      <c r="EN452" s="70"/>
    </row>
    <row r="453" spans="1:144" outlineLevel="1" x14ac:dyDescent="0.2">
      <c r="A453" s="16">
        <v>200</v>
      </c>
      <c r="B453" s="16">
        <v>0</v>
      </c>
      <c r="C453" s="1">
        <v>1.5595028604973657E-2</v>
      </c>
      <c r="D453" s="1">
        <f t="shared" si="58"/>
        <v>-1.5595028604973657E-2</v>
      </c>
      <c r="E453" s="1">
        <f t="shared" si="59"/>
        <v>3.1435820600376758E-2</v>
      </c>
      <c r="F453" s="1">
        <f t="shared" si="60"/>
        <v>-0.17730149632864567</v>
      </c>
      <c r="G453" s="1">
        <f t="shared" si="61"/>
        <v>-0.12586535025762066</v>
      </c>
      <c r="H453" s="1">
        <v>9.3084437305912919E-3</v>
      </c>
      <c r="I453" s="1">
        <f t="shared" si="62"/>
        <v>1.4885073851111889E-4</v>
      </c>
      <c r="J453" s="1">
        <f t="shared" si="63"/>
        <v>-0.12645527720891939</v>
      </c>
      <c r="AQ453" s="70"/>
      <c r="AR453" s="70"/>
      <c r="AS453" s="70"/>
      <c r="AT453" s="70"/>
      <c r="AU453" s="70"/>
      <c r="AV453" s="70"/>
      <c r="AW453" s="70"/>
      <c r="AX453" s="83"/>
      <c r="AY453" s="70"/>
      <c r="AZ453" s="70"/>
      <c r="BA453" s="70"/>
      <c r="BB453" s="70">
        <f t="shared" si="64"/>
        <v>1</v>
      </c>
      <c r="BC453" s="70">
        <f t="shared" si="65"/>
        <v>1.5595028604973657E-2</v>
      </c>
      <c r="BD453" s="70" t="e">
        <f t="shared" si="66"/>
        <v>#N/A</v>
      </c>
      <c r="BE453" s="70"/>
      <c r="BF453" s="70"/>
      <c r="BG453" s="70"/>
      <c r="BH453" s="70"/>
      <c r="BI453" s="70"/>
      <c r="BJ453" s="70"/>
      <c r="BK453" s="70"/>
      <c r="BL453" s="70"/>
      <c r="BM453" s="70"/>
      <c r="BN453" s="70"/>
      <c r="BO453" s="70"/>
      <c r="BP453" s="70"/>
      <c r="BQ453" s="70"/>
      <c r="BR453" s="70"/>
      <c r="BS453" s="70"/>
      <c r="BT453" s="70"/>
      <c r="BU453" s="70"/>
      <c r="BV453" s="70"/>
      <c r="BW453" s="70"/>
      <c r="BX453" s="70"/>
      <c r="BY453" s="70"/>
      <c r="BZ453" s="70"/>
      <c r="CA453" s="70"/>
      <c r="CB453" s="70"/>
      <c r="CC453" s="70"/>
      <c r="CD453" s="70"/>
      <c r="CE453" s="70"/>
      <c r="CF453" s="70"/>
      <c r="CG453" s="70"/>
      <c r="CH453" s="70"/>
      <c r="CI453" s="70"/>
      <c r="CJ453" s="70"/>
      <c r="CK453" s="70"/>
      <c r="CL453" s="70"/>
      <c r="CM453" s="70"/>
      <c r="CN453" s="70"/>
      <c r="CO453" s="70"/>
      <c r="CP453" s="70"/>
      <c r="CQ453" s="70"/>
      <c r="CR453" s="70"/>
      <c r="CS453" s="70"/>
      <c r="CT453" s="70"/>
      <c r="CU453" s="70"/>
      <c r="CV453" s="70"/>
      <c r="CW453" s="70"/>
      <c r="CX453" s="70"/>
      <c r="CY453" s="70"/>
      <c r="CZ453" s="70"/>
      <c r="DA453" s="70"/>
      <c r="DB453" s="70"/>
      <c r="DC453" s="70"/>
      <c r="DD453" s="70"/>
      <c r="DE453" s="70"/>
      <c r="DF453" s="70"/>
      <c r="DG453" s="70"/>
      <c r="DH453" s="70"/>
      <c r="DI453" s="70"/>
      <c r="DJ453" s="70"/>
      <c r="DK453" s="70"/>
      <c r="DL453" s="70"/>
      <c r="DM453" s="70"/>
      <c r="DN453" s="70"/>
      <c r="DO453" s="70"/>
      <c r="DP453" s="70"/>
      <c r="DQ453" s="70"/>
      <c r="DR453" s="70"/>
      <c r="DS453" s="70"/>
      <c r="DT453" s="70"/>
      <c r="DU453" s="70"/>
      <c r="DV453" s="70"/>
      <c r="DW453" s="70"/>
      <c r="DX453" s="70"/>
      <c r="DY453" s="70"/>
      <c r="DZ453" s="70"/>
      <c r="EA453" s="70"/>
      <c r="EB453" s="70"/>
      <c r="EC453" s="70"/>
      <c r="ED453" s="70"/>
      <c r="EE453" s="70"/>
      <c r="EF453" s="70"/>
      <c r="EG453" s="70"/>
      <c r="EH453" s="70"/>
      <c r="EI453" s="70"/>
      <c r="EJ453" s="70"/>
      <c r="EK453" s="70"/>
      <c r="EL453" s="70"/>
      <c r="EM453" s="70"/>
      <c r="EN453" s="70"/>
    </row>
    <row r="454" spans="1:144" outlineLevel="1" x14ac:dyDescent="0.2">
      <c r="A454" s="16">
        <v>201</v>
      </c>
      <c r="B454" s="16">
        <v>0</v>
      </c>
      <c r="C454" s="1">
        <v>0.12811752678070046</v>
      </c>
      <c r="D454" s="1">
        <f t="shared" si="58"/>
        <v>-0.12811752678070046</v>
      </c>
      <c r="E454" s="1">
        <f t="shared" si="59"/>
        <v>0.2742012851496381</v>
      </c>
      <c r="F454" s="1">
        <f t="shared" si="60"/>
        <v>-0.52364232559031942</v>
      </c>
      <c r="G454" s="1">
        <f t="shared" si="61"/>
        <v>-0.38333219805594848</v>
      </c>
      <c r="H454" s="1">
        <v>0.16844184083929076</v>
      </c>
      <c r="I454" s="1">
        <f t="shared" si="62"/>
        <v>2.9765141310418398E-2</v>
      </c>
      <c r="J454" s="1">
        <f t="shared" si="63"/>
        <v>-0.420367357649025</v>
      </c>
      <c r="AQ454" s="70"/>
      <c r="AR454" s="70"/>
      <c r="AS454" s="70"/>
      <c r="AT454" s="70"/>
      <c r="AU454" s="70"/>
      <c r="AV454" s="70"/>
      <c r="AW454" s="70"/>
      <c r="AX454" s="83"/>
      <c r="AY454" s="70"/>
      <c r="AZ454" s="70"/>
      <c r="BA454" s="70"/>
      <c r="BB454" s="70">
        <f t="shared" si="64"/>
        <v>1</v>
      </c>
      <c r="BC454" s="70">
        <f t="shared" si="65"/>
        <v>0.12811752678070046</v>
      </c>
      <c r="BD454" s="70" t="e">
        <f t="shared" si="66"/>
        <v>#N/A</v>
      </c>
      <c r="BE454" s="70"/>
      <c r="BF454" s="70"/>
      <c r="BG454" s="70"/>
      <c r="BH454" s="70"/>
      <c r="BI454" s="70"/>
      <c r="BJ454" s="70"/>
      <c r="BK454" s="70"/>
      <c r="BL454" s="70"/>
      <c r="BM454" s="70"/>
      <c r="BN454" s="70"/>
      <c r="BO454" s="70"/>
      <c r="BP454" s="70"/>
      <c r="BQ454" s="70"/>
      <c r="BR454" s="70"/>
      <c r="BS454" s="70"/>
      <c r="BT454" s="70"/>
      <c r="BU454" s="70"/>
      <c r="BV454" s="70"/>
      <c r="BW454" s="70"/>
      <c r="BX454" s="70"/>
      <c r="BY454" s="70"/>
      <c r="BZ454" s="70"/>
      <c r="CA454" s="70"/>
      <c r="CB454" s="70"/>
      <c r="CC454" s="70"/>
      <c r="CD454" s="70"/>
      <c r="CE454" s="70"/>
      <c r="CF454" s="70"/>
      <c r="CG454" s="70"/>
      <c r="CH454" s="70"/>
      <c r="CI454" s="70"/>
      <c r="CJ454" s="70"/>
      <c r="CK454" s="70"/>
      <c r="CL454" s="70"/>
      <c r="CM454" s="70"/>
      <c r="CN454" s="70"/>
      <c r="CO454" s="70"/>
      <c r="CP454" s="70"/>
      <c r="CQ454" s="70"/>
      <c r="CR454" s="70"/>
      <c r="CS454" s="70"/>
      <c r="CT454" s="70"/>
      <c r="CU454" s="70"/>
      <c r="CV454" s="70"/>
      <c r="CW454" s="70"/>
      <c r="CX454" s="70"/>
      <c r="CY454" s="70"/>
      <c r="CZ454" s="70"/>
      <c r="DA454" s="70"/>
      <c r="DB454" s="70"/>
      <c r="DC454" s="70"/>
      <c r="DD454" s="70"/>
      <c r="DE454" s="70"/>
      <c r="DF454" s="70"/>
      <c r="DG454" s="70"/>
      <c r="DH454" s="70"/>
      <c r="DI454" s="70"/>
      <c r="DJ454" s="70"/>
      <c r="DK454" s="70"/>
      <c r="DL454" s="70"/>
      <c r="DM454" s="70"/>
      <c r="DN454" s="70"/>
      <c r="DO454" s="70"/>
      <c r="DP454" s="70"/>
      <c r="DQ454" s="70"/>
      <c r="DR454" s="70"/>
      <c r="DS454" s="70"/>
      <c r="DT454" s="70"/>
      <c r="DU454" s="70"/>
      <c r="DV454" s="70"/>
      <c r="DW454" s="70"/>
      <c r="DX454" s="70"/>
      <c r="DY454" s="70"/>
      <c r="DZ454" s="70"/>
      <c r="EA454" s="70"/>
      <c r="EB454" s="70"/>
      <c r="EC454" s="70"/>
      <c r="ED454" s="70"/>
      <c r="EE454" s="70"/>
      <c r="EF454" s="70"/>
      <c r="EG454" s="70"/>
      <c r="EH454" s="70"/>
      <c r="EI454" s="70"/>
      <c r="EJ454" s="70"/>
      <c r="EK454" s="70"/>
      <c r="EL454" s="70"/>
      <c r="EM454" s="70"/>
      <c r="EN454" s="70"/>
    </row>
    <row r="455" spans="1:144" outlineLevel="1" x14ac:dyDescent="0.2">
      <c r="A455" s="16">
        <v>202</v>
      </c>
      <c r="B455" s="16">
        <v>0</v>
      </c>
      <c r="C455" s="1">
        <v>1.9073725288151635E-5</v>
      </c>
      <c r="D455" s="1">
        <f t="shared" si="58"/>
        <v>-1.9073725288151635E-5</v>
      </c>
      <c r="E455" s="1">
        <f t="shared" si="59"/>
        <v>3.8147814388107013E-5</v>
      </c>
      <c r="F455" s="1">
        <f t="shared" si="60"/>
        <v>-6.1763916964605644E-3</v>
      </c>
      <c r="G455" s="1">
        <f t="shared" si="61"/>
        <v>-4.3673892775990663E-3</v>
      </c>
      <c r="H455" s="1">
        <v>7.1920859607298892E-5</v>
      </c>
      <c r="I455" s="1">
        <f t="shared" si="62"/>
        <v>1.3719235543696759E-9</v>
      </c>
      <c r="J455" s="1">
        <f t="shared" si="63"/>
        <v>-4.3675463392666668E-3</v>
      </c>
      <c r="AQ455" s="70"/>
      <c r="AR455" s="70"/>
      <c r="AS455" s="70"/>
      <c r="AT455" s="70"/>
      <c r="AU455" s="70"/>
      <c r="AV455" s="70"/>
      <c r="AW455" s="70"/>
      <c r="AX455" s="83"/>
      <c r="AY455" s="70"/>
      <c r="AZ455" s="70"/>
      <c r="BA455" s="70"/>
      <c r="BB455" s="70">
        <f t="shared" si="64"/>
        <v>1</v>
      </c>
      <c r="BC455" s="70">
        <f t="shared" si="65"/>
        <v>1.9073725288151635E-5</v>
      </c>
      <c r="BD455" s="70" t="e">
        <f t="shared" si="66"/>
        <v>#N/A</v>
      </c>
      <c r="BE455" s="70"/>
      <c r="BF455" s="70"/>
      <c r="BG455" s="70"/>
      <c r="BH455" s="70"/>
      <c r="BI455" s="70"/>
      <c r="BJ455" s="70"/>
      <c r="BK455" s="70"/>
      <c r="BL455" s="70"/>
      <c r="BM455" s="70"/>
      <c r="BN455" s="70"/>
      <c r="BO455" s="70"/>
      <c r="BP455" s="70"/>
      <c r="BQ455" s="70"/>
      <c r="BR455" s="70"/>
      <c r="BS455" s="70"/>
      <c r="BT455" s="70"/>
      <c r="BU455" s="70"/>
      <c r="BV455" s="70"/>
      <c r="BW455" s="70"/>
      <c r="BX455" s="70"/>
      <c r="BY455" s="70"/>
      <c r="BZ455" s="70"/>
      <c r="CA455" s="70"/>
      <c r="CB455" s="70"/>
      <c r="CC455" s="70"/>
      <c r="CD455" s="70"/>
      <c r="CE455" s="70"/>
      <c r="CF455" s="70"/>
      <c r="CG455" s="70"/>
      <c r="CH455" s="70"/>
      <c r="CI455" s="70"/>
      <c r="CJ455" s="70"/>
      <c r="CK455" s="70"/>
      <c r="CL455" s="70"/>
      <c r="CM455" s="70"/>
      <c r="CN455" s="70"/>
      <c r="CO455" s="70"/>
      <c r="CP455" s="70"/>
      <c r="CQ455" s="70"/>
      <c r="CR455" s="70"/>
      <c r="CS455" s="70"/>
      <c r="CT455" s="70"/>
      <c r="CU455" s="70"/>
      <c r="CV455" s="70"/>
      <c r="CW455" s="70"/>
      <c r="CX455" s="70"/>
      <c r="CY455" s="70"/>
      <c r="CZ455" s="70"/>
      <c r="DA455" s="70"/>
      <c r="DB455" s="70"/>
      <c r="DC455" s="70"/>
      <c r="DD455" s="70"/>
      <c r="DE455" s="70"/>
      <c r="DF455" s="70"/>
      <c r="DG455" s="70"/>
      <c r="DH455" s="70"/>
      <c r="DI455" s="70"/>
      <c r="DJ455" s="70"/>
      <c r="DK455" s="70"/>
      <c r="DL455" s="70"/>
      <c r="DM455" s="70"/>
      <c r="DN455" s="70"/>
      <c r="DO455" s="70"/>
      <c r="DP455" s="70"/>
      <c r="DQ455" s="70"/>
      <c r="DR455" s="70"/>
      <c r="DS455" s="70"/>
      <c r="DT455" s="70"/>
      <c r="DU455" s="70"/>
      <c r="DV455" s="70"/>
      <c r="DW455" s="70"/>
      <c r="DX455" s="70"/>
      <c r="DY455" s="70"/>
      <c r="DZ455" s="70"/>
      <c r="EA455" s="70"/>
      <c r="EB455" s="70"/>
      <c r="EC455" s="70"/>
      <c r="ED455" s="70"/>
      <c r="EE455" s="70"/>
      <c r="EF455" s="70"/>
      <c r="EG455" s="70"/>
      <c r="EH455" s="70"/>
      <c r="EI455" s="70"/>
      <c r="EJ455" s="70"/>
      <c r="EK455" s="70"/>
      <c r="EL455" s="70"/>
      <c r="EM455" s="70"/>
      <c r="EN455" s="70"/>
    </row>
    <row r="456" spans="1:144" outlineLevel="1" x14ac:dyDescent="0.2">
      <c r="A456" s="16">
        <v>203</v>
      </c>
      <c r="B456" s="16">
        <v>0</v>
      </c>
      <c r="C456" s="1">
        <v>1.8251349005570363E-5</v>
      </c>
      <c r="D456" s="1">
        <f t="shared" si="58"/>
        <v>-1.8251349005570363E-5</v>
      </c>
      <c r="E456" s="1">
        <f t="shared" si="59"/>
        <v>3.6503031127028939E-5</v>
      </c>
      <c r="F456" s="1">
        <f t="shared" si="60"/>
        <v>-6.0417738394472316E-3</v>
      </c>
      <c r="G456" s="1">
        <f t="shared" si="61"/>
        <v>-4.2721987457737419E-3</v>
      </c>
      <c r="H456" s="1">
        <v>6.9299801722781521E-5</v>
      </c>
      <c r="I456" s="1">
        <f t="shared" si="62"/>
        <v>1.2649256113522744E-9</v>
      </c>
      <c r="J456" s="1">
        <f t="shared" si="63"/>
        <v>-4.2723467847310907E-3</v>
      </c>
      <c r="AQ456" s="70"/>
      <c r="AR456" s="70"/>
      <c r="AS456" s="70"/>
      <c r="AT456" s="70"/>
      <c r="AU456" s="70"/>
      <c r="AV456" s="70"/>
      <c r="AW456" s="70"/>
      <c r="AX456" s="83"/>
      <c r="AY456" s="70"/>
      <c r="AZ456" s="70"/>
      <c r="BA456" s="70"/>
      <c r="BB456" s="70">
        <f t="shared" si="64"/>
        <v>1</v>
      </c>
      <c r="BC456" s="70">
        <f t="shared" si="65"/>
        <v>1.8251349005570363E-5</v>
      </c>
      <c r="BD456" s="70" t="e">
        <f t="shared" si="66"/>
        <v>#N/A</v>
      </c>
      <c r="BE456" s="70"/>
      <c r="BF456" s="70"/>
      <c r="BG456" s="70"/>
      <c r="BH456" s="70"/>
      <c r="BI456" s="70"/>
      <c r="BJ456" s="70"/>
      <c r="BK456" s="70"/>
      <c r="BL456" s="70"/>
      <c r="BM456" s="70"/>
      <c r="BN456" s="70"/>
      <c r="BO456" s="70"/>
      <c r="BP456" s="70"/>
      <c r="BQ456" s="70"/>
      <c r="BR456" s="70"/>
      <c r="BS456" s="70"/>
      <c r="BT456" s="70"/>
      <c r="BU456" s="70"/>
      <c r="BV456" s="70"/>
      <c r="BW456" s="70"/>
      <c r="BX456" s="70"/>
      <c r="BY456" s="70"/>
      <c r="BZ456" s="70"/>
      <c r="CA456" s="70"/>
      <c r="CB456" s="70"/>
      <c r="CC456" s="70"/>
      <c r="CD456" s="70"/>
      <c r="CE456" s="70"/>
      <c r="CF456" s="70"/>
      <c r="CG456" s="70"/>
      <c r="CH456" s="70"/>
      <c r="CI456" s="70"/>
      <c r="CJ456" s="70"/>
      <c r="CK456" s="70"/>
      <c r="CL456" s="70"/>
      <c r="CM456" s="70"/>
      <c r="CN456" s="70"/>
      <c r="CO456" s="70"/>
      <c r="CP456" s="70"/>
      <c r="CQ456" s="70"/>
      <c r="CR456" s="70"/>
      <c r="CS456" s="70"/>
      <c r="CT456" s="70"/>
      <c r="CU456" s="70"/>
      <c r="CV456" s="70"/>
      <c r="CW456" s="70"/>
      <c r="CX456" s="70"/>
      <c r="CY456" s="70"/>
      <c r="CZ456" s="70"/>
      <c r="DA456" s="70"/>
      <c r="DB456" s="70"/>
      <c r="DC456" s="70"/>
      <c r="DD456" s="70"/>
      <c r="DE456" s="70"/>
      <c r="DF456" s="70"/>
      <c r="DG456" s="70"/>
      <c r="DH456" s="70"/>
      <c r="DI456" s="70"/>
      <c r="DJ456" s="70"/>
      <c r="DK456" s="70"/>
      <c r="DL456" s="70"/>
      <c r="DM456" s="70"/>
      <c r="DN456" s="70"/>
      <c r="DO456" s="70"/>
      <c r="DP456" s="70"/>
      <c r="DQ456" s="70"/>
      <c r="DR456" s="70"/>
      <c r="DS456" s="70"/>
      <c r="DT456" s="70"/>
      <c r="DU456" s="70"/>
      <c r="DV456" s="70"/>
      <c r="DW456" s="70"/>
      <c r="DX456" s="70"/>
      <c r="DY456" s="70"/>
      <c r="DZ456" s="70"/>
      <c r="EA456" s="70"/>
      <c r="EB456" s="70"/>
      <c r="EC456" s="70"/>
      <c r="ED456" s="70"/>
      <c r="EE456" s="70"/>
      <c r="EF456" s="70"/>
      <c r="EG456" s="70"/>
      <c r="EH456" s="70"/>
      <c r="EI456" s="70"/>
      <c r="EJ456" s="70"/>
      <c r="EK456" s="70"/>
      <c r="EL456" s="70"/>
      <c r="EM456" s="70"/>
      <c r="EN456" s="70"/>
    </row>
    <row r="457" spans="1:144" outlineLevel="1" x14ac:dyDescent="0.2">
      <c r="A457" s="16">
        <v>204</v>
      </c>
      <c r="B457" s="16">
        <v>0</v>
      </c>
      <c r="C457" s="1">
        <v>6.2792671569762424E-5</v>
      </c>
      <c r="D457" s="1">
        <f t="shared" si="58"/>
        <v>-6.2792671569762424E-5</v>
      </c>
      <c r="E457" s="1">
        <f t="shared" si="59"/>
        <v>1.2558928622395578E-4</v>
      </c>
      <c r="F457" s="1">
        <f t="shared" si="60"/>
        <v>-1.120666258187315E-2</v>
      </c>
      <c r="G457" s="1">
        <f t="shared" si="61"/>
        <v>-7.9244315087561509E-3</v>
      </c>
      <c r="H457" s="1">
        <v>2.3356789174077948E-4</v>
      </c>
      <c r="I457" s="1">
        <f t="shared" si="62"/>
        <v>1.4670699516927945E-8</v>
      </c>
      <c r="J457" s="1">
        <f t="shared" si="63"/>
        <v>-7.9253571172840029E-3</v>
      </c>
      <c r="AQ457" s="70"/>
      <c r="AR457" s="70"/>
      <c r="AS457" s="70"/>
      <c r="AT457" s="70"/>
      <c r="AU457" s="70"/>
      <c r="AV457" s="70"/>
      <c r="AW457" s="70"/>
      <c r="AX457" s="83"/>
      <c r="AY457" s="70"/>
      <c r="AZ457" s="70"/>
      <c r="BA457" s="70"/>
      <c r="BB457" s="70">
        <f t="shared" si="64"/>
        <v>1</v>
      </c>
      <c r="BC457" s="70">
        <f t="shared" si="65"/>
        <v>6.2792671569762424E-5</v>
      </c>
      <c r="BD457" s="70" t="e">
        <f t="shared" si="66"/>
        <v>#N/A</v>
      </c>
      <c r="BE457" s="70"/>
      <c r="BF457" s="70"/>
      <c r="BG457" s="70"/>
      <c r="BH457" s="70"/>
      <c r="BI457" s="70"/>
      <c r="BJ457" s="70"/>
      <c r="BK457" s="70"/>
      <c r="BL457" s="70"/>
      <c r="BM457" s="70"/>
      <c r="BN457" s="70"/>
      <c r="BO457" s="70"/>
      <c r="BP457" s="70"/>
      <c r="BQ457" s="70"/>
      <c r="BR457" s="70"/>
      <c r="BS457" s="70"/>
      <c r="BT457" s="70"/>
      <c r="BU457" s="70"/>
      <c r="BV457" s="70"/>
      <c r="BW457" s="70"/>
      <c r="BX457" s="70"/>
      <c r="BY457" s="70"/>
      <c r="BZ457" s="70"/>
      <c r="CA457" s="70"/>
      <c r="CB457" s="70"/>
      <c r="CC457" s="70"/>
      <c r="CD457" s="70"/>
      <c r="CE457" s="70"/>
      <c r="CF457" s="70"/>
      <c r="CG457" s="70"/>
      <c r="CH457" s="70"/>
      <c r="CI457" s="70"/>
      <c r="CJ457" s="70"/>
      <c r="CK457" s="70"/>
      <c r="CL457" s="70"/>
      <c r="CM457" s="70"/>
      <c r="CN457" s="70"/>
      <c r="CO457" s="70"/>
      <c r="CP457" s="70"/>
      <c r="CQ457" s="70"/>
      <c r="CR457" s="70"/>
      <c r="CS457" s="70"/>
      <c r="CT457" s="70"/>
      <c r="CU457" s="70"/>
      <c r="CV457" s="70"/>
      <c r="CW457" s="70"/>
      <c r="CX457" s="70"/>
      <c r="CY457" s="70"/>
      <c r="CZ457" s="70"/>
      <c r="DA457" s="70"/>
      <c r="DB457" s="70"/>
      <c r="DC457" s="70"/>
      <c r="DD457" s="70"/>
      <c r="DE457" s="70"/>
      <c r="DF457" s="70"/>
      <c r="DG457" s="70"/>
      <c r="DH457" s="70"/>
      <c r="DI457" s="70"/>
      <c r="DJ457" s="70"/>
      <c r="DK457" s="70"/>
      <c r="DL457" s="70"/>
      <c r="DM457" s="70"/>
      <c r="DN457" s="70"/>
      <c r="DO457" s="70"/>
      <c r="DP457" s="70"/>
      <c r="DQ457" s="70"/>
      <c r="DR457" s="70"/>
      <c r="DS457" s="70"/>
      <c r="DT457" s="70"/>
      <c r="DU457" s="70"/>
      <c r="DV457" s="70"/>
      <c r="DW457" s="70"/>
      <c r="DX457" s="70"/>
      <c r="DY457" s="70"/>
      <c r="DZ457" s="70"/>
      <c r="EA457" s="70"/>
      <c r="EB457" s="70"/>
      <c r="EC457" s="70"/>
      <c r="ED457" s="70"/>
      <c r="EE457" s="70"/>
      <c r="EF457" s="70"/>
      <c r="EG457" s="70"/>
      <c r="EH457" s="70"/>
      <c r="EI457" s="70"/>
      <c r="EJ457" s="70"/>
      <c r="EK457" s="70"/>
      <c r="EL457" s="70"/>
      <c r="EM457" s="70"/>
      <c r="EN457" s="70"/>
    </row>
    <row r="458" spans="1:144" outlineLevel="1" x14ac:dyDescent="0.2">
      <c r="A458" s="16">
        <v>205</v>
      </c>
      <c r="B458" s="16">
        <v>0</v>
      </c>
      <c r="C458" s="1">
        <v>6.9705016990827305E-4</v>
      </c>
      <c r="D458" s="1">
        <f t="shared" si="58"/>
        <v>-6.9705016990827305E-4</v>
      </c>
      <c r="E458" s="1">
        <f t="shared" si="59"/>
        <v>1.3945864446621116E-3</v>
      </c>
      <c r="F458" s="1">
        <f t="shared" si="60"/>
        <v>-3.7344162122909003E-2</v>
      </c>
      <c r="G458" s="1">
        <f t="shared" si="61"/>
        <v>-2.6410914178912521E-2</v>
      </c>
      <c r="H458" s="1">
        <v>1.8279952702807468E-3</v>
      </c>
      <c r="I458" s="1">
        <f t="shared" si="62"/>
        <v>1.2774283506678935E-6</v>
      </c>
      <c r="J458" s="1">
        <f t="shared" si="63"/>
        <v>-2.6435086837696416E-2</v>
      </c>
      <c r="AQ458" s="70"/>
      <c r="AR458" s="70"/>
      <c r="AS458" s="70"/>
      <c r="AT458" s="70"/>
      <c r="AU458" s="70"/>
      <c r="AV458" s="70"/>
      <c r="AW458" s="70"/>
      <c r="AX458" s="83"/>
      <c r="AY458" s="70"/>
      <c r="AZ458" s="70"/>
      <c r="BA458" s="70"/>
      <c r="BB458" s="70">
        <f t="shared" si="64"/>
        <v>1</v>
      </c>
      <c r="BC458" s="70">
        <f t="shared" si="65"/>
        <v>6.9705016990827305E-4</v>
      </c>
      <c r="BD458" s="70" t="e">
        <f t="shared" si="66"/>
        <v>#N/A</v>
      </c>
      <c r="BE458" s="70"/>
      <c r="BF458" s="70"/>
      <c r="BG458" s="70"/>
      <c r="BH458" s="70"/>
      <c r="BI458" s="70"/>
      <c r="BJ458" s="70"/>
      <c r="BK458" s="70"/>
      <c r="BL458" s="70"/>
      <c r="BM458" s="70"/>
      <c r="BN458" s="70"/>
      <c r="BO458" s="70"/>
      <c r="BP458" s="70"/>
      <c r="BQ458" s="70"/>
      <c r="BR458" s="70"/>
      <c r="BS458" s="70"/>
      <c r="BT458" s="70"/>
      <c r="BU458" s="70"/>
      <c r="BV458" s="70"/>
      <c r="BW458" s="70"/>
      <c r="BX458" s="70"/>
      <c r="BY458" s="70"/>
      <c r="BZ458" s="70"/>
      <c r="CA458" s="70"/>
      <c r="CB458" s="70"/>
      <c r="CC458" s="70"/>
      <c r="CD458" s="70"/>
      <c r="CE458" s="70"/>
      <c r="CF458" s="70"/>
      <c r="CG458" s="70"/>
      <c r="CH458" s="70"/>
      <c r="CI458" s="70"/>
      <c r="CJ458" s="70"/>
      <c r="CK458" s="70"/>
      <c r="CL458" s="70"/>
      <c r="CM458" s="70"/>
      <c r="CN458" s="70"/>
      <c r="CO458" s="70"/>
      <c r="CP458" s="70"/>
      <c r="CQ458" s="70"/>
      <c r="CR458" s="70"/>
      <c r="CS458" s="70"/>
      <c r="CT458" s="70"/>
      <c r="CU458" s="70"/>
      <c r="CV458" s="70"/>
      <c r="CW458" s="70"/>
      <c r="CX458" s="70"/>
      <c r="CY458" s="70"/>
      <c r="CZ458" s="70"/>
      <c r="DA458" s="70"/>
      <c r="DB458" s="70"/>
      <c r="DC458" s="70"/>
      <c r="DD458" s="70"/>
      <c r="DE458" s="70"/>
      <c r="DF458" s="70"/>
      <c r="DG458" s="70"/>
      <c r="DH458" s="70"/>
      <c r="DI458" s="70"/>
      <c r="DJ458" s="70"/>
      <c r="DK458" s="70"/>
      <c r="DL458" s="70"/>
      <c r="DM458" s="70"/>
      <c r="DN458" s="70"/>
      <c r="DO458" s="70"/>
      <c r="DP458" s="70"/>
      <c r="DQ458" s="70"/>
      <c r="DR458" s="70"/>
      <c r="DS458" s="70"/>
      <c r="DT458" s="70"/>
      <c r="DU458" s="70"/>
      <c r="DV458" s="70"/>
      <c r="DW458" s="70"/>
      <c r="DX458" s="70"/>
      <c r="DY458" s="70"/>
      <c r="DZ458" s="70"/>
      <c r="EA458" s="70"/>
      <c r="EB458" s="70"/>
      <c r="EC458" s="70"/>
      <c r="ED458" s="70"/>
      <c r="EE458" s="70"/>
      <c r="EF458" s="70"/>
      <c r="EG458" s="70"/>
      <c r="EH458" s="70"/>
      <c r="EI458" s="70"/>
      <c r="EJ458" s="70"/>
      <c r="EK458" s="70"/>
      <c r="EL458" s="70"/>
      <c r="EM458" s="70"/>
      <c r="EN458" s="70"/>
    </row>
    <row r="459" spans="1:144" outlineLevel="1" x14ac:dyDescent="0.2">
      <c r="A459" s="16">
        <v>206</v>
      </c>
      <c r="B459" s="16">
        <v>1</v>
      </c>
      <c r="C459" s="1">
        <v>0.99687410492145834</v>
      </c>
      <c r="D459" s="1">
        <f t="shared" si="58"/>
        <v>3.1258950785416628E-3</v>
      </c>
      <c r="E459" s="1">
        <f t="shared" si="59"/>
        <v>6.2615817875223646E-3</v>
      </c>
      <c r="F459" s="1">
        <f t="shared" si="60"/>
        <v>7.9130157257030417E-2</v>
      </c>
      <c r="G459" s="1">
        <f t="shared" si="61"/>
        <v>5.5997294025412349E-2</v>
      </c>
      <c r="H459" s="1">
        <v>7.5789580681305526E-3</v>
      </c>
      <c r="I459" s="1">
        <f t="shared" si="62"/>
        <v>2.3946807458336614E-5</v>
      </c>
      <c r="J459" s="1">
        <f t="shared" si="63"/>
        <v>5.6210708460459904E-2</v>
      </c>
      <c r="AQ459" s="70"/>
      <c r="AR459" s="70"/>
      <c r="AS459" s="70"/>
      <c r="AT459" s="70"/>
      <c r="AU459" s="70"/>
      <c r="AV459" s="70"/>
      <c r="AW459" s="70"/>
      <c r="AX459" s="83"/>
      <c r="AY459" s="70"/>
      <c r="AZ459" s="70"/>
      <c r="BA459" s="70"/>
      <c r="BB459" s="70">
        <f t="shared" si="64"/>
        <v>0</v>
      </c>
      <c r="BC459" s="70" t="e">
        <f t="shared" si="65"/>
        <v>#N/A</v>
      </c>
      <c r="BD459" s="70">
        <f t="shared" si="66"/>
        <v>0.99687410492145834</v>
      </c>
      <c r="BE459" s="70"/>
      <c r="BF459" s="70"/>
      <c r="BG459" s="70"/>
      <c r="BH459" s="70"/>
      <c r="BI459" s="70"/>
      <c r="BJ459" s="70"/>
      <c r="BK459" s="70"/>
      <c r="BL459" s="70"/>
      <c r="BM459" s="70"/>
      <c r="BN459" s="70"/>
      <c r="BO459" s="70"/>
      <c r="BP459" s="70"/>
      <c r="BQ459" s="70"/>
      <c r="BR459" s="70"/>
      <c r="BS459" s="70"/>
      <c r="BT459" s="70"/>
      <c r="BU459" s="70"/>
      <c r="BV459" s="70"/>
      <c r="BW459" s="70"/>
      <c r="BX459" s="70"/>
      <c r="BY459" s="70"/>
      <c r="BZ459" s="70"/>
      <c r="CA459" s="70"/>
      <c r="CB459" s="70"/>
      <c r="CC459" s="70"/>
      <c r="CD459" s="70"/>
      <c r="CE459" s="70"/>
      <c r="CF459" s="70"/>
      <c r="CG459" s="70"/>
      <c r="CH459" s="70"/>
      <c r="CI459" s="70"/>
      <c r="CJ459" s="70"/>
      <c r="CK459" s="70"/>
      <c r="CL459" s="70"/>
      <c r="CM459" s="70"/>
      <c r="CN459" s="70"/>
      <c r="CO459" s="70"/>
      <c r="CP459" s="70"/>
      <c r="CQ459" s="70"/>
      <c r="CR459" s="70"/>
      <c r="CS459" s="70"/>
      <c r="CT459" s="70"/>
      <c r="CU459" s="70"/>
      <c r="CV459" s="70"/>
      <c r="CW459" s="70"/>
      <c r="CX459" s="70"/>
      <c r="CY459" s="70"/>
      <c r="CZ459" s="70"/>
      <c r="DA459" s="70"/>
      <c r="DB459" s="70"/>
      <c r="DC459" s="70"/>
      <c r="DD459" s="70"/>
      <c r="DE459" s="70"/>
      <c r="DF459" s="70"/>
      <c r="DG459" s="70"/>
      <c r="DH459" s="70"/>
      <c r="DI459" s="70"/>
      <c r="DJ459" s="70"/>
      <c r="DK459" s="70"/>
      <c r="DL459" s="70"/>
      <c r="DM459" s="70"/>
      <c r="DN459" s="70"/>
      <c r="DO459" s="70"/>
      <c r="DP459" s="70"/>
      <c r="DQ459" s="70"/>
      <c r="DR459" s="70"/>
      <c r="DS459" s="70"/>
      <c r="DT459" s="70"/>
      <c r="DU459" s="70"/>
      <c r="DV459" s="70"/>
      <c r="DW459" s="70"/>
      <c r="DX459" s="70"/>
      <c r="DY459" s="70"/>
      <c r="DZ459" s="70"/>
      <c r="EA459" s="70"/>
      <c r="EB459" s="70"/>
      <c r="EC459" s="70"/>
      <c r="ED459" s="70"/>
      <c r="EE459" s="70"/>
      <c r="EF459" s="70"/>
      <c r="EG459" s="70"/>
      <c r="EH459" s="70"/>
      <c r="EI459" s="70"/>
      <c r="EJ459" s="70"/>
      <c r="EK459" s="70"/>
      <c r="EL459" s="70"/>
      <c r="EM459" s="70"/>
      <c r="EN459" s="70"/>
    </row>
    <row r="460" spans="1:144" outlineLevel="1" x14ac:dyDescent="0.2">
      <c r="A460" s="16">
        <v>207</v>
      </c>
      <c r="B460" s="16">
        <v>0</v>
      </c>
      <c r="C460" s="1">
        <v>8.761140251785925E-4</v>
      </c>
      <c r="D460" s="1">
        <f t="shared" si="58"/>
        <v>-8.761140251785925E-4</v>
      </c>
      <c r="E460" s="1">
        <f t="shared" si="59"/>
        <v>1.7529960747596069E-3</v>
      </c>
      <c r="F460" s="1">
        <f t="shared" si="60"/>
        <v>-4.1868795955455979E-2</v>
      </c>
      <c r="G460" s="1">
        <f t="shared" si="61"/>
        <v>-2.9612198061564208E-2</v>
      </c>
      <c r="H460" s="1">
        <v>1.4666913331848504E-3</v>
      </c>
      <c r="I460" s="1">
        <f t="shared" si="62"/>
        <v>1.2880047369387101E-6</v>
      </c>
      <c r="J460" s="1">
        <f t="shared" si="63"/>
        <v>-2.9633937955901943E-2</v>
      </c>
      <c r="AQ460" s="70"/>
      <c r="AR460" s="70"/>
      <c r="AS460" s="70"/>
      <c r="AT460" s="70"/>
      <c r="AU460" s="70"/>
      <c r="AV460" s="70"/>
      <c r="AW460" s="70"/>
      <c r="AX460" s="83"/>
      <c r="AY460" s="70"/>
      <c r="AZ460" s="70"/>
      <c r="BA460" s="70"/>
      <c r="BB460" s="70">
        <f t="shared" si="64"/>
        <v>1</v>
      </c>
      <c r="BC460" s="70">
        <f t="shared" si="65"/>
        <v>8.761140251785925E-4</v>
      </c>
      <c r="BD460" s="70" t="e">
        <f t="shared" si="66"/>
        <v>#N/A</v>
      </c>
      <c r="BE460" s="70"/>
      <c r="BF460" s="70"/>
      <c r="BG460" s="70"/>
      <c r="BH460" s="70"/>
      <c r="BI460" s="70"/>
      <c r="BJ460" s="70"/>
      <c r="BK460" s="70"/>
      <c r="BL460" s="70"/>
      <c r="BM460" s="70"/>
      <c r="BN460" s="70"/>
      <c r="BO460" s="70"/>
      <c r="BP460" s="70"/>
      <c r="BQ460" s="70"/>
      <c r="BR460" s="70"/>
      <c r="BS460" s="70"/>
      <c r="BT460" s="70"/>
      <c r="BU460" s="70"/>
      <c r="BV460" s="70"/>
      <c r="BW460" s="70"/>
      <c r="BX460" s="70"/>
      <c r="BY460" s="70"/>
      <c r="BZ460" s="70"/>
      <c r="CA460" s="70"/>
      <c r="CB460" s="70"/>
      <c r="CC460" s="70"/>
      <c r="CD460" s="70"/>
      <c r="CE460" s="70"/>
      <c r="CF460" s="70"/>
      <c r="CG460" s="70"/>
      <c r="CH460" s="70"/>
      <c r="CI460" s="70"/>
      <c r="CJ460" s="70"/>
      <c r="CK460" s="70"/>
      <c r="CL460" s="70"/>
      <c r="CM460" s="70"/>
      <c r="CN460" s="70"/>
      <c r="CO460" s="70"/>
      <c r="CP460" s="70"/>
      <c r="CQ460" s="70"/>
      <c r="CR460" s="70"/>
      <c r="CS460" s="70"/>
      <c r="CT460" s="70"/>
      <c r="CU460" s="70"/>
      <c r="CV460" s="70"/>
      <c r="CW460" s="70"/>
      <c r="CX460" s="70"/>
      <c r="CY460" s="70"/>
      <c r="CZ460" s="70"/>
      <c r="DA460" s="70"/>
      <c r="DB460" s="70"/>
      <c r="DC460" s="70"/>
      <c r="DD460" s="70"/>
      <c r="DE460" s="70"/>
      <c r="DF460" s="70"/>
      <c r="DG460" s="70"/>
      <c r="DH460" s="70"/>
      <c r="DI460" s="70"/>
      <c r="DJ460" s="70"/>
      <c r="DK460" s="70"/>
      <c r="DL460" s="70"/>
      <c r="DM460" s="70"/>
      <c r="DN460" s="70"/>
      <c r="DO460" s="70"/>
      <c r="DP460" s="70"/>
      <c r="DQ460" s="70"/>
      <c r="DR460" s="70"/>
      <c r="DS460" s="70"/>
      <c r="DT460" s="70"/>
      <c r="DU460" s="70"/>
      <c r="DV460" s="70"/>
      <c r="DW460" s="70"/>
      <c r="DX460" s="70"/>
      <c r="DY460" s="70"/>
      <c r="DZ460" s="70"/>
      <c r="EA460" s="70"/>
      <c r="EB460" s="70"/>
      <c r="EC460" s="70"/>
      <c r="ED460" s="70"/>
      <c r="EE460" s="70"/>
      <c r="EF460" s="70"/>
      <c r="EG460" s="70"/>
      <c r="EH460" s="70"/>
      <c r="EI460" s="70"/>
      <c r="EJ460" s="70"/>
      <c r="EK460" s="70"/>
      <c r="EL460" s="70"/>
      <c r="EM460" s="70"/>
      <c r="EN460" s="70"/>
    </row>
    <row r="461" spans="1:144" outlineLevel="1" x14ac:dyDescent="0.2">
      <c r="A461" s="16">
        <v>208</v>
      </c>
      <c r="B461" s="16">
        <v>0</v>
      </c>
      <c r="C461" s="1">
        <v>2.193920334856915E-2</v>
      </c>
      <c r="D461" s="1">
        <f t="shared" si="58"/>
        <v>-2.193920334856915E-2</v>
      </c>
      <c r="E461" s="1">
        <f t="shared" si="59"/>
        <v>4.4366893228341878E-2</v>
      </c>
      <c r="F461" s="1">
        <f t="shared" si="60"/>
        <v>-0.21063450151468985</v>
      </c>
      <c r="G461" s="1">
        <f t="shared" si="61"/>
        <v>-0.14977092118705748</v>
      </c>
      <c r="H461" s="1">
        <v>1.2559672701964496E-2</v>
      </c>
      <c r="I461" s="1">
        <f t="shared" si="62"/>
        <v>2.8531359377055913E-4</v>
      </c>
      <c r="J461" s="1">
        <f t="shared" si="63"/>
        <v>-0.15072041144778744</v>
      </c>
      <c r="AQ461" s="70"/>
      <c r="AR461" s="70"/>
      <c r="AS461" s="70"/>
      <c r="AT461" s="70"/>
      <c r="AU461" s="70"/>
      <c r="AV461" s="70"/>
      <c r="AW461" s="70"/>
      <c r="AX461" s="83"/>
      <c r="AY461" s="70"/>
      <c r="AZ461" s="70"/>
      <c r="BA461" s="70"/>
      <c r="BB461" s="70">
        <f t="shared" si="64"/>
        <v>1</v>
      </c>
      <c r="BC461" s="70">
        <f t="shared" si="65"/>
        <v>2.193920334856915E-2</v>
      </c>
      <c r="BD461" s="70" t="e">
        <f t="shared" si="66"/>
        <v>#N/A</v>
      </c>
      <c r="BE461" s="70"/>
      <c r="BF461" s="70"/>
      <c r="BG461" s="70"/>
      <c r="BH461" s="70"/>
      <c r="BI461" s="70"/>
      <c r="BJ461" s="70"/>
      <c r="BK461" s="70"/>
      <c r="BL461" s="70"/>
      <c r="BM461" s="70"/>
      <c r="BN461" s="70"/>
      <c r="BO461" s="70"/>
      <c r="BP461" s="70"/>
      <c r="BQ461" s="70"/>
      <c r="BR461" s="70"/>
      <c r="BS461" s="70"/>
      <c r="BT461" s="70"/>
      <c r="BU461" s="70"/>
      <c r="BV461" s="70"/>
      <c r="BW461" s="70"/>
      <c r="BX461" s="70"/>
      <c r="BY461" s="70"/>
      <c r="BZ461" s="70"/>
      <c r="CA461" s="70"/>
      <c r="CB461" s="70"/>
      <c r="CC461" s="70"/>
      <c r="CD461" s="70"/>
      <c r="CE461" s="70"/>
      <c r="CF461" s="70"/>
      <c r="CG461" s="70"/>
      <c r="CH461" s="70"/>
      <c r="CI461" s="70"/>
      <c r="CJ461" s="70"/>
      <c r="CK461" s="70"/>
      <c r="CL461" s="70"/>
      <c r="CM461" s="70"/>
      <c r="CN461" s="70"/>
      <c r="CO461" s="70"/>
      <c r="CP461" s="70"/>
      <c r="CQ461" s="70"/>
      <c r="CR461" s="70"/>
      <c r="CS461" s="70"/>
      <c r="CT461" s="70"/>
      <c r="CU461" s="70"/>
      <c r="CV461" s="70"/>
      <c r="CW461" s="70"/>
      <c r="CX461" s="70"/>
      <c r="CY461" s="70"/>
      <c r="CZ461" s="70"/>
      <c r="DA461" s="70"/>
      <c r="DB461" s="70"/>
      <c r="DC461" s="70"/>
      <c r="DD461" s="70"/>
      <c r="DE461" s="70"/>
      <c r="DF461" s="70"/>
      <c r="DG461" s="70"/>
      <c r="DH461" s="70"/>
      <c r="DI461" s="70"/>
      <c r="DJ461" s="70"/>
      <c r="DK461" s="70"/>
      <c r="DL461" s="70"/>
      <c r="DM461" s="70"/>
      <c r="DN461" s="70"/>
      <c r="DO461" s="70"/>
      <c r="DP461" s="70"/>
      <c r="DQ461" s="70"/>
      <c r="DR461" s="70"/>
      <c r="DS461" s="70"/>
      <c r="DT461" s="70"/>
      <c r="DU461" s="70"/>
      <c r="DV461" s="70"/>
      <c r="DW461" s="70"/>
      <c r="DX461" s="70"/>
      <c r="DY461" s="70"/>
      <c r="DZ461" s="70"/>
      <c r="EA461" s="70"/>
      <c r="EB461" s="70"/>
      <c r="EC461" s="70"/>
      <c r="ED461" s="70"/>
      <c r="EE461" s="70"/>
      <c r="EF461" s="70"/>
      <c r="EG461" s="70"/>
      <c r="EH461" s="70"/>
      <c r="EI461" s="70"/>
      <c r="EJ461" s="70"/>
      <c r="EK461" s="70"/>
      <c r="EL461" s="70"/>
      <c r="EM461" s="70"/>
      <c r="EN461" s="70"/>
    </row>
    <row r="462" spans="1:144" outlineLevel="1" x14ac:dyDescent="0.2">
      <c r="A462" s="16">
        <v>209</v>
      </c>
      <c r="B462" s="16">
        <v>0</v>
      </c>
      <c r="C462" s="1">
        <v>3.4253627426606486E-3</v>
      </c>
      <c r="D462" s="1">
        <f t="shared" si="58"/>
        <v>-3.4253627426606486E-3</v>
      </c>
      <c r="E462" s="1">
        <f t="shared" si="59"/>
        <v>6.8624854577005248E-3</v>
      </c>
      <c r="F462" s="1">
        <f t="shared" si="60"/>
        <v>-8.2840119855662475E-2</v>
      </c>
      <c r="G462" s="1">
        <f t="shared" si="61"/>
        <v>-5.8627094255779666E-2</v>
      </c>
      <c r="H462" s="1">
        <v>6.1845094553853591E-3</v>
      </c>
      <c r="I462" s="1">
        <f t="shared" si="62"/>
        <v>2.1389283435727371E-5</v>
      </c>
      <c r="J462" s="1">
        <f t="shared" si="63"/>
        <v>-5.8809229414368287E-2</v>
      </c>
      <c r="AQ462" s="70"/>
      <c r="AR462" s="70"/>
      <c r="AS462" s="70"/>
      <c r="AT462" s="70"/>
      <c r="AU462" s="70"/>
      <c r="AV462" s="70"/>
      <c r="AW462" s="70"/>
      <c r="AX462" s="83"/>
      <c r="AY462" s="70"/>
      <c r="AZ462" s="70"/>
      <c r="BA462" s="70"/>
      <c r="BB462" s="70">
        <f t="shared" si="64"/>
        <v>1</v>
      </c>
      <c r="BC462" s="70">
        <f t="shared" si="65"/>
        <v>3.4253627426606486E-3</v>
      </c>
      <c r="BD462" s="70" t="e">
        <f t="shared" si="66"/>
        <v>#N/A</v>
      </c>
      <c r="BE462" s="70"/>
      <c r="BF462" s="70"/>
      <c r="BG462" s="70"/>
      <c r="BH462" s="70"/>
      <c r="BI462" s="70"/>
      <c r="BJ462" s="70"/>
      <c r="BK462" s="70"/>
      <c r="BL462" s="70"/>
      <c r="BM462" s="70"/>
      <c r="BN462" s="70"/>
      <c r="BO462" s="70"/>
      <c r="BP462" s="70"/>
      <c r="BQ462" s="70"/>
      <c r="BR462" s="70"/>
      <c r="BS462" s="70"/>
      <c r="BT462" s="70"/>
      <c r="BU462" s="70"/>
      <c r="BV462" s="70"/>
      <c r="BW462" s="70"/>
      <c r="BX462" s="70"/>
      <c r="BY462" s="70"/>
      <c r="BZ462" s="70"/>
      <c r="CA462" s="70"/>
      <c r="CB462" s="70"/>
      <c r="CC462" s="70"/>
      <c r="CD462" s="70"/>
      <c r="CE462" s="70"/>
      <c r="CF462" s="70"/>
      <c r="CG462" s="70"/>
      <c r="CH462" s="70"/>
      <c r="CI462" s="70"/>
      <c r="CJ462" s="70"/>
      <c r="CK462" s="70"/>
      <c r="CL462" s="70"/>
      <c r="CM462" s="70"/>
      <c r="CN462" s="70"/>
      <c r="CO462" s="70"/>
      <c r="CP462" s="70"/>
      <c r="CQ462" s="70"/>
      <c r="CR462" s="70"/>
      <c r="CS462" s="70"/>
      <c r="CT462" s="70"/>
      <c r="CU462" s="70"/>
      <c r="CV462" s="70"/>
      <c r="CW462" s="70"/>
      <c r="CX462" s="70"/>
      <c r="CY462" s="70"/>
      <c r="CZ462" s="70"/>
      <c r="DA462" s="70"/>
      <c r="DB462" s="70"/>
      <c r="DC462" s="70"/>
      <c r="DD462" s="70"/>
      <c r="DE462" s="70"/>
      <c r="DF462" s="70"/>
      <c r="DG462" s="70"/>
      <c r="DH462" s="70"/>
      <c r="DI462" s="70"/>
      <c r="DJ462" s="70"/>
      <c r="DK462" s="70"/>
      <c r="DL462" s="70"/>
      <c r="DM462" s="70"/>
      <c r="DN462" s="70"/>
      <c r="DO462" s="70"/>
      <c r="DP462" s="70"/>
      <c r="DQ462" s="70"/>
      <c r="DR462" s="70"/>
      <c r="DS462" s="70"/>
      <c r="DT462" s="70"/>
      <c r="DU462" s="70"/>
      <c r="DV462" s="70"/>
      <c r="DW462" s="70"/>
      <c r="DX462" s="70"/>
      <c r="DY462" s="70"/>
      <c r="DZ462" s="70"/>
      <c r="EA462" s="70"/>
      <c r="EB462" s="70"/>
      <c r="EC462" s="70"/>
      <c r="ED462" s="70"/>
      <c r="EE462" s="70"/>
      <c r="EF462" s="70"/>
      <c r="EG462" s="70"/>
      <c r="EH462" s="70"/>
      <c r="EI462" s="70"/>
      <c r="EJ462" s="70"/>
      <c r="EK462" s="70"/>
      <c r="EL462" s="70"/>
      <c r="EM462" s="70"/>
      <c r="EN462" s="70"/>
    </row>
    <row r="463" spans="1:144" outlineLevel="1" x14ac:dyDescent="0.2">
      <c r="A463" s="16">
        <v>210</v>
      </c>
      <c r="B463" s="16">
        <v>0</v>
      </c>
      <c r="C463" s="1">
        <v>1.1573861963429103E-2</v>
      </c>
      <c r="D463" s="1">
        <f t="shared" si="58"/>
        <v>-1.1573861963429103E-2</v>
      </c>
      <c r="E463" s="1">
        <f t="shared" si="59"/>
        <v>2.3282720842265306E-2</v>
      </c>
      <c r="F463" s="1">
        <f t="shared" si="60"/>
        <v>-0.15258676496428289</v>
      </c>
      <c r="G463" s="1">
        <f t="shared" si="61"/>
        <v>-0.10820991066622319</v>
      </c>
      <c r="H463" s="1">
        <v>2.857813101566373E-2</v>
      </c>
      <c r="I463" s="1">
        <f t="shared" si="62"/>
        <v>3.4447683612130368E-4</v>
      </c>
      <c r="J463" s="1">
        <f t="shared" si="63"/>
        <v>-0.10979007970902156</v>
      </c>
      <c r="AQ463" s="70"/>
      <c r="AR463" s="70"/>
      <c r="AS463" s="70"/>
      <c r="AT463" s="70"/>
      <c r="AU463" s="70"/>
      <c r="AV463" s="70"/>
      <c r="AW463" s="70"/>
      <c r="AX463" s="83"/>
      <c r="AY463" s="70"/>
      <c r="AZ463" s="70"/>
      <c r="BA463" s="70"/>
      <c r="BB463" s="70">
        <f t="shared" si="64"/>
        <v>1</v>
      </c>
      <c r="BC463" s="70">
        <f t="shared" si="65"/>
        <v>1.1573861963429103E-2</v>
      </c>
      <c r="BD463" s="70" t="e">
        <f t="shared" si="66"/>
        <v>#N/A</v>
      </c>
      <c r="BE463" s="70"/>
      <c r="BF463" s="70"/>
      <c r="BG463" s="70"/>
      <c r="BH463" s="70"/>
      <c r="BI463" s="70"/>
      <c r="BJ463" s="70"/>
      <c r="BK463" s="70"/>
      <c r="BL463" s="70"/>
      <c r="BM463" s="70"/>
      <c r="BN463" s="70"/>
      <c r="BO463" s="70"/>
      <c r="BP463" s="70"/>
      <c r="BQ463" s="70"/>
      <c r="BR463" s="70"/>
      <c r="BS463" s="70"/>
      <c r="BT463" s="70"/>
      <c r="BU463" s="70"/>
      <c r="BV463" s="70"/>
      <c r="BW463" s="70"/>
      <c r="BX463" s="70"/>
      <c r="BY463" s="70"/>
      <c r="BZ463" s="70"/>
      <c r="CA463" s="70"/>
      <c r="CB463" s="70"/>
      <c r="CC463" s="70"/>
      <c r="CD463" s="70"/>
      <c r="CE463" s="70"/>
      <c r="CF463" s="70"/>
      <c r="CG463" s="70"/>
      <c r="CH463" s="70"/>
      <c r="CI463" s="70"/>
      <c r="CJ463" s="70"/>
      <c r="CK463" s="70"/>
      <c r="CL463" s="70"/>
      <c r="CM463" s="70"/>
      <c r="CN463" s="70"/>
      <c r="CO463" s="70"/>
      <c r="CP463" s="70"/>
      <c r="CQ463" s="70"/>
      <c r="CR463" s="70"/>
      <c r="CS463" s="70"/>
      <c r="CT463" s="70"/>
      <c r="CU463" s="70"/>
      <c r="CV463" s="70"/>
      <c r="CW463" s="70"/>
      <c r="CX463" s="70"/>
      <c r="CY463" s="70"/>
      <c r="CZ463" s="70"/>
      <c r="DA463" s="70"/>
      <c r="DB463" s="70"/>
      <c r="DC463" s="70"/>
      <c r="DD463" s="70"/>
      <c r="DE463" s="70"/>
      <c r="DF463" s="70"/>
      <c r="DG463" s="70"/>
      <c r="DH463" s="70"/>
      <c r="DI463" s="70"/>
      <c r="DJ463" s="70"/>
      <c r="DK463" s="70"/>
      <c r="DL463" s="70"/>
      <c r="DM463" s="70"/>
      <c r="DN463" s="70"/>
      <c r="DO463" s="70"/>
      <c r="DP463" s="70"/>
      <c r="DQ463" s="70"/>
      <c r="DR463" s="70"/>
      <c r="DS463" s="70"/>
      <c r="DT463" s="70"/>
      <c r="DU463" s="70"/>
      <c r="DV463" s="70"/>
      <c r="DW463" s="70"/>
      <c r="DX463" s="70"/>
      <c r="DY463" s="70"/>
      <c r="DZ463" s="70"/>
      <c r="EA463" s="70"/>
      <c r="EB463" s="70"/>
      <c r="EC463" s="70"/>
      <c r="ED463" s="70"/>
      <c r="EE463" s="70"/>
      <c r="EF463" s="70"/>
      <c r="EG463" s="70"/>
      <c r="EH463" s="70"/>
      <c r="EI463" s="70"/>
      <c r="EJ463" s="70"/>
      <c r="EK463" s="70"/>
      <c r="EL463" s="70"/>
      <c r="EM463" s="70"/>
      <c r="EN463" s="70"/>
    </row>
    <row r="464" spans="1:144" outlineLevel="1" x14ac:dyDescent="0.2">
      <c r="A464" s="16">
        <v>211</v>
      </c>
      <c r="B464" s="16">
        <v>0</v>
      </c>
      <c r="C464" s="1">
        <v>2.1954758481129163E-4</v>
      </c>
      <c r="D464" s="1">
        <f t="shared" si="58"/>
        <v>-2.1954758481129163E-4</v>
      </c>
      <c r="E464" s="1">
        <f t="shared" si="59"/>
        <v>4.3914337782074113E-4</v>
      </c>
      <c r="F464" s="1">
        <f t="shared" si="60"/>
        <v>-2.0955748085447611E-2</v>
      </c>
      <c r="G464" s="1">
        <f t="shared" si="61"/>
        <v>-1.481876501392934E-2</v>
      </c>
      <c r="H464" s="1">
        <v>6.9260007931548195E-4</v>
      </c>
      <c r="I464" s="1">
        <f t="shared" si="62"/>
        <v>1.5219747808499746E-7</v>
      </c>
      <c r="J464" s="1">
        <f t="shared" si="63"/>
        <v>-1.4823899420062901E-2</v>
      </c>
      <c r="AQ464" s="70"/>
      <c r="AR464" s="70"/>
      <c r="AS464" s="70"/>
      <c r="AT464" s="70"/>
      <c r="AU464" s="70"/>
      <c r="AV464" s="70"/>
      <c r="AW464" s="70"/>
      <c r="AX464" s="83"/>
      <c r="AY464" s="70"/>
      <c r="AZ464" s="70"/>
      <c r="BA464" s="70"/>
      <c r="BB464" s="70">
        <f t="shared" si="64"/>
        <v>1</v>
      </c>
      <c r="BC464" s="70">
        <f t="shared" si="65"/>
        <v>2.1954758481129163E-4</v>
      </c>
      <c r="BD464" s="70" t="e">
        <f t="shared" si="66"/>
        <v>#N/A</v>
      </c>
      <c r="BE464" s="70"/>
      <c r="BF464" s="70"/>
      <c r="BG464" s="70"/>
      <c r="BH464" s="70"/>
      <c r="BI464" s="70"/>
      <c r="BJ464" s="70"/>
      <c r="BK464" s="70"/>
      <c r="BL464" s="70"/>
      <c r="BM464" s="70"/>
      <c r="BN464" s="70"/>
      <c r="BO464" s="70"/>
      <c r="BP464" s="70"/>
      <c r="BQ464" s="70"/>
      <c r="BR464" s="70"/>
      <c r="BS464" s="70"/>
      <c r="BT464" s="70"/>
      <c r="BU464" s="70"/>
      <c r="BV464" s="70"/>
      <c r="BW464" s="70"/>
      <c r="BX464" s="70"/>
      <c r="BY464" s="70"/>
      <c r="BZ464" s="70"/>
      <c r="CA464" s="70"/>
      <c r="CB464" s="70"/>
      <c r="CC464" s="70"/>
      <c r="CD464" s="70"/>
      <c r="CE464" s="70"/>
      <c r="CF464" s="70"/>
      <c r="CG464" s="70"/>
      <c r="CH464" s="70"/>
      <c r="CI464" s="70"/>
      <c r="CJ464" s="70"/>
      <c r="CK464" s="70"/>
      <c r="CL464" s="70"/>
      <c r="CM464" s="70"/>
      <c r="CN464" s="70"/>
      <c r="CO464" s="70"/>
      <c r="CP464" s="70"/>
      <c r="CQ464" s="70"/>
      <c r="CR464" s="70"/>
      <c r="CS464" s="70"/>
      <c r="CT464" s="70"/>
      <c r="CU464" s="70"/>
      <c r="CV464" s="70"/>
      <c r="CW464" s="70"/>
      <c r="CX464" s="70"/>
      <c r="CY464" s="70"/>
      <c r="CZ464" s="70"/>
      <c r="DA464" s="70"/>
      <c r="DB464" s="70"/>
      <c r="DC464" s="70"/>
      <c r="DD464" s="70"/>
      <c r="DE464" s="70"/>
      <c r="DF464" s="70"/>
      <c r="DG464" s="70"/>
      <c r="DH464" s="70"/>
      <c r="DI464" s="70"/>
      <c r="DJ464" s="70"/>
      <c r="DK464" s="70"/>
      <c r="DL464" s="70"/>
      <c r="DM464" s="70"/>
      <c r="DN464" s="70"/>
      <c r="DO464" s="70"/>
      <c r="DP464" s="70"/>
      <c r="DQ464" s="70"/>
      <c r="DR464" s="70"/>
      <c r="DS464" s="70"/>
      <c r="DT464" s="70"/>
      <c r="DU464" s="70"/>
      <c r="DV464" s="70"/>
      <c r="DW464" s="70"/>
      <c r="DX464" s="70"/>
      <c r="DY464" s="70"/>
      <c r="DZ464" s="70"/>
      <c r="EA464" s="70"/>
      <c r="EB464" s="70"/>
      <c r="EC464" s="70"/>
      <c r="ED464" s="70"/>
      <c r="EE464" s="70"/>
      <c r="EF464" s="70"/>
      <c r="EG464" s="70"/>
      <c r="EH464" s="70"/>
      <c r="EI464" s="70"/>
      <c r="EJ464" s="70"/>
      <c r="EK464" s="70"/>
      <c r="EL464" s="70"/>
      <c r="EM464" s="70"/>
      <c r="EN464" s="70"/>
    </row>
    <row r="465" spans="1:144" outlineLevel="1" x14ac:dyDescent="0.2">
      <c r="A465" s="16">
        <v>212</v>
      </c>
      <c r="B465" s="16">
        <v>1</v>
      </c>
      <c r="C465" s="1">
        <v>0.99989379146839086</v>
      </c>
      <c r="D465" s="1">
        <f t="shared" si="58"/>
        <v>1.0620853160914212E-4</v>
      </c>
      <c r="E465" s="1">
        <f t="shared" si="59"/>
        <v>2.1242834426915371E-4</v>
      </c>
      <c r="F465" s="1">
        <f t="shared" si="60"/>
        <v>1.4574921758594579E-2</v>
      </c>
      <c r="G465" s="1">
        <f t="shared" si="61"/>
        <v>1.0306299678328539E-2</v>
      </c>
      <c r="H465" s="1">
        <v>4.4585836218556646E-4</v>
      </c>
      <c r="I465" s="1">
        <f t="shared" si="62"/>
        <v>4.7380116703606005E-8</v>
      </c>
      <c r="J465" s="1">
        <f t="shared" si="63"/>
        <v>1.0308598021856248E-2</v>
      </c>
      <c r="AQ465" s="70"/>
      <c r="AR465" s="70"/>
      <c r="AS465" s="70"/>
      <c r="AT465" s="70"/>
      <c r="AU465" s="70"/>
      <c r="AV465" s="70"/>
      <c r="AW465" s="70"/>
      <c r="AX465" s="83"/>
      <c r="AY465" s="70"/>
      <c r="AZ465" s="70"/>
      <c r="BA465" s="70"/>
      <c r="BB465" s="70">
        <f t="shared" si="64"/>
        <v>0</v>
      </c>
      <c r="BC465" s="70" t="e">
        <f t="shared" si="65"/>
        <v>#N/A</v>
      </c>
      <c r="BD465" s="70">
        <f t="shared" si="66"/>
        <v>0.99989379146839086</v>
      </c>
      <c r="BE465" s="70"/>
      <c r="BF465" s="70"/>
      <c r="BG465" s="70"/>
      <c r="BH465" s="70"/>
      <c r="BI465" s="70"/>
      <c r="BJ465" s="70"/>
      <c r="BK465" s="70"/>
      <c r="BL465" s="70"/>
      <c r="BM465" s="70"/>
      <c r="BN465" s="70"/>
      <c r="BO465" s="70"/>
      <c r="BP465" s="70"/>
      <c r="BQ465" s="70"/>
      <c r="BR465" s="70"/>
      <c r="BS465" s="70"/>
      <c r="BT465" s="70"/>
      <c r="BU465" s="70"/>
      <c r="BV465" s="70"/>
      <c r="BW465" s="70"/>
      <c r="BX465" s="70"/>
      <c r="BY465" s="70"/>
      <c r="BZ465" s="70"/>
      <c r="CA465" s="70"/>
      <c r="CB465" s="70"/>
      <c r="CC465" s="70"/>
      <c r="CD465" s="70"/>
      <c r="CE465" s="70"/>
      <c r="CF465" s="70"/>
      <c r="CG465" s="70"/>
      <c r="CH465" s="70"/>
      <c r="CI465" s="70"/>
      <c r="CJ465" s="70"/>
      <c r="CK465" s="70"/>
      <c r="CL465" s="70"/>
      <c r="CM465" s="70"/>
      <c r="CN465" s="70"/>
      <c r="CO465" s="70"/>
      <c r="CP465" s="70"/>
      <c r="CQ465" s="70"/>
      <c r="CR465" s="70"/>
      <c r="CS465" s="70"/>
      <c r="CT465" s="70"/>
      <c r="CU465" s="70"/>
      <c r="CV465" s="70"/>
      <c r="CW465" s="70"/>
      <c r="CX465" s="70"/>
      <c r="CY465" s="70"/>
      <c r="CZ465" s="70"/>
      <c r="DA465" s="70"/>
      <c r="DB465" s="70"/>
      <c r="DC465" s="70"/>
      <c r="DD465" s="70"/>
      <c r="DE465" s="70"/>
      <c r="DF465" s="70"/>
      <c r="DG465" s="70"/>
      <c r="DH465" s="70"/>
      <c r="DI465" s="70"/>
      <c r="DJ465" s="70"/>
      <c r="DK465" s="70"/>
      <c r="DL465" s="70"/>
      <c r="DM465" s="70"/>
      <c r="DN465" s="70"/>
      <c r="DO465" s="70"/>
      <c r="DP465" s="70"/>
      <c r="DQ465" s="70"/>
      <c r="DR465" s="70"/>
      <c r="DS465" s="70"/>
      <c r="DT465" s="70"/>
      <c r="DU465" s="70"/>
      <c r="DV465" s="70"/>
      <c r="DW465" s="70"/>
      <c r="DX465" s="70"/>
      <c r="DY465" s="70"/>
      <c r="DZ465" s="70"/>
      <c r="EA465" s="70"/>
      <c r="EB465" s="70"/>
      <c r="EC465" s="70"/>
      <c r="ED465" s="70"/>
      <c r="EE465" s="70"/>
      <c r="EF465" s="70"/>
      <c r="EG465" s="70"/>
      <c r="EH465" s="70"/>
      <c r="EI465" s="70"/>
      <c r="EJ465" s="70"/>
      <c r="EK465" s="70"/>
      <c r="EL465" s="70"/>
      <c r="EM465" s="70"/>
      <c r="EN465" s="70"/>
    </row>
    <row r="466" spans="1:144" outlineLevel="1" x14ac:dyDescent="0.2">
      <c r="A466" s="16">
        <v>213</v>
      </c>
      <c r="B466" s="16">
        <v>0</v>
      </c>
      <c r="C466" s="1">
        <v>1.5621871655105653E-5</v>
      </c>
      <c r="D466" s="1">
        <f t="shared" si="58"/>
        <v>-1.5621871655105653E-5</v>
      </c>
      <c r="E466" s="1">
        <f t="shared" si="59"/>
        <v>3.1243987355924571E-5</v>
      </c>
      <c r="F466" s="1">
        <f t="shared" si="60"/>
        <v>-5.5896321306437126E-3</v>
      </c>
      <c r="G466" s="1">
        <f t="shared" si="61"/>
        <v>-3.9524822203005705E-3</v>
      </c>
      <c r="H466" s="1">
        <v>6.4748743037520222E-5</v>
      </c>
      <c r="I466" s="1">
        <f t="shared" si="62"/>
        <v>1.0115778536722583E-9</v>
      </c>
      <c r="J466" s="1">
        <f t="shared" si="63"/>
        <v>-3.9526101856426216E-3</v>
      </c>
      <c r="AQ466" s="70"/>
      <c r="AR466" s="70"/>
      <c r="AS466" s="70"/>
      <c r="AT466" s="70"/>
      <c r="AU466" s="70"/>
      <c r="AV466" s="70"/>
      <c r="AW466" s="70"/>
      <c r="AX466" s="83"/>
      <c r="AY466" s="70"/>
      <c r="AZ466" s="70"/>
      <c r="BA466" s="70"/>
      <c r="BB466" s="70">
        <f t="shared" si="64"/>
        <v>1</v>
      </c>
      <c r="BC466" s="70">
        <f t="shared" si="65"/>
        <v>1.5621871655105653E-5</v>
      </c>
      <c r="BD466" s="70" t="e">
        <f t="shared" si="66"/>
        <v>#N/A</v>
      </c>
      <c r="BE466" s="70"/>
      <c r="BF466" s="70"/>
      <c r="BG466" s="70"/>
      <c r="BH466" s="70"/>
      <c r="BI466" s="70"/>
      <c r="BJ466" s="70"/>
      <c r="BK466" s="70"/>
      <c r="BL466" s="70"/>
      <c r="BM466" s="70"/>
      <c r="BN466" s="70"/>
      <c r="BO466" s="70"/>
      <c r="BP466" s="70"/>
      <c r="BQ466" s="70"/>
      <c r="BR466" s="70"/>
      <c r="BS466" s="70"/>
      <c r="BT466" s="70"/>
      <c r="BU466" s="70"/>
      <c r="BV466" s="70"/>
      <c r="BW466" s="70"/>
      <c r="BX466" s="70"/>
      <c r="BY466" s="70"/>
      <c r="BZ466" s="70"/>
      <c r="CA466" s="70"/>
      <c r="CB466" s="70"/>
      <c r="CC466" s="70"/>
      <c r="CD466" s="70"/>
      <c r="CE466" s="70"/>
      <c r="CF466" s="70"/>
      <c r="CG466" s="70"/>
      <c r="CH466" s="70"/>
      <c r="CI466" s="70"/>
      <c r="CJ466" s="70"/>
      <c r="CK466" s="70"/>
      <c r="CL466" s="70"/>
      <c r="CM466" s="70"/>
      <c r="CN466" s="70"/>
      <c r="CO466" s="70"/>
      <c r="CP466" s="70"/>
      <c r="CQ466" s="70"/>
      <c r="CR466" s="70"/>
      <c r="CS466" s="70"/>
      <c r="CT466" s="70"/>
      <c r="CU466" s="70"/>
      <c r="CV466" s="70"/>
      <c r="CW466" s="70"/>
      <c r="CX466" s="70"/>
      <c r="CY466" s="70"/>
      <c r="CZ466" s="70"/>
      <c r="DA466" s="70"/>
      <c r="DB466" s="70"/>
      <c r="DC466" s="70"/>
      <c r="DD466" s="70"/>
      <c r="DE466" s="70"/>
      <c r="DF466" s="70"/>
      <c r="DG466" s="70"/>
      <c r="DH466" s="70"/>
      <c r="DI466" s="70"/>
      <c r="DJ466" s="70"/>
      <c r="DK466" s="70"/>
      <c r="DL466" s="70"/>
      <c r="DM466" s="70"/>
      <c r="DN466" s="70"/>
      <c r="DO466" s="70"/>
      <c r="DP466" s="70"/>
      <c r="DQ466" s="70"/>
      <c r="DR466" s="70"/>
      <c r="DS466" s="70"/>
      <c r="DT466" s="70"/>
      <c r="DU466" s="70"/>
      <c r="DV466" s="70"/>
      <c r="DW466" s="70"/>
      <c r="DX466" s="70"/>
      <c r="DY466" s="70"/>
      <c r="DZ466" s="70"/>
      <c r="EA466" s="70"/>
      <c r="EB466" s="70"/>
      <c r="EC466" s="70"/>
      <c r="ED466" s="70"/>
      <c r="EE466" s="70"/>
      <c r="EF466" s="70"/>
      <c r="EG466" s="70"/>
      <c r="EH466" s="70"/>
      <c r="EI466" s="70"/>
      <c r="EJ466" s="70"/>
      <c r="EK466" s="70"/>
      <c r="EL466" s="70"/>
      <c r="EM466" s="70"/>
      <c r="EN466" s="70"/>
    </row>
    <row r="467" spans="1:144" outlineLevel="1" x14ac:dyDescent="0.2">
      <c r="A467" s="16">
        <v>214</v>
      </c>
      <c r="B467" s="16">
        <v>0</v>
      </c>
      <c r="C467" s="1">
        <v>5.9057837243608449E-4</v>
      </c>
      <c r="D467" s="1">
        <f t="shared" si="58"/>
        <v>-5.9057837243608449E-4</v>
      </c>
      <c r="E467" s="1">
        <f t="shared" si="59"/>
        <v>1.1815056650693462E-3</v>
      </c>
      <c r="F467" s="1">
        <f t="shared" si="60"/>
        <v>-3.4373036890407958E-2</v>
      </c>
      <c r="G467" s="1">
        <f t="shared" si="61"/>
        <v>-2.4308997539087905E-2</v>
      </c>
      <c r="H467" s="1">
        <v>1.1217869194778895E-3</v>
      </c>
      <c r="I467" s="1">
        <f t="shared" si="62"/>
        <v>6.6363904593103157E-7</v>
      </c>
      <c r="J467" s="1">
        <f t="shared" si="63"/>
        <v>-2.4322643779024367E-2</v>
      </c>
      <c r="AQ467" s="70"/>
      <c r="AR467" s="70"/>
      <c r="AS467" s="70"/>
      <c r="AT467" s="70"/>
      <c r="AU467" s="70"/>
      <c r="AV467" s="70"/>
      <c r="AW467" s="70"/>
      <c r="AX467" s="83"/>
      <c r="AY467" s="70"/>
      <c r="AZ467" s="70"/>
      <c r="BA467" s="70"/>
      <c r="BB467" s="70">
        <f t="shared" si="64"/>
        <v>1</v>
      </c>
      <c r="BC467" s="70">
        <f t="shared" si="65"/>
        <v>5.9057837243608449E-4</v>
      </c>
      <c r="BD467" s="70" t="e">
        <f t="shared" si="66"/>
        <v>#N/A</v>
      </c>
      <c r="BE467" s="70"/>
      <c r="BF467" s="70"/>
      <c r="BG467" s="70"/>
      <c r="BH467" s="70"/>
      <c r="BI467" s="70"/>
      <c r="BJ467" s="70"/>
      <c r="BK467" s="70"/>
      <c r="BL467" s="70"/>
      <c r="BM467" s="70"/>
      <c r="BN467" s="70"/>
      <c r="BO467" s="70"/>
      <c r="BP467" s="70"/>
      <c r="BQ467" s="70"/>
      <c r="BR467" s="70"/>
      <c r="BS467" s="70"/>
      <c r="BT467" s="70"/>
      <c r="BU467" s="70"/>
      <c r="BV467" s="70"/>
      <c r="BW467" s="70"/>
      <c r="BX467" s="70"/>
      <c r="BY467" s="70"/>
      <c r="BZ467" s="70"/>
      <c r="CA467" s="70"/>
      <c r="CB467" s="70"/>
      <c r="CC467" s="70"/>
      <c r="CD467" s="70"/>
      <c r="CE467" s="70"/>
      <c r="CF467" s="70"/>
      <c r="CG467" s="70"/>
      <c r="CH467" s="70"/>
      <c r="CI467" s="70"/>
      <c r="CJ467" s="70"/>
      <c r="CK467" s="70"/>
      <c r="CL467" s="70"/>
      <c r="CM467" s="70"/>
      <c r="CN467" s="70"/>
      <c r="CO467" s="70"/>
      <c r="CP467" s="70"/>
      <c r="CQ467" s="70"/>
      <c r="CR467" s="70"/>
      <c r="CS467" s="70"/>
      <c r="CT467" s="70"/>
      <c r="CU467" s="70"/>
      <c r="CV467" s="70"/>
      <c r="CW467" s="70"/>
      <c r="CX467" s="70"/>
      <c r="CY467" s="70"/>
      <c r="CZ467" s="70"/>
      <c r="DA467" s="70"/>
      <c r="DB467" s="70"/>
      <c r="DC467" s="70"/>
      <c r="DD467" s="70"/>
      <c r="DE467" s="70"/>
      <c r="DF467" s="70"/>
      <c r="DG467" s="70"/>
      <c r="DH467" s="70"/>
      <c r="DI467" s="70"/>
      <c r="DJ467" s="70"/>
      <c r="DK467" s="70"/>
      <c r="DL467" s="70"/>
      <c r="DM467" s="70"/>
      <c r="DN467" s="70"/>
      <c r="DO467" s="70"/>
      <c r="DP467" s="70"/>
      <c r="DQ467" s="70"/>
      <c r="DR467" s="70"/>
      <c r="DS467" s="70"/>
      <c r="DT467" s="70"/>
      <c r="DU467" s="70"/>
      <c r="DV467" s="70"/>
      <c r="DW467" s="70"/>
      <c r="DX467" s="70"/>
      <c r="DY467" s="70"/>
      <c r="DZ467" s="70"/>
      <c r="EA467" s="70"/>
      <c r="EB467" s="70"/>
      <c r="EC467" s="70"/>
      <c r="ED467" s="70"/>
      <c r="EE467" s="70"/>
      <c r="EF467" s="70"/>
      <c r="EG467" s="70"/>
      <c r="EH467" s="70"/>
      <c r="EI467" s="70"/>
      <c r="EJ467" s="70"/>
      <c r="EK467" s="70"/>
      <c r="EL467" s="70"/>
      <c r="EM467" s="70"/>
      <c r="EN467" s="70"/>
    </row>
    <row r="468" spans="1:144" outlineLevel="1" x14ac:dyDescent="0.2">
      <c r="A468" s="16">
        <v>215</v>
      </c>
      <c r="B468" s="16">
        <v>0</v>
      </c>
      <c r="C468" s="1">
        <v>1.4836767702075144E-4</v>
      </c>
      <c r="D468" s="1">
        <f t="shared" si="58"/>
        <v>-1.4836767702075144E-4</v>
      </c>
      <c r="E468" s="1">
        <f t="shared" si="59"/>
        <v>2.9675736918663155E-4</v>
      </c>
      <c r="F468" s="1">
        <f t="shared" si="60"/>
        <v>-1.7226647067454293E-2</v>
      </c>
      <c r="G468" s="1">
        <f t="shared" si="61"/>
        <v>-1.21815308255914E-2</v>
      </c>
      <c r="H468" s="1">
        <v>4.6836535699474105E-4</v>
      </c>
      <c r="I468" s="1">
        <f t="shared" si="62"/>
        <v>6.9533158578280704E-8</v>
      </c>
      <c r="J468" s="1">
        <f t="shared" si="63"/>
        <v>-1.2184384531580239E-2</v>
      </c>
      <c r="AQ468" s="70"/>
      <c r="AR468" s="70"/>
      <c r="AS468" s="70"/>
      <c r="AT468" s="70"/>
      <c r="AU468" s="70"/>
      <c r="AV468" s="70"/>
      <c r="AW468" s="70"/>
      <c r="AX468" s="83"/>
      <c r="AY468" s="70"/>
      <c r="AZ468" s="70"/>
      <c r="BA468" s="70"/>
      <c r="BB468" s="70">
        <f t="shared" si="64"/>
        <v>1</v>
      </c>
      <c r="BC468" s="70">
        <f t="shared" si="65"/>
        <v>1.4836767702075144E-4</v>
      </c>
      <c r="BD468" s="70" t="e">
        <f t="shared" si="66"/>
        <v>#N/A</v>
      </c>
      <c r="BE468" s="70"/>
      <c r="BF468" s="70"/>
      <c r="BG468" s="70"/>
      <c r="BH468" s="70"/>
      <c r="BI468" s="70"/>
      <c r="BJ468" s="70"/>
      <c r="BK468" s="70"/>
      <c r="BL468" s="70"/>
      <c r="BM468" s="70"/>
      <c r="BN468" s="70"/>
      <c r="BO468" s="70"/>
      <c r="BP468" s="70"/>
      <c r="BQ468" s="70"/>
      <c r="BR468" s="70"/>
      <c r="BS468" s="70"/>
      <c r="BT468" s="70"/>
      <c r="BU468" s="70"/>
      <c r="BV468" s="70"/>
      <c r="BW468" s="70"/>
      <c r="BX468" s="70"/>
      <c r="BY468" s="70"/>
      <c r="BZ468" s="70"/>
      <c r="CA468" s="70"/>
      <c r="CB468" s="70"/>
      <c r="CC468" s="70"/>
      <c r="CD468" s="70"/>
      <c r="CE468" s="70"/>
      <c r="CF468" s="70"/>
      <c r="CG468" s="70"/>
      <c r="CH468" s="70"/>
      <c r="CI468" s="70"/>
      <c r="CJ468" s="70"/>
      <c r="CK468" s="70"/>
      <c r="CL468" s="70"/>
      <c r="CM468" s="70"/>
      <c r="CN468" s="70"/>
      <c r="CO468" s="70"/>
      <c r="CP468" s="70"/>
      <c r="CQ468" s="70"/>
      <c r="CR468" s="70"/>
      <c r="CS468" s="70"/>
      <c r="CT468" s="70"/>
      <c r="CU468" s="70"/>
      <c r="CV468" s="70"/>
      <c r="CW468" s="70"/>
      <c r="CX468" s="70"/>
      <c r="CY468" s="70"/>
      <c r="CZ468" s="70"/>
      <c r="DA468" s="70"/>
      <c r="DB468" s="70"/>
      <c r="DC468" s="70"/>
      <c r="DD468" s="70"/>
      <c r="DE468" s="70"/>
      <c r="DF468" s="70"/>
      <c r="DG468" s="70"/>
      <c r="DH468" s="70"/>
      <c r="DI468" s="70"/>
      <c r="DJ468" s="70"/>
      <c r="DK468" s="70"/>
      <c r="DL468" s="70"/>
      <c r="DM468" s="70"/>
      <c r="DN468" s="70"/>
      <c r="DO468" s="70"/>
      <c r="DP468" s="70"/>
      <c r="DQ468" s="70"/>
      <c r="DR468" s="70"/>
      <c r="DS468" s="70"/>
      <c r="DT468" s="70"/>
      <c r="DU468" s="70"/>
      <c r="DV468" s="70"/>
      <c r="DW468" s="70"/>
      <c r="DX468" s="70"/>
      <c r="DY468" s="70"/>
      <c r="DZ468" s="70"/>
      <c r="EA468" s="70"/>
      <c r="EB468" s="70"/>
      <c r="EC468" s="70"/>
      <c r="ED468" s="70"/>
      <c r="EE468" s="70"/>
      <c r="EF468" s="70"/>
      <c r="EG468" s="70"/>
      <c r="EH468" s="70"/>
      <c r="EI468" s="70"/>
      <c r="EJ468" s="70"/>
      <c r="EK468" s="70"/>
      <c r="EL468" s="70"/>
      <c r="EM468" s="70"/>
      <c r="EN468" s="70"/>
    </row>
    <row r="469" spans="1:144" outlineLevel="1" x14ac:dyDescent="0.2">
      <c r="A469" s="16">
        <v>216</v>
      </c>
      <c r="B469" s="16">
        <v>0</v>
      </c>
      <c r="C469" s="1">
        <v>1.2064718597315934E-4</v>
      </c>
      <c r="D469" s="1">
        <f t="shared" si="58"/>
        <v>-1.2064718597315934E-4</v>
      </c>
      <c r="E469" s="1">
        <f t="shared" si="59"/>
        <v>2.4130892886077413E-4</v>
      </c>
      <c r="F469" s="1">
        <f t="shared" si="60"/>
        <v>-1.5534121438329692E-2</v>
      </c>
      <c r="G469" s="1">
        <f t="shared" si="61"/>
        <v>-1.0984613942827667E-2</v>
      </c>
      <c r="H469" s="1">
        <v>3.8556811384748437E-4</v>
      </c>
      <c r="I469" s="1">
        <f t="shared" si="62"/>
        <v>4.6541265672441135E-8</v>
      </c>
      <c r="J469" s="1">
        <f t="shared" si="63"/>
        <v>-1.0986732213840313E-2</v>
      </c>
      <c r="AQ469" s="70"/>
      <c r="AR469" s="70"/>
      <c r="AS469" s="70"/>
      <c r="AT469" s="70"/>
      <c r="AU469" s="70"/>
      <c r="AV469" s="70"/>
      <c r="AW469" s="70"/>
      <c r="AX469" s="83"/>
      <c r="AY469" s="70"/>
      <c r="AZ469" s="70"/>
      <c r="BA469" s="70"/>
      <c r="BB469" s="70">
        <f t="shared" si="64"/>
        <v>1</v>
      </c>
      <c r="BC469" s="70">
        <f t="shared" si="65"/>
        <v>1.2064718597315934E-4</v>
      </c>
      <c r="BD469" s="70" t="e">
        <f t="shared" si="66"/>
        <v>#N/A</v>
      </c>
      <c r="BE469" s="70"/>
      <c r="BF469" s="70"/>
      <c r="BG469" s="70"/>
      <c r="BH469" s="70"/>
      <c r="BI469" s="70"/>
      <c r="BJ469" s="70"/>
      <c r="BK469" s="70"/>
      <c r="BL469" s="70"/>
      <c r="BM469" s="70"/>
      <c r="BN469" s="70"/>
      <c r="BO469" s="70"/>
      <c r="BP469" s="70"/>
      <c r="BQ469" s="70"/>
      <c r="BR469" s="70"/>
      <c r="BS469" s="70"/>
      <c r="BT469" s="70"/>
      <c r="BU469" s="70"/>
      <c r="BV469" s="70"/>
      <c r="BW469" s="70"/>
      <c r="BX469" s="70"/>
      <c r="BY469" s="70"/>
      <c r="BZ469" s="70"/>
      <c r="CA469" s="70"/>
      <c r="CB469" s="70"/>
      <c r="CC469" s="70"/>
      <c r="CD469" s="70"/>
      <c r="CE469" s="70"/>
      <c r="CF469" s="70"/>
      <c r="CG469" s="70"/>
      <c r="CH469" s="70"/>
      <c r="CI469" s="70"/>
      <c r="CJ469" s="70"/>
      <c r="CK469" s="70"/>
      <c r="CL469" s="70"/>
      <c r="CM469" s="70"/>
      <c r="CN469" s="70"/>
      <c r="CO469" s="70"/>
      <c r="CP469" s="70"/>
      <c r="CQ469" s="70"/>
      <c r="CR469" s="70"/>
      <c r="CS469" s="70"/>
      <c r="CT469" s="70"/>
      <c r="CU469" s="70"/>
      <c r="CV469" s="70"/>
      <c r="CW469" s="70"/>
      <c r="CX469" s="70"/>
      <c r="CY469" s="70"/>
      <c r="CZ469" s="70"/>
      <c r="DA469" s="70"/>
      <c r="DB469" s="70"/>
      <c r="DC469" s="70"/>
      <c r="DD469" s="70"/>
      <c r="DE469" s="70"/>
      <c r="DF469" s="70"/>
      <c r="DG469" s="70"/>
      <c r="DH469" s="70"/>
      <c r="DI469" s="70"/>
      <c r="DJ469" s="70"/>
      <c r="DK469" s="70"/>
      <c r="DL469" s="70"/>
      <c r="DM469" s="70"/>
      <c r="DN469" s="70"/>
      <c r="DO469" s="70"/>
      <c r="DP469" s="70"/>
      <c r="DQ469" s="70"/>
      <c r="DR469" s="70"/>
      <c r="DS469" s="70"/>
      <c r="DT469" s="70"/>
      <c r="DU469" s="70"/>
      <c r="DV469" s="70"/>
      <c r="DW469" s="70"/>
      <c r="DX469" s="70"/>
      <c r="DY469" s="70"/>
      <c r="DZ469" s="70"/>
      <c r="EA469" s="70"/>
      <c r="EB469" s="70"/>
      <c r="EC469" s="70"/>
      <c r="ED469" s="70"/>
      <c r="EE469" s="70"/>
      <c r="EF469" s="70"/>
      <c r="EG469" s="70"/>
      <c r="EH469" s="70"/>
      <c r="EI469" s="70"/>
      <c r="EJ469" s="70"/>
      <c r="EK469" s="70"/>
      <c r="EL469" s="70"/>
      <c r="EM469" s="70"/>
      <c r="EN469" s="70"/>
    </row>
    <row r="470" spans="1:144" outlineLevel="1" x14ac:dyDescent="0.2">
      <c r="A470" s="16">
        <v>217</v>
      </c>
      <c r="B470" s="16">
        <v>0</v>
      </c>
      <c r="C470" s="1">
        <v>1.0373413343085396E-6</v>
      </c>
      <c r="D470" s="1">
        <f t="shared" si="58"/>
        <v>-1.0373413343085396E-6</v>
      </c>
      <c r="E470" s="1">
        <f t="shared" si="59"/>
        <v>2.0746837447511985E-6</v>
      </c>
      <c r="F470" s="1">
        <f t="shared" si="60"/>
        <v>-1.4403762511063553E-3</v>
      </c>
      <c r="G470" s="1">
        <f t="shared" si="61"/>
        <v>-1.0185000787367173E-3</v>
      </c>
      <c r="H470" s="1">
        <v>6.4410977301245012E-6</v>
      </c>
      <c r="I470" s="1">
        <f t="shared" si="62"/>
        <v>6.6816668821730364E-12</v>
      </c>
      <c r="J470" s="1">
        <f t="shared" si="63"/>
        <v>-1.0185033588818357E-3</v>
      </c>
      <c r="AQ470" s="70"/>
      <c r="AR470" s="70"/>
      <c r="AS470" s="70"/>
      <c r="AT470" s="70"/>
      <c r="AU470" s="70"/>
      <c r="AV470" s="70"/>
      <c r="AW470" s="70"/>
      <c r="AX470" s="83"/>
      <c r="AY470" s="70"/>
      <c r="AZ470" s="70"/>
      <c r="BA470" s="70"/>
      <c r="BB470" s="70">
        <f t="shared" si="64"/>
        <v>1</v>
      </c>
      <c r="BC470" s="70">
        <f t="shared" si="65"/>
        <v>1.0373413343085396E-6</v>
      </c>
      <c r="BD470" s="70" t="e">
        <f t="shared" si="66"/>
        <v>#N/A</v>
      </c>
      <c r="BE470" s="70"/>
      <c r="BF470" s="70"/>
      <c r="BG470" s="70"/>
      <c r="BH470" s="70"/>
      <c r="BI470" s="70"/>
      <c r="BJ470" s="70"/>
      <c r="BK470" s="70"/>
      <c r="BL470" s="70"/>
      <c r="BM470" s="70"/>
      <c r="BN470" s="70"/>
      <c r="BO470" s="70"/>
      <c r="BP470" s="70"/>
      <c r="BQ470" s="70"/>
      <c r="BR470" s="70"/>
      <c r="BS470" s="70"/>
      <c r="BT470" s="70"/>
      <c r="BU470" s="70"/>
      <c r="BV470" s="70"/>
      <c r="BW470" s="70"/>
      <c r="BX470" s="70"/>
      <c r="BY470" s="70"/>
      <c r="BZ470" s="70"/>
      <c r="CA470" s="70"/>
      <c r="CB470" s="70"/>
      <c r="CC470" s="70"/>
      <c r="CD470" s="70"/>
      <c r="CE470" s="70"/>
      <c r="CF470" s="70"/>
      <c r="CG470" s="70"/>
      <c r="CH470" s="70"/>
      <c r="CI470" s="70"/>
      <c r="CJ470" s="70"/>
      <c r="CK470" s="70"/>
      <c r="CL470" s="70"/>
      <c r="CM470" s="70"/>
      <c r="CN470" s="70"/>
      <c r="CO470" s="70"/>
      <c r="CP470" s="70"/>
      <c r="CQ470" s="70"/>
      <c r="CR470" s="70"/>
      <c r="CS470" s="70"/>
      <c r="CT470" s="70"/>
      <c r="CU470" s="70"/>
      <c r="CV470" s="70"/>
      <c r="CW470" s="70"/>
      <c r="CX470" s="70"/>
      <c r="CY470" s="70"/>
      <c r="CZ470" s="70"/>
      <c r="DA470" s="70"/>
      <c r="DB470" s="70"/>
      <c r="DC470" s="70"/>
      <c r="DD470" s="70"/>
      <c r="DE470" s="70"/>
      <c r="DF470" s="70"/>
      <c r="DG470" s="70"/>
      <c r="DH470" s="70"/>
      <c r="DI470" s="70"/>
      <c r="DJ470" s="70"/>
      <c r="DK470" s="70"/>
      <c r="DL470" s="70"/>
      <c r="DM470" s="70"/>
      <c r="DN470" s="70"/>
      <c r="DO470" s="70"/>
      <c r="DP470" s="70"/>
      <c r="DQ470" s="70"/>
      <c r="DR470" s="70"/>
      <c r="DS470" s="70"/>
      <c r="DT470" s="70"/>
      <c r="DU470" s="70"/>
      <c r="DV470" s="70"/>
      <c r="DW470" s="70"/>
      <c r="DX470" s="70"/>
      <c r="DY470" s="70"/>
      <c r="DZ470" s="70"/>
      <c r="EA470" s="70"/>
      <c r="EB470" s="70"/>
      <c r="EC470" s="70"/>
      <c r="ED470" s="70"/>
      <c r="EE470" s="70"/>
      <c r="EF470" s="70"/>
      <c r="EG470" s="70"/>
      <c r="EH470" s="70"/>
      <c r="EI470" s="70"/>
      <c r="EJ470" s="70"/>
      <c r="EK470" s="70"/>
      <c r="EL470" s="70"/>
      <c r="EM470" s="70"/>
      <c r="EN470" s="70"/>
    </row>
    <row r="471" spans="1:144" outlineLevel="1" x14ac:dyDescent="0.2">
      <c r="A471" s="16">
        <v>218</v>
      </c>
      <c r="B471" s="16">
        <v>0</v>
      </c>
      <c r="C471" s="1">
        <v>1.6750869873145477E-4</v>
      </c>
      <c r="D471" s="1">
        <f t="shared" si="58"/>
        <v>-1.6750869873145477E-4</v>
      </c>
      <c r="E471" s="1">
        <f t="shared" si="59"/>
        <v>3.3504545976103725E-4</v>
      </c>
      <c r="F471" s="1">
        <f t="shared" si="60"/>
        <v>-1.8304247041630455E-2</v>
      </c>
      <c r="G471" s="1">
        <f t="shared" si="61"/>
        <v>-1.2943599290635778E-2</v>
      </c>
      <c r="H471" s="1">
        <v>4.8518265968184275E-4</v>
      </c>
      <c r="I471" s="1">
        <f t="shared" si="62"/>
        <v>8.1325389739971851E-8</v>
      </c>
      <c r="J471" s="1">
        <f t="shared" si="63"/>
        <v>-1.2946740438669765E-2</v>
      </c>
      <c r="AQ471" s="70"/>
      <c r="AR471" s="70"/>
      <c r="AS471" s="70"/>
      <c r="AT471" s="70"/>
      <c r="AU471" s="70"/>
      <c r="AV471" s="70"/>
      <c r="AW471" s="70"/>
      <c r="AX471" s="83"/>
      <c r="AY471" s="70"/>
      <c r="AZ471" s="70"/>
      <c r="BA471" s="70"/>
      <c r="BB471" s="70">
        <f t="shared" si="64"/>
        <v>1</v>
      </c>
      <c r="BC471" s="70">
        <f t="shared" si="65"/>
        <v>1.6750869873145477E-4</v>
      </c>
      <c r="BD471" s="70" t="e">
        <f t="shared" si="66"/>
        <v>#N/A</v>
      </c>
      <c r="BE471" s="70"/>
      <c r="BF471" s="70"/>
      <c r="BG471" s="70"/>
      <c r="BH471" s="70"/>
      <c r="BI471" s="70"/>
      <c r="BJ471" s="70"/>
      <c r="BK471" s="70"/>
      <c r="BL471" s="70"/>
      <c r="BM471" s="70"/>
      <c r="BN471" s="70"/>
      <c r="BO471" s="70"/>
      <c r="BP471" s="70"/>
      <c r="BQ471" s="70"/>
      <c r="BR471" s="70"/>
      <c r="BS471" s="70"/>
      <c r="BT471" s="70"/>
      <c r="BU471" s="70"/>
      <c r="BV471" s="70"/>
      <c r="BW471" s="70"/>
      <c r="BX471" s="70"/>
      <c r="BY471" s="70"/>
      <c r="BZ471" s="70"/>
      <c r="CA471" s="70"/>
      <c r="CB471" s="70"/>
      <c r="CC471" s="70"/>
      <c r="CD471" s="70"/>
      <c r="CE471" s="70"/>
      <c r="CF471" s="70"/>
      <c r="CG471" s="70"/>
      <c r="CH471" s="70"/>
      <c r="CI471" s="70"/>
      <c r="CJ471" s="70"/>
      <c r="CK471" s="70"/>
      <c r="CL471" s="70"/>
      <c r="CM471" s="70"/>
      <c r="CN471" s="70"/>
      <c r="CO471" s="70"/>
      <c r="CP471" s="70"/>
      <c r="CQ471" s="70"/>
      <c r="CR471" s="70"/>
      <c r="CS471" s="70"/>
      <c r="CT471" s="70"/>
      <c r="CU471" s="70"/>
      <c r="CV471" s="70"/>
      <c r="CW471" s="70"/>
      <c r="CX471" s="70"/>
      <c r="CY471" s="70"/>
      <c r="CZ471" s="70"/>
      <c r="DA471" s="70"/>
      <c r="DB471" s="70"/>
      <c r="DC471" s="70"/>
      <c r="DD471" s="70"/>
      <c r="DE471" s="70"/>
      <c r="DF471" s="70"/>
      <c r="DG471" s="70"/>
      <c r="DH471" s="70"/>
      <c r="DI471" s="70"/>
      <c r="DJ471" s="70"/>
      <c r="DK471" s="70"/>
      <c r="DL471" s="70"/>
      <c r="DM471" s="70"/>
      <c r="DN471" s="70"/>
      <c r="DO471" s="70"/>
      <c r="DP471" s="70"/>
      <c r="DQ471" s="70"/>
      <c r="DR471" s="70"/>
      <c r="DS471" s="70"/>
      <c r="DT471" s="70"/>
      <c r="DU471" s="70"/>
      <c r="DV471" s="70"/>
      <c r="DW471" s="70"/>
      <c r="DX471" s="70"/>
      <c r="DY471" s="70"/>
      <c r="DZ471" s="70"/>
      <c r="EA471" s="70"/>
      <c r="EB471" s="70"/>
      <c r="EC471" s="70"/>
      <c r="ED471" s="70"/>
      <c r="EE471" s="70"/>
      <c r="EF471" s="70"/>
      <c r="EG471" s="70"/>
      <c r="EH471" s="70"/>
      <c r="EI471" s="70"/>
      <c r="EJ471" s="70"/>
      <c r="EK471" s="70"/>
      <c r="EL471" s="70"/>
      <c r="EM471" s="70"/>
      <c r="EN471" s="70"/>
    </row>
    <row r="472" spans="1:144" outlineLevel="1" x14ac:dyDescent="0.2">
      <c r="A472" s="16">
        <v>219</v>
      </c>
      <c r="B472" s="16">
        <v>0</v>
      </c>
      <c r="C472" s="1">
        <v>0.14807489697874454</v>
      </c>
      <c r="D472" s="1">
        <f t="shared" si="58"/>
        <v>-0.14807489697874454</v>
      </c>
      <c r="E472" s="1">
        <f t="shared" si="59"/>
        <v>0.32051332653787573</v>
      </c>
      <c r="F472" s="1">
        <f t="shared" si="60"/>
        <v>-0.56613896398134944</v>
      </c>
      <c r="G472" s="1">
        <f t="shared" si="61"/>
        <v>-0.41690779170521752</v>
      </c>
      <c r="H472" s="1">
        <v>0.11805172430482382</v>
      </c>
      <c r="I472" s="1">
        <f t="shared" si="62"/>
        <v>2.3265331399160989E-2</v>
      </c>
      <c r="J472" s="1">
        <f t="shared" si="63"/>
        <v>-0.44393404711024592</v>
      </c>
      <c r="AQ472" s="70"/>
      <c r="AR472" s="70"/>
      <c r="AS472" s="70"/>
      <c r="AT472" s="70"/>
      <c r="AU472" s="70"/>
      <c r="AV472" s="70"/>
      <c r="AW472" s="70"/>
      <c r="AX472" s="83"/>
      <c r="AY472" s="70"/>
      <c r="AZ472" s="70"/>
      <c r="BA472" s="70"/>
      <c r="BB472" s="70">
        <f t="shared" si="64"/>
        <v>1</v>
      </c>
      <c r="BC472" s="70">
        <f t="shared" si="65"/>
        <v>0.14807489697874454</v>
      </c>
      <c r="BD472" s="70" t="e">
        <f t="shared" si="66"/>
        <v>#N/A</v>
      </c>
      <c r="BE472" s="70"/>
      <c r="BF472" s="70"/>
      <c r="BG472" s="70"/>
      <c r="BH472" s="70"/>
      <c r="BI472" s="70"/>
      <c r="BJ472" s="70"/>
      <c r="BK472" s="70"/>
      <c r="BL472" s="70"/>
      <c r="BM472" s="70"/>
      <c r="BN472" s="70"/>
      <c r="BO472" s="70"/>
      <c r="BP472" s="70"/>
      <c r="BQ472" s="70"/>
      <c r="BR472" s="70"/>
      <c r="BS472" s="70"/>
      <c r="BT472" s="70"/>
      <c r="BU472" s="70"/>
      <c r="BV472" s="70"/>
      <c r="BW472" s="70"/>
      <c r="BX472" s="70"/>
      <c r="BY472" s="70"/>
      <c r="BZ472" s="70"/>
      <c r="CA472" s="70"/>
      <c r="CB472" s="70"/>
      <c r="CC472" s="70"/>
      <c r="CD472" s="70"/>
      <c r="CE472" s="70"/>
      <c r="CF472" s="70"/>
      <c r="CG472" s="70"/>
      <c r="CH472" s="70"/>
      <c r="CI472" s="70"/>
      <c r="CJ472" s="70"/>
      <c r="CK472" s="70"/>
      <c r="CL472" s="70"/>
      <c r="CM472" s="70"/>
      <c r="CN472" s="70"/>
      <c r="CO472" s="70"/>
      <c r="CP472" s="70"/>
      <c r="CQ472" s="70"/>
      <c r="CR472" s="70"/>
      <c r="CS472" s="70"/>
      <c r="CT472" s="70"/>
      <c r="CU472" s="70"/>
      <c r="CV472" s="70"/>
      <c r="CW472" s="70"/>
      <c r="CX472" s="70"/>
      <c r="CY472" s="70"/>
      <c r="CZ472" s="70"/>
      <c r="DA472" s="70"/>
      <c r="DB472" s="70"/>
      <c r="DC472" s="70"/>
      <c r="DD472" s="70"/>
      <c r="DE472" s="70"/>
      <c r="DF472" s="70"/>
      <c r="DG472" s="70"/>
      <c r="DH472" s="70"/>
      <c r="DI472" s="70"/>
      <c r="DJ472" s="70"/>
      <c r="DK472" s="70"/>
      <c r="DL472" s="70"/>
      <c r="DM472" s="70"/>
      <c r="DN472" s="70"/>
      <c r="DO472" s="70"/>
      <c r="DP472" s="70"/>
      <c r="DQ472" s="70"/>
      <c r="DR472" s="70"/>
      <c r="DS472" s="70"/>
      <c r="DT472" s="70"/>
      <c r="DU472" s="70"/>
      <c r="DV472" s="70"/>
      <c r="DW472" s="70"/>
      <c r="DX472" s="70"/>
      <c r="DY472" s="70"/>
      <c r="DZ472" s="70"/>
      <c r="EA472" s="70"/>
      <c r="EB472" s="70"/>
      <c r="EC472" s="70"/>
      <c r="ED472" s="70"/>
      <c r="EE472" s="70"/>
      <c r="EF472" s="70"/>
      <c r="EG472" s="70"/>
      <c r="EH472" s="70"/>
      <c r="EI472" s="70"/>
      <c r="EJ472" s="70"/>
      <c r="EK472" s="70"/>
      <c r="EL472" s="70"/>
      <c r="EM472" s="70"/>
      <c r="EN472" s="70"/>
    </row>
    <row r="473" spans="1:144" outlineLevel="1" x14ac:dyDescent="0.2">
      <c r="A473" s="16">
        <v>220</v>
      </c>
      <c r="B473" s="16">
        <v>0</v>
      </c>
      <c r="C473" s="1">
        <v>5.819963187001816E-3</v>
      </c>
      <c r="D473" s="1">
        <f t="shared" si="58"/>
        <v>-5.819963187001816E-3</v>
      </c>
      <c r="E473" s="1">
        <f t="shared" si="59"/>
        <v>1.1673930344258909E-2</v>
      </c>
      <c r="F473" s="1">
        <f t="shared" si="60"/>
        <v>-0.1080459640350296</v>
      </c>
      <c r="G473" s="1">
        <f t="shared" si="61"/>
        <v>-7.6511655622878205E-2</v>
      </c>
      <c r="H473" s="1">
        <v>4.9243524732979936E-3</v>
      </c>
      <c r="I473" s="1">
        <f t="shared" si="62"/>
        <v>2.8969982484234827E-5</v>
      </c>
      <c r="J473" s="1">
        <f t="shared" si="63"/>
        <v>-7.670073942693216E-2</v>
      </c>
      <c r="AQ473" s="70"/>
      <c r="AR473" s="70"/>
      <c r="AS473" s="70"/>
      <c r="AT473" s="70"/>
      <c r="AU473" s="70"/>
      <c r="AV473" s="70"/>
      <c r="AW473" s="70"/>
      <c r="AX473" s="83"/>
      <c r="AY473" s="70"/>
      <c r="AZ473" s="70"/>
      <c r="BA473" s="70"/>
      <c r="BB473" s="70">
        <f t="shared" si="64"/>
        <v>1</v>
      </c>
      <c r="BC473" s="70">
        <f t="shared" si="65"/>
        <v>5.819963187001816E-3</v>
      </c>
      <c r="BD473" s="70" t="e">
        <f t="shared" si="66"/>
        <v>#N/A</v>
      </c>
      <c r="BE473" s="70"/>
      <c r="BF473" s="70"/>
      <c r="BG473" s="70"/>
      <c r="BH473" s="70"/>
      <c r="BI473" s="70"/>
      <c r="BJ473" s="70"/>
      <c r="BK473" s="70"/>
      <c r="BL473" s="70"/>
      <c r="BM473" s="70"/>
      <c r="BN473" s="70"/>
      <c r="BO473" s="70"/>
      <c r="BP473" s="70"/>
      <c r="BQ473" s="70"/>
      <c r="BR473" s="70"/>
      <c r="BS473" s="70"/>
      <c r="BT473" s="70"/>
      <c r="BU473" s="70"/>
      <c r="BV473" s="70"/>
      <c r="BW473" s="70"/>
      <c r="BX473" s="70"/>
      <c r="BY473" s="70"/>
      <c r="BZ473" s="70"/>
      <c r="CA473" s="70"/>
      <c r="CB473" s="70"/>
      <c r="CC473" s="70"/>
      <c r="CD473" s="70"/>
      <c r="CE473" s="70"/>
      <c r="CF473" s="70"/>
      <c r="CG473" s="70"/>
      <c r="CH473" s="70"/>
      <c r="CI473" s="70"/>
      <c r="CJ473" s="70"/>
      <c r="CK473" s="70"/>
      <c r="CL473" s="70"/>
      <c r="CM473" s="70"/>
      <c r="CN473" s="70"/>
      <c r="CO473" s="70"/>
      <c r="CP473" s="70"/>
      <c r="CQ473" s="70"/>
      <c r="CR473" s="70"/>
      <c r="CS473" s="70"/>
      <c r="CT473" s="70"/>
      <c r="CU473" s="70"/>
      <c r="CV473" s="70"/>
      <c r="CW473" s="70"/>
      <c r="CX473" s="70"/>
      <c r="CY473" s="70"/>
      <c r="CZ473" s="70"/>
      <c r="DA473" s="70"/>
      <c r="DB473" s="70"/>
      <c r="DC473" s="70"/>
      <c r="DD473" s="70"/>
      <c r="DE473" s="70"/>
      <c r="DF473" s="70"/>
      <c r="DG473" s="70"/>
      <c r="DH473" s="70"/>
      <c r="DI473" s="70"/>
      <c r="DJ473" s="70"/>
      <c r="DK473" s="70"/>
      <c r="DL473" s="70"/>
      <c r="DM473" s="70"/>
      <c r="DN473" s="70"/>
      <c r="DO473" s="70"/>
      <c r="DP473" s="70"/>
      <c r="DQ473" s="70"/>
      <c r="DR473" s="70"/>
      <c r="DS473" s="70"/>
      <c r="DT473" s="70"/>
      <c r="DU473" s="70"/>
      <c r="DV473" s="70"/>
      <c r="DW473" s="70"/>
      <c r="DX473" s="70"/>
      <c r="DY473" s="70"/>
      <c r="DZ473" s="70"/>
      <c r="EA473" s="70"/>
      <c r="EB473" s="70"/>
      <c r="EC473" s="70"/>
      <c r="ED473" s="70"/>
      <c r="EE473" s="70"/>
      <c r="EF473" s="70"/>
      <c r="EG473" s="70"/>
      <c r="EH473" s="70"/>
      <c r="EI473" s="70"/>
      <c r="EJ473" s="70"/>
      <c r="EK473" s="70"/>
      <c r="EL473" s="70"/>
      <c r="EM473" s="70"/>
      <c r="EN473" s="70"/>
    </row>
    <row r="474" spans="1:144" outlineLevel="1" x14ac:dyDescent="0.2">
      <c r="A474" s="16">
        <v>221</v>
      </c>
      <c r="B474" s="16">
        <v>0</v>
      </c>
      <c r="C474" s="1">
        <v>2.4337228909983991E-4</v>
      </c>
      <c r="D474" s="1">
        <f t="shared" si="58"/>
        <v>-2.4337228909983991E-4</v>
      </c>
      <c r="E474" s="1">
        <f t="shared" si="59"/>
        <v>4.8680381788273474E-4</v>
      </c>
      <c r="F474" s="1">
        <f t="shared" si="60"/>
        <v>-2.2063631112823084E-2</v>
      </c>
      <c r="G474" s="1">
        <f t="shared" si="61"/>
        <v>-1.5602292574791969E-2</v>
      </c>
      <c r="H474" s="1">
        <v>5.9495986616328708E-4</v>
      </c>
      <c r="I474" s="1">
        <f t="shared" si="62"/>
        <v>1.4491821316498755E-7</v>
      </c>
      <c r="J474" s="1">
        <f t="shared" si="63"/>
        <v>-1.5606936015841597E-2</v>
      </c>
      <c r="AQ474" s="70"/>
      <c r="AR474" s="70"/>
      <c r="AS474" s="70"/>
      <c r="AT474" s="70"/>
      <c r="AU474" s="70"/>
      <c r="AV474" s="70"/>
      <c r="AW474" s="70"/>
      <c r="AX474" s="83"/>
      <c r="AY474" s="70"/>
      <c r="AZ474" s="70"/>
      <c r="BA474" s="70"/>
      <c r="BB474" s="70">
        <f t="shared" si="64"/>
        <v>1</v>
      </c>
      <c r="BC474" s="70">
        <f t="shared" si="65"/>
        <v>2.4337228909983991E-4</v>
      </c>
      <c r="BD474" s="70" t="e">
        <f t="shared" si="66"/>
        <v>#N/A</v>
      </c>
      <c r="BE474" s="70"/>
      <c r="BF474" s="70"/>
      <c r="BG474" s="70"/>
      <c r="BH474" s="70"/>
      <c r="BI474" s="70"/>
      <c r="BJ474" s="70"/>
      <c r="BK474" s="70"/>
      <c r="BL474" s="70"/>
      <c r="BM474" s="70"/>
      <c r="BN474" s="70"/>
      <c r="BO474" s="70"/>
      <c r="BP474" s="70"/>
      <c r="BQ474" s="70"/>
      <c r="BR474" s="70"/>
      <c r="BS474" s="70"/>
      <c r="BT474" s="70"/>
      <c r="BU474" s="70"/>
      <c r="BV474" s="70"/>
      <c r="BW474" s="70"/>
      <c r="BX474" s="70"/>
      <c r="BY474" s="70"/>
      <c r="BZ474" s="70"/>
      <c r="CA474" s="70"/>
      <c r="CB474" s="70"/>
      <c r="CC474" s="70"/>
      <c r="CD474" s="70"/>
      <c r="CE474" s="70"/>
      <c r="CF474" s="70"/>
      <c r="CG474" s="70"/>
      <c r="CH474" s="70"/>
      <c r="CI474" s="70"/>
      <c r="CJ474" s="70"/>
      <c r="CK474" s="70"/>
      <c r="CL474" s="70"/>
      <c r="CM474" s="70"/>
      <c r="CN474" s="70"/>
      <c r="CO474" s="70"/>
      <c r="CP474" s="70"/>
      <c r="CQ474" s="70"/>
      <c r="CR474" s="70"/>
      <c r="CS474" s="70"/>
      <c r="CT474" s="70"/>
      <c r="CU474" s="70"/>
      <c r="CV474" s="70"/>
      <c r="CW474" s="70"/>
      <c r="CX474" s="70"/>
      <c r="CY474" s="70"/>
      <c r="CZ474" s="70"/>
      <c r="DA474" s="70"/>
      <c r="DB474" s="70"/>
      <c r="DC474" s="70"/>
      <c r="DD474" s="70"/>
      <c r="DE474" s="70"/>
      <c r="DF474" s="70"/>
      <c r="DG474" s="70"/>
      <c r="DH474" s="70"/>
      <c r="DI474" s="70"/>
      <c r="DJ474" s="70"/>
      <c r="DK474" s="70"/>
      <c r="DL474" s="70"/>
      <c r="DM474" s="70"/>
      <c r="DN474" s="70"/>
      <c r="DO474" s="70"/>
      <c r="DP474" s="70"/>
      <c r="DQ474" s="70"/>
      <c r="DR474" s="70"/>
      <c r="DS474" s="70"/>
      <c r="DT474" s="70"/>
      <c r="DU474" s="70"/>
      <c r="DV474" s="70"/>
      <c r="DW474" s="70"/>
      <c r="DX474" s="70"/>
      <c r="DY474" s="70"/>
      <c r="DZ474" s="70"/>
      <c r="EA474" s="70"/>
      <c r="EB474" s="70"/>
      <c r="EC474" s="70"/>
      <c r="ED474" s="70"/>
      <c r="EE474" s="70"/>
      <c r="EF474" s="70"/>
      <c r="EG474" s="70"/>
      <c r="EH474" s="70"/>
      <c r="EI474" s="70"/>
      <c r="EJ474" s="70"/>
      <c r="EK474" s="70"/>
      <c r="EL474" s="70"/>
      <c r="EM474" s="70"/>
      <c r="EN474" s="70"/>
    </row>
    <row r="475" spans="1:144" outlineLevel="1" x14ac:dyDescent="0.2">
      <c r="A475" s="16">
        <v>222</v>
      </c>
      <c r="B475" s="16">
        <v>0</v>
      </c>
      <c r="C475" s="1">
        <v>1.4297192972752924E-3</v>
      </c>
      <c r="D475" s="1">
        <f t="shared" si="58"/>
        <v>-1.4297192972752924E-3</v>
      </c>
      <c r="E475" s="1">
        <f t="shared" si="59"/>
        <v>2.8614846422348457E-3</v>
      </c>
      <c r="F475" s="1">
        <f t="shared" si="60"/>
        <v>-5.3492846645461348E-2</v>
      </c>
      <c r="G475" s="1">
        <f t="shared" si="61"/>
        <v>-3.7838688153977021E-2</v>
      </c>
      <c r="H475" s="1">
        <v>2.0177997909311784E-3</v>
      </c>
      <c r="I475" s="1">
        <f t="shared" si="62"/>
        <v>2.8948590295523586E-6</v>
      </c>
      <c r="J475" s="1">
        <f t="shared" si="63"/>
        <v>-3.7876921472625953E-2</v>
      </c>
      <c r="AQ475" s="70"/>
      <c r="AR475" s="70"/>
      <c r="AS475" s="70"/>
      <c r="AT475" s="70"/>
      <c r="AU475" s="70"/>
      <c r="AV475" s="70"/>
      <c r="AW475" s="70"/>
      <c r="AX475" s="83"/>
      <c r="AY475" s="70"/>
      <c r="AZ475" s="70"/>
      <c r="BA475" s="70"/>
      <c r="BB475" s="70">
        <f t="shared" si="64"/>
        <v>1</v>
      </c>
      <c r="BC475" s="70">
        <f t="shared" si="65"/>
        <v>1.4297192972752924E-3</v>
      </c>
      <c r="BD475" s="70" t="e">
        <f t="shared" si="66"/>
        <v>#N/A</v>
      </c>
      <c r="BE475" s="70"/>
      <c r="BF475" s="70"/>
      <c r="BG475" s="70"/>
      <c r="BH475" s="70"/>
      <c r="BI475" s="70"/>
      <c r="BJ475" s="70"/>
      <c r="BK475" s="70"/>
      <c r="BL475" s="70"/>
      <c r="BM475" s="70"/>
      <c r="BN475" s="70"/>
      <c r="BO475" s="70"/>
      <c r="BP475" s="70"/>
      <c r="BQ475" s="70"/>
      <c r="BR475" s="70"/>
      <c r="BS475" s="70"/>
      <c r="BT475" s="70"/>
      <c r="BU475" s="70"/>
      <c r="BV475" s="70"/>
      <c r="BW475" s="70"/>
      <c r="BX475" s="70"/>
      <c r="BY475" s="70"/>
      <c r="BZ475" s="70"/>
      <c r="CA475" s="70"/>
      <c r="CB475" s="70"/>
      <c r="CC475" s="70"/>
      <c r="CD475" s="70"/>
      <c r="CE475" s="70"/>
      <c r="CF475" s="70"/>
      <c r="CG475" s="70"/>
      <c r="CH475" s="70"/>
      <c r="CI475" s="70"/>
      <c r="CJ475" s="70"/>
      <c r="CK475" s="70"/>
      <c r="CL475" s="70"/>
      <c r="CM475" s="70"/>
      <c r="CN475" s="70"/>
      <c r="CO475" s="70"/>
      <c r="CP475" s="70"/>
      <c r="CQ475" s="70"/>
      <c r="CR475" s="70"/>
      <c r="CS475" s="70"/>
      <c r="CT475" s="70"/>
      <c r="CU475" s="70"/>
      <c r="CV475" s="70"/>
      <c r="CW475" s="70"/>
      <c r="CX475" s="70"/>
      <c r="CY475" s="70"/>
      <c r="CZ475" s="70"/>
      <c r="DA475" s="70"/>
      <c r="DB475" s="70"/>
      <c r="DC475" s="70"/>
      <c r="DD475" s="70"/>
      <c r="DE475" s="70"/>
      <c r="DF475" s="70"/>
      <c r="DG475" s="70"/>
      <c r="DH475" s="70"/>
      <c r="DI475" s="70"/>
      <c r="DJ475" s="70"/>
      <c r="DK475" s="70"/>
      <c r="DL475" s="70"/>
      <c r="DM475" s="70"/>
      <c r="DN475" s="70"/>
      <c r="DO475" s="70"/>
      <c r="DP475" s="70"/>
      <c r="DQ475" s="70"/>
      <c r="DR475" s="70"/>
      <c r="DS475" s="70"/>
      <c r="DT475" s="70"/>
      <c r="DU475" s="70"/>
      <c r="DV475" s="70"/>
      <c r="DW475" s="70"/>
      <c r="DX475" s="70"/>
      <c r="DY475" s="70"/>
      <c r="DZ475" s="70"/>
      <c r="EA475" s="70"/>
      <c r="EB475" s="70"/>
      <c r="EC475" s="70"/>
      <c r="ED475" s="70"/>
      <c r="EE475" s="70"/>
      <c r="EF475" s="70"/>
      <c r="EG475" s="70"/>
      <c r="EH475" s="70"/>
      <c r="EI475" s="70"/>
      <c r="EJ475" s="70"/>
      <c r="EK475" s="70"/>
      <c r="EL475" s="70"/>
      <c r="EM475" s="70"/>
      <c r="EN475" s="70"/>
    </row>
    <row r="476" spans="1:144" outlineLevel="1" x14ac:dyDescent="0.2">
      <c r="A476" s="16">
        <v>223</v>
      </c>
      <c r="B476" s="16">
        <v>0</v>
      </c>
      <c r="C476" s="1">
        <v>3.6315066650842032E-5</v>
      </c>
      <c r="D476" s="1">
        <f t="shared" si="58"/>
        <v>-3.6315066650842032E-5</v>
      </c>
      <c r="E476" s="1">
        <f t="shared" si="59"/>
        <v>7.2631452117772978E-5</v>
      </c>
      <c r="F476" s="1">
        <f t="shared" si="60"/>
        <v>-8.5224088213235218E-3</v>
      </c>
      <c r="G476" s="1">
        <f t="shared" si="61"/>
        <v>-6.0263077819508485E-3</v>
      </c>
      <c r="H476" s="1">
        <v>1.5468646674904338E-4</v>
      </c>
      <c r="I476" s="1">
        <f t="shared" si="62"/>
        <v>5.6185224648192274E-9</v>
      </c>
      <c r="J476" s="1">
        <f t="shared" si="63"/>
        <v>-6.0267739301608269E-3</v>
      </c>
      <c r="AQ476" s="70"/>
      <c r="AR476" s="70"/>
      <c r="AS476" s="70"/>
      <c r="AT476" s="70"/>
      <c r="AU476" s="70"/>
      <c r="AV476" s="70"/>
      <c r="AW476" s="70"/>
      <c r="AX476" s="83"/>
      <c r="AY476" s="70"/>
      <c r="AZ476" s="70"/>
      <c r="BA476" s="70"/>
      <c r="BB476" s="70">
        <f t="shared" si="64"/>
        <v>1</v>
      </c>
      <c r="BC476" s="70">
        <f t="shared" si="65"/>
        <v>3.6315066650842032E-5</v>
      </c>
      <c r="BD476" s="70" t="e">
        <f t="shared" si="66"/>
        <v>#N/A</v>
      </c>
      <c r="BE476" s="70"/>
      <c r="BF476" s="70"/>
      <c r="BG476" s="70"/>
      <c r="BH476" s="70"/>
      <c r="BI476" s="70"/>
      <c r="BJ476" s="70"/>
      <c r="BK476" s="70"/>
      <c r="BL476" s="70"/>
      <c r="BM476" s="70"/>
      <c r="BN476" s="70"/>
      <c r="BO476" s="70"/>
      <c r="BP476" s="70"/>
      <c r="BQ476" s="70"/>
      <c r="BR476" s="70"/>
      <c r="BS476" s="70"/>
      <c r="BT476" s="70"/>
      <c r="BU476" s="70"/>
      <c r="BV476" s="70"/>
      <c r="BW476" s="70"/>
      <c r="BX476" s="70"/>
      <c r="BY476" s="70"/>
      <c r="BZ476" s="70"/>
      <c r="CA476" s="70"/>
      <c r="CB476" s="70"/>
      <c r="CC476" s="70"/>
      <c r="CD476" s="70"/>
      <c r="CE476" s="70"/>
      <c r="CF476" s="70"/>
      <c r="CG476" s="70"/>
      <c r="CH476" s="70"/>
      <c r="CI476" s="70"/>
      <c r="CJ476" s="70"/>
      <c r="CK476" s="70"/>
      <c r="CL476" s="70"/>
      <c r="CM476" s="70"/>
      <c r="CN476" s="70"/>
      <c r="CO476" s="70"/>
      <c r="CP476" s="70"/>
      <c r="CQ476" s="70"/>
      <c r="CR476" s="70"/>
      <c r="CS476" s="70"/>
      <c r="CT476" s="70"/>
      <c r="CU476" s="70"/>
      <c r="CV476" s="70"/>
      <c r="CW476" s="70"/>
      <c r="CX476" s="70"/>
      <c r="CY476" s="70"/>
      <c r="CZ476" s="70"/>
      <c r="DA476" s="70"/>
      <c r="DB476" s="70"/>
      <c r="DC476" s="70"/>
      <c r="DD476" s="70"/>
      <c r="DE476" s="70"/>
      <c r="DF476" s="70"/>
      <c r="DG476" s="70"/>
      <c r="DH476" s="70"/>
      <c r="DI476" s="70"/>
      <c r="DJ476" s="70"/>
      <c r="DK476" s="70"/>
      <c r="DL476" s="70"/>
      <c r="DM476" s="70"/>
      <c r="DN476" s="70"/>
      <c r="DO476" s="70"/>
      <c r="DP476" s="70"/>
      <c r="DQ476" s="70"/>
      <c r="DR476" s="70"/>
      <c r="DS476" s="70"/>
      <c r="DT476" s="70"/>
      <c r="DU476" s="70"/>
      <c r="DV476" s="70"/>
      <c r="DW476" s="70"/>
      <c r="DX476" s="70"/>
      <c r="DY476" s="70"/>
      <c r="DZ476" s="70"/>
      <c r="EA476" s="70"/>
      <c r="EB476" s="70"/>
      <c r="EC476" s="70"/>
      <c r="ED476" s="70"/>
      <c r="EE476" s="70"/>
      <c r="EF476" s="70"/>
      <c r="EG476" s="70"/>
      <c r="EH476" s="70"/>
      <c r="EI476" s="70"/>
      <c r="EJ476" s="70"/>
      <c r="EK476" s="70"/>
      <c r="EL476" s="70"/>
      <c r="EM476" s="70"/>
      <c r="EN476" s="70"/>
    </row>
    <row r="477" spans="1:144" outlineLevel="1" x14ac:dyDescent="0.2">
      <c r="A477" s="16">
        <v>224</v>
      </c>
      <c r="B477" s="16">
        <v>0</v>
      </c>
      <c r="C477" s="1">
        <v>4.7123018490801725E-6</v>
      </c>
      <c r="D477" s="1">
        <f t="shared" si="58"/>
        <v>-4.7123018490801725E-6</v>
      </c>
      <c r="E477" s="1">
        <f t="shared" si="59"/>
        <v>9.4246259040064699E-6</v>
      </c>
      <c r="F477" s="1">
        <f t="shared" si="60"/>
        <v>-3.0699553586341398E-3</v>
      </c>
      <c r="G477" s="1">
        <f t="shared" si="61"/>
        <v>-2.1707888093901555E-3</v>
      </c>
      <c r="H477" s="1">
        <v>2.2598485384475485E-5</v>
      </c>
      <c r="I477" s="1">
        <f t="shared" si="62"/>
        <v>1.0649379288165351E-10</v>
      </c>
      <c r="J477" s="1">
        <f t="shared" si="63"/>
        <v>-2.1708133380754805E-3</v>
      </c>
      <c r="AQ477" s="70"/>
      <c r="AR477" s="70"/>
      <c r="AS477" s="70"/>
      <c r="AT477" s="70"/>
      <c r="AU477" s="70"/>
      <c r="AV477" s="70"/>
      <c r="AW477" s="70"/>
      <c r="AX477" s="83"/>
      <c r="AY477" s="70"/>
      <c r="AZ477" s="70"/>
      <c r="BA477" s="70"/>
      <c r="BB477" s="70">
        <f t="shared" si="64"/>
        <v>1</v>
      </c>
      <c r="BC477" s="70">
        <f t="shared" si="65"/>
        <v>4.7123018490801725E-6</v>
      </c>
      <c r="BD477" s="70" t="e">
        <f t="shared" si="66"/>
        <v>#N/A</v>
      </c>
      <c r="BE477" s="70"/>
      <c r="BF477" s="70"/>
      <c r="BG477" s="70"/>
      <c r="BH477" s="70"/>
      <c r="BI477" s="70"/>
      <c r="BJ477" s="70"/>
      <c r="BK477" s="70"/>
      <c r="BL477" s="70"/>
      <c r="BM477" s="70"/>
      <c r="BN477" s="70"/>
      <c r="BO477" s="70"/>
      <c r="BP477" s="70"/>
      <c r="BQ477" s="70"/>
      <c r="BR477" s="70"/>
      <c r="BS477" s="70"/>
      <c r="BT477" s="70"/>
      <c r="BU477" s="70"/>
      <c r="BV477" s="70"/>
      <c r="BW477" s="70"/>
      <c r="BX477" s="70"/>
      <c r="BY477" s="70"/>
      <c r="BZ477" s="70"/>
      <c r="CA477" s="70"/>
      <c r="CB477" s="70"/>
      <c r="CC477" s="70"/>
      <c r="CD477" s="70"/>
      <c r="CE477" s="70"/>
      <c r="CF477" s="70"/>
      <c r="CG477" s="70"/>
      <c r="CH477" s="70"/>
      <c r="CI477" s="70"/>
      <c r="CJ477" s="70"/>
      <c r="CK477" s="70"/>
      <c r="CL477" s="70"/>
      <c r="CM477" s="70"/>
      <c r="CN477" s="70"/>
      <c r="CO477" s="70"/>
      <c r="CP477" s="70"/>
      <c r="CQ477" s="70"/>
      <c r="CR477" s="70"/>
      <c r="CS477" s="70"/>
      <c r="CT477" s="70"/>
      <c r="CU477" s="70"/>
      <c r="CV477" s="70"/>
      <c r="CW477" s="70"/>
      <c r="CX477" s="70"/>
      <c r="CY477" s="70"/>
      <c r="CZ477" s="70"/>
      <c r="DA477" s="70"/>
      <c r="DB477" s="70"/>
      <c r="DC477" s="70"/>
      <c r="DD477" s="70"/>
      <c r="DE477" s="70"/>
      <c r="DF477" s="70"/>
      <c r="DG477" s="70"/>
      <c r="DH477" s="70"/>
      <c r="DI477" s="70"/>
      <c r="DJ477" s="70"/>
      <c r="DK477" s="70"/>
      <c r="DL477" s="70"/>
      <c r="DM477" s="70"/>
      <c r="DN477" s="70"/>
      <c r="DO477" s="70"/>
      <c r="DP477" s="70"/>
      <c r="DQ477" s="70"/>
      <c r="DR477" s="70"/>
      <c r="DS477" s="70"/>
      <c r="DT477" s="70"/>
      <c r="DU477" s="70"/>
      <c r="DV477" s="70"/>
      <c r="DW477" s="70"/>
      <c r="DX477" s="70"/>
      <c r="DY477" s="70"/>
      <c r="DZ477" s="70"/>
      <c r="EA477" s="70"/>
      <c r="EB477" s="70"/>
      <c r="EC477" s="70"/>
      <c r="ED477" s="70"/>
      <c r="EE477" s="70"/>
      <c r="EF477" s="70"/>
      <c r="EG477" s="70"/>
      <c r="EH477" s="70"/>
      <c r="EI477" s="70"/>
      <c r="EJ477" s="70"/>
      <c r="EK477" s="70"/>
      <c r="EL477" s="70"/>
      <c r="EM477" s="70"/>
      <c r="EN477" s="70"/>
    </row>
    <row r="478" spans="1:144" outlineLevel="1" x14ac:dyDescent="0.2">
      <c r="A478" s="16">
        <v>225</v>
      </c>
      <c r="B478" s="16">
        <v>0</v>
      </c>
      <c r="C478" s="1">
        <v>9.0419640399727402E-4</v>
      </c>
      <c r="D478" s="1">
        <f t="shared" si="58"/>
        <v>-9.0419640399727402E-4</v>
      </c>
      <c r="E478" s="1">
        <f t="shared" si="59"/>
        <v>1.8092108722960029E-3</v>
      </c>
      <c r="F478" s="1">
        <f t="shared" si="60"/>
        <v>-4.2534819528193636E-2</v>
      </c>
      <c r="G478" s="1">
        <f t="shared" si="61"/>
        <v>-3.0083462484364814E-2</v>
      </c>
      <c r="H478" s="1">
        <v>1.5061705846418315E-3</v>
      </c>
      <c r="I478" s="1">
        <f t="shared" si="62"/>
        <v>1.3651627103912268E-6</v>
      </c>
      <c r="J478" s="1">
        <f t="shared" si="63"/>
        <v>-3.0106143521855741E-2</v>
      </c>
      <c r="AQ478" s="70"/>
      <c r="AR478" s="70"/>
      <c r="AS478" s="70"/>
      <c r="AT478" s="70"/>
      <c r="AU478" s="70"/>
      <c r="AV478" s="70"/>
      <c r="AW478" s="70"/>
      <c r="AX478" s="83"/>
      <c r="AY478" s="70"/>
      <c r="AZ478" s="70"/>
      <c r="BA478" s="70"/>
      <c r="BB478" s="70">
        <f t="shared" si="64"/>
        <v>1</v>
      </c>
      <c r="BC478" s="70">
        <f t="shared" si="65"/>
        <v>9.0419640399727402E-4</v>
      </c>
      <c r="BD478" s="70" t="e">
        <f t="shared" si="66"/>
        <v>#N/A</v>
      </c>
      <c r="BE478" s="70"/>
      <c r="BF478" s="70"/>
      <c r="BG478" s="70"/>
      <c r="BH478" s="70"/>
      <c r="BI478" s="70"/>
      <c r="BJ478" s="70"/>
      <c r="BK478" s="70"/>
      <c r="BL478" s="70"/>
      <c r="BM478" s="70"/>
      <c r="BN478" s="70"/>
      <c r="BO478" s="70"/>
      <c r="BP478" s="70"/>
      <c r="BQ478" s="70"/>
      <c r="BR478" s="70"/>
      <c r="BS478" s="70"/>
      <c r="BT478" s="70"/>
      <c r="BU478" s="70"/>
      <c r="BV478" s="70"/>
      <c r="BW478" s="70"/>
      <c r="BX478" s="70"/>
      <c r="BY478" s="70"/>
      <c r="BZ478" s="70"/>
      <c r="CA478" s="70"/>
      <c r="CB478" s="70"/>
      <c r="CC478" s="70"/>
      <c r="CD478" s="70"/>
      <c r="CE478" s="70"/>
      <c r="CF478" s="70"/>
      <c r="CG478" s="70"/>
      <c r="CH478" s="70"/>
      <c r="CI478" s="70"/>
      <c r="CJ478" s="70"/>
      <c r="CK478" s="70"/>
      <c r="CL478" s="70"/>
      <c r="CM478" s="70"/>
      <c r="CN478" s="70"/>
      <c r="CO478" s="70"/>
      <c r="CP478" s="70"/>
      <c r="CQ478" s="70"/>
      <c r="CR478" s="70"/>
      <c r="CS478" s="70"/>
      <c r="CT478" s="70"/>
      <c r="CU478" s="70"/>
      <c r="CV478" s="70"/>
      <c r="CW478" s="70"/>
      <c r="CX478" s="70"/>
      <c r="CY478" s="70"/>
      <c r="CZ478" s="70"/>
      <c r="DA478" s="70"/>
      <c r="DB478" s="70"/>
      <c r="DC478" s="70"/>
      <c r="DD478" s="70"/>
      <c r="DE478" s="70"/>
      <c r="DF478" s="70"/>
      <c r="DG478" s="70"/>
      <c r="DH478" s="70"/>
      <c r="DI478" s="70"/>
      <c r="DJ478" s="70"/>
      <c r="DK478" s="70"/>
      <c r="DL478" s="70"/>
      <c r="DM478" s="70"/>
      <c r="DN478" s="70"/>
      <c r="DO478" s="70"/>
      <c r="DP478" s="70"/>
      <c r="DQ478" s="70"/>
      <c r="DR478" s="70"/>
      <c r="DS478" s="70"/>
      <c r="DT478" s="70"/>
      <c r="DU478" s="70"/>
      <c r="DV478" s="70"/>
      <c r="DW478" s="70"/>
      <c r="DX478" s="70"/>
      <c r="DY478" s="70"/>
      <c r="DZ478" s="70"/>
      <c r="EA478" s="70"/>
      <c r="EB478" s="70"/>
      <c r="EC478" s="70"/>
      <c r="ED478" s="70"/>
      <c r="EE478" s="70"/>
      <c r="EF478" s="70"/>
      <c r="EG478" s="70"/>
      <c r="EH478" s="70"/>
      <c r="EI478" s="70"/>
      <c r="EJ478" s="70"/>
      <c r="EK478" s="70"/>
      <c r="EL478" s="70"/>
      <c r="EM478" s="70"/>
      <c r="EN478" s="70"/>
    </row>
    <row r="479" spans="1:144" outlineLevel="1" x14ac:dyDescent="0.2">
      <c r="A479" s="16">
        <v>226</v>
      </c>
      <c r="B479" s="16">
        <v>0</v>
      </c>
      <c r="C479" s="1">
        <v>2.7175326725281163E-6</v>
      </c>
      <c r="D479" s="1">
        <f t="shared" si="58"/>
        <v>-2.7175326725281163E-6</v>
      </c>
      <c r="E479" s="1">
        <f t="shared" si="59"/>
        <v>5.4350727302907752E-6</v>
      </c>
      <c r="F479" s="1">
        <f t="shared" si="60"/>
        <v>-2.3313242439203467E-3</v>
      </c>
      <c r="G479" s="1">
        <f t="shared" si="61"/>
        <v>-1.64849630194672E-3</v>
      </c>
      <c r="H479" s="1">
        <v>1.5165880509753525E-5</v>
      </c>
      <c r="I479" s="1">
        <f t="shared" si="62"/>
        <v>4.1214512847376317E-11</v>
      </c>
      <c r="J479" s="1">
        <f t="shared" si="63"/>
        <v>-1.648508802537875E-3</v>
      </c>
      <c r="AQ479" s="70"/>
      <c r="AR479" s="70"/>
      <c r="AS479" s="70"/>
      <c r="AT479" s="70"/>
      <c r="AU479" s="70"/>
      <c r="AV479" s="70"/>
      <c r="AW479" s="70"/>
      <c r="AX479" s="83"/>
      <c r="AY479" s="70"/>
      <c r="AZ479" s="70"/>
      <c r="BA479" s="70"/>
      <c r="BB479" s="70">
        <f t="shared" si="64"/>
        <v>1</v>
      </c>
      <c r="BC479" s="70">
        <f t="shared" si="65"/>
        <v>2.7175326725281163E-6</v>
      </c>
      <c r="BD479" s="70" t="e">
        <f t="shared" si="66"/>
        <v>#N/A</v>
      </c>
      <c r="BE479" s="70"/>
      <c r="BF479" s="70"/>
      <c r="BG479" s="70"/>
      <c r="BH479" s="70"/>
      <c r="BI479" s="70"/>
      <c r="BJ479" s="70"/>
      <c r="BK479" s="70"/>
      <c r="BL479" s="70"/>
      <c r="BM479" s="70"/>
      <c r="BN479" s="70"/>
      <c r="BO479" s="70"/>
      <c r="BP479" s="70"/>
      <c r="BQ479" s="70"/>
      <c r="BR479" s="70"/>
      <c r="BS479" s="70"/>
      <c r="BT479" s="70"/>
      <c r="BU479" s="70"/>
      <c r="BV479" s="70"/>
      <c r="BW479" s="70"/>
      <c r="BX479" s="70"/>
      <c r="BY479" s="70"/>
      <c r="BZ479" s="70"/>
      <c r="CA479" s="70"/>
      <c r="CB479" s="70"/>
      <c r="CC479" s="70"/>
      <c r="CD479" s="70"/>
      <c r="CE479" s="70"/>
      <c r="CF479" s="70"/>
      <c r="CG479" s="70"/>
      <c r="CH479" s="70"/>
      <c r="CI479" s="70"/>
      <c r="CJ479" s="70"/>
      <c r="CK479" s="70"/>
      <c r="CL479" s="70"/>
      <c r="CM479" s="70"/>
      <c r="CN479" s="70"/>
      <c r="CO479" s="70"/>
      <c r="CP479" s="70"/>
      <c r="CQ479" s="70"/>
      <c r="CR479" s="70"/>
      <c r="CS479" s="70"/>
      <c r="CT479" s="70"/>
      <c r="CU479" s="70"/>
      <c r="CV479" s="70"/>
      <c r="CW479" s="70"/>
      <c r="CX479" s="70"/>
      <c r="CY479" s="70"/>
      <c r="CZ479" s="70"/>
      <c r="DA479" s="70"/>
      <c r="DB479" s="70"/>
      <c r="DC479" s="70"/>
      <c r="DD479" s="70"/>
      <c r="DE479" s="70"/>
      <c r="DF479" s="70"/>
      <c r="DG479" s="70"/>
      <c r="DH479" s="70"/>
      <c r="DI479" s="70"/>
      <c r="DJ479" s="70"/>
      <c r="DK479" s="70"/>
      <c r="DL479" s="70"/>
      <c r="DM479" s="70"/>
      <c r="DN479" s="70"/>
      <c r="DO479" s="70"/>
      <c r="DP479" s="70"/>
      <c r="DQ479" s="70"/>
      <c r="DR479" s="70"/>
      <c r="DS479" s="70"/>
      <c r="DT479" s="70"/>
      <c r="DU479" s="70"/>
      <c r="DV479" s="70"/>
      <c r="DW479" s="70"/>
      <c r="DX479" s="70"/>
      <c r="DY479" s="70"/>
      <c r="DZ479" s="70"/>
      <c r="EA479" s="70"/>
      <c r="EB479" s="70"/>
      <c r="EC479" s="70"/>
      <c r="ED479" s="70"/>
      <c r="EE479" s="70"/>
      <c r="EF479" s="70"/>
      <c r="EG479" s="70"/>
      <c r="EH479" s="70"/>
      <c r="EI479" s="70"/>
      <c r="EJ479" s="70"/>
      <c r="EK479" s="70"/>
      <c r="EL479" s="70"/>
      <c r="EM479" s="70"/>
      <c r="EN479" s="70"/>
    </row>
    <row r="480" spans="1:144" outlineLevel="1" x14ac:dyDescent="0.2">
      <c r="A480" s="16">
        <v>227</v>
      </c>
      <c r="B480" s="16">
        <v>0</v>
      </c>
      <c r="C480" s="1">
        <v>4.4313250098168833E-2</v>
      </c>
      <c r="D480" s="1">
        <f t="shared" si="58"/>
        <v>-4.4313250098168833E-2</v>
      </c>
      <c r="E480" s="1">
        <f t="shared" si="59"/>
        <v>9.0650174184307403E-2</v>
      </c>
      <c r="F480" s="1">
        <f t="shared" si="60"/>
        <v>-0.30108167361084498</v>
      </c>
      <c r="G480" s="1">
        <f t="shared" si="61"/>
        <v>-0.21533222086569953</v>
      </c>
      <c r="H480" s="1">
        <v>4.2938984392850967E-2</v>
      </c>
      <c r="I480" s="1">
        <f t="shared" si="62"/>
        <v>2.0803201757479475E-3</v>
      </c>
      <c r="J480" s="1">
        <f t="shared" si="63"/>
        <v>-0.2201097124588153</v>
      </c>
      <c r="AQ480" s="70"/>
      <c r="AR480" s="70"/>
      <c r="AS480" s="70"/>
      <c r="AT480" s="70"/>
      <c r="AU480" s="70"/>
      <c r="AV480" s="70"/>
      <c r="AW480" s="70"/>
      <c r="AX480" s="83"/>
      <c r="AY480" s="70"/>
      <c r="AZ480" s="70"/>
      <c r="BA480" s="70"/>
      <c r="BB480" s="70">
        <f t="shared" si="64"/>
        <v>1</v>
      </c>
      <c r="BC480" s="70">
        <f t="shared" si="65"/>
        <v>4.4313250098168833E-2</v>
      </c>
      <c r="BD480" s="70" t="e">
        <f t="shared" si="66"/>
        <v>#N/A</v>
      </c>
      <c r="BE480" s="70"/>
      <c r="BF480" s="70"/>
      <c r="BG480" s="70"/>
      <c r="BH480" s="70"/>
      <c r="BI480" s="70"/>
      <c r="BJ480" s="70"/>
      <c r="BK480" s="70"/>
      <c r="BL480" s="70"/>
      <c r="BM480" s="70"/>
      <c r="BN480" s="70"/>
      <c r="BO480" s="70"/>
      <c r="BP480" s="70"/>
      <c r="BQ480" s="70"/>
      <c r="BR480" s="70"/>
      <c r="BS480" s="70"/>
      <c r="BT480" s="70"/>
      <c r="BU480" s="70"/>
      <c r="BV480" s="70"/>
      <c r="BW480" s="70"/>
      <c r="BX480" s="70"/>
      <c r="BY480" s="70"/>
      <c r="BZ480" s="70"/>
      <c r="CA480" s="70"/>
      <c r="CB480" s="70"/>
      <c r="CC480" s="70"/>
      <c r="CD480" s="70"/>
      <c r="CE480" s="70"/>
      <c r="CF480" s="70"/>
      <c r="CG480" s="70"/>
      <c r="CH480" s="70"/>
      <c r="CI480" s="70"/>
      <c r="CJ480" s="70"/>
      <c r="CK480" s="70"/>
      <c r="CL480" s="70"/>
      <c r="CM480" s="70"/>
      <c r="CN480" s="70"/>
      <c r="CO480" s="70"/>
      <c r="CP480" s="70"/>
      <c r="CQ480" s="70"/>
      <c r="CR480" s="70"/>
      <c r="CS480" s="70"/>
      <c r="CT480" s="70"/>
      <c r="CU480" s="70"/>
      <c r="CV480" s="70"/>
      <c r="CW480" s="70"/>
      <c r="CX480" s="70"/>
      <c r="CY480" s="70"/>
      <c r="CZ480" s="70"/>
      <c r="DA480" s="70"/>
      <c r="DB480" s="70"/>
      <c r="DC480" s="70"/>
      <c r="DD480" s="70"/>
      <c r="DE480" s="70"/>
      <c r="DF480" s="70"/>
      <c r="DG480" s="70"/>
      <c r="DH480" s="70"/>
      <c r="DI480" s="70"/>
      <c r="DJ480" s="70"/>
      <c r="DK480" s="70"/>
      <c r="DL480" s="70"/>
      <c r="DM480" s="70"/>
      <c r="DN480" s="70"/>
      <c r="DO480" s="70"/>
      <c r="DP480" s="70"/>
      <c r="DQ480" s="70"/>
      <c r="DR480" s="70"/>
      <c r="DS480" s="70"/>
      <c r="DT480" s="70"/>
      <c r="DU480" s="70"/>
      <c r="DV480" s="70"/>
      <c r="DW480" s="70"/>
      <c r="DX480" s="70"/>
      <c r="DY480" s="70"/>
      <c r="DZ480" s="70"/>
      <c r="EA480" s="70"/>
      <c r="EB480" s="70"/>
      <c r="EC480" s="70"/>
      <c r="ED480" s="70"/>
      <c r="EE480" s="70"/>
      <c r="EF480" s="70"/>
      <c r="EG480" s="70"/>
      <c r="EH480" s="70"/>
      <c r="EI480" s="70"/>
      <c r="EJ480" s="70"/>
      <c r="EK480" s="70"/>
      <c r="EL480" s="70"/>
      <c r="EM480" s="70"/>
      <c r="EN480" s="70"/>
    </row>
    <row r="481" spans="1:144" outlineLevel="1" x14ac:dyDescent="0.2">
      <c r="A481" s="16">
        <v>228</v>
      </c>
      <c r="B481" s="16">
        <v>0</v>
      </c>
      <c r="C481" s="1">
        <v>2.3658628246674844E-7</v>
      </c>
      <c r="D481" s="1">
        <f t="shared" si="58"/>
        <v>-2.3658628246674844E-7</v>
      </c>
      <c r="E481" s="1">
        <f t="shared" si="59"/>
        <v>4.7317262106708112E-7</v>
      </c>
      <c r="F481" s="1">
        <f t="shared" si="60"/>
        <v>-6.8787544008132838E-4</v>
      </c>
      <c r="G481" s="1">
        <f t="shared" si="61"/>
        <v>-4.8640141697966994E-4</v>
      </c>
      <c r="H481" s="1">
        <v>4.6608459450756396E-6</v>
      </c>
      <c r="I481" s="1">
        <f t="shared" si="62"/>
        <v>1.1026976156812887E-12</v>
      </c>
      <c r="J481" s="1">
        <f t="shared" si="63"/>
        <v>-4.8640255050466836E-4</v>
      </c>
      <c r="AQ481" s="70"/>
      <c r="AR481" s="70"/>
      <c r="AS481" s="70"/>
      <c r="AT481" s="70"/>
      <c r="AU481" s="70"/>
      <c r="AV481" s="70"/>
      <c r="AW481" s="70"/>
      <c r="AX481" s="83"/>
      <c r="AY481" s="70"/>
      <c r="AZ481" s="70"/>
      <c r="BA481" s="70"/>
      <c r="BB481" s="70">
        <f t="shared" si="64"/>
        <v>1</v>
      </c>
      <c r="BC481" s="70">
        <f t="shared" si="65"/>
        <v>2.3658628246674844E-7</v>
      </c>
      <c r="BD481" s="70" t="e">
        <f t="shared" si="66"/>
        <v>#N/A</v>
      </c>
      <c r="BE481" s="70"/>
      <c r="BF481" s="70"/>
      <c r="BG481" s="70"/>
      <c r="BH481" s="70"/>
      <c r="BI481" s="70"/>
      <c r="BJ481" s="70"/>
      <c r="BK481" s="70"/>
      <c r="BL481" s="70"/>
      <c r="BM481" s="70"/>
      <c r="BN481" s="70"/>
      <c r="BO481" s="70"/>
      <c r="BP481" s="70"/>
      <c r="BQ481" s="70"/>
      <c r="BR481" s="70"/>
      <c r="BS481" s="70"/>
      <c r="BT481" s="70"/>
      <c r="BU481" s="70"/>
      <c r="BV481" s="70"/>
      <c r="BW481" s="70"/>
      <c r="BX481" s="70"/>
      <c r="BY481" s="70"/>
      <c r="BZ481" s="70"/>
      <c r="CA481" s="70"/>
      <c r="CB481" s="70"/>
      <c r="CC481" s="70"/>
      <c r="CD481" s="70"/>
      <c r="CE481" s="70"/>
      <c r="CF481" s="70"/>
      <c r="CG481" s="70"/>
      <c r="CH481" s="70"/>
      <c r="CI481" s="70"/>
      <c r="CJ481" s="70"/>
      <c r="CK481" s="70"/>
      <c r="CL481" s="70"/>
      <c r="CM481" s="70"/>
      <c r="CN481" s="70"/>
      <c r="CO481" s="70"/>
      <c r="CP481" s="70"/>
      <c r="CQ481" s="70"/>
      <c r="CR481" s="70"/>
      <c r="CS481" s="70"/>
      <c r="CT481" s="70"/>
      <c r="CU481" s="70"/>
      <c r="CV481" s="70"/>
      <c r="CW481" s="70"/>
      <c r="CX481" s="70"/>
      <c r="CY481" s="70"/>
      <c r="CZ481" s="70"/>
      <c r="DA481" s="70"/>
      <c r="DB481" s="70"/>
      <c r="DC481" s="70"/>
      <c r="DD481" s="70"/>
      <c r="DE481" s="70"/>
      <c r="DF481" s="70"/>
      <c r="DG481" s="70"/>
      <c r="DH481" s="70"/>
      <c r="DI481" s="70"/>
      <c r="DJ481" s="70"/>
      <c r="DK481" s="70"/>
      <c r="DL481" s="70"/>
      <c r="DM481" s="70"/>
      <c r="DN481" s="70"/>
      <c r="DO481" s="70"/>
      <c r="DP481" s="70"/>
      <c r="DQ481" s="70"/>
      <c r="DR481" s="70"/>
      <c r="DS481" s="70"/>
      <c r="DT481" s="70"/>
      <c r="DU481" s="70"/>
      <c r="DV481" s="70"/>
      <c r="DW481" s="70"/>
      <c r="DX481" s="70"/>
      <c r="DY481" s="70"/>
      <c r="DZ481" s="70"/>
      <c r="EA481" s="70"/>
      <c r="EB481" s="70"/>
      <c r="EC481" s="70"/>
      <c r="ED481" s="70"/>
      <c r="EE481" s="70"/>
      <c r="EF481" s="70"/>
      <c r="EG481" s="70"/>
      <c r="EH481" s="70"/>
      <c r="EI481" s="70"/>
      <c r="EJ481" s="70"/>
      <c r="EK481" s="70"/>
      <c r="EL481" s="70"/>
      <c r="EM481" s="70"/>
      <c r="EN481" s="70"/>
    </row>
    <row r="482" spans="1:144" outlineLevel="1" x14ac:dyDescent="0.2">
      <c r="A482" s="16">
        <v>229</v>
      </c>
      <c r="B482" s="16">
        <v>0</v>
      </c>
      <c r="C482" s="1">
        <v>0.12049897669298176</v>
      </c>
      <c r="D482" s="1">
        <f t="shared" si="58"/>
        <v>-0.12049897669298176</v>
      </c>
      <c r="E482" s="1">
        <f t="shared" si="59"/>
        <v>0.25680110259046296</v>
      </c>
      <c r="F482" s="1">
        <f t="shared" si="60"/>
        <v>-0.50675546626599199</v>
      </c>
      <c r="G482" s="1">
        <f t="shared" si="61"/>
        <v>-0.37014637869579098</v>
      </c>
      <c r="H482" s="1">
        <v>5.4435681044497981E-2</v>
      </c>
      <c r="I482" s="1">
        <f t="shared" si="62"/>
        <v>7.8875040413595304E-3</v>
      </c>
      <c r="J482" s="1">
        <f t="shared" si="63"/>
        <v>-0.38065186943317042</v>
      </c>
      <c r="AQ482" s="70"/>
      <c r="AR482" s="70"/>
      <c r="AS482" s="70"/>
      <c r="AT482" s="70"/>
      <c r="AU482" s="70"/>
      <c r="AV482" s="70"/>
      <c r="AW482" s="70"/>
      <c r="AX482" s="83"/>
      <c r="AY482" s="70"/>
      <c r="AZ482" s="70"/>
      <c r="BA482" s="70"/>
      <c r="BB482" s="70">
        <f t="shared" si="64"/>
        <v>1</v>
      </c>
      <c r="BC482" s="70">
        <f t="shared" si="65"/>
        <v>0.12049897669298176</v>
      </c>
      <c r="BD482" s="70" t="e">
        <f t="shared" si="66"/>
        <v>#N/A</v>
      </c>
      <c r="BE482" s="70"/>
      <c r="BF482" s="70"/>
      <c r="BG482" s="70"/>
      <c r="BH482" s="70"/>
      <c r="BI482" s="70"/>
      <c r="BJ482" s="70"/>
      <c r="BK482" s="70"/>
      <c r="BL482" s="70"/>
      <c r="BM482" s="70"/>
      <c r="BN482" s="70"/>
      <c r="BO482" s="70"/>
      <c r="BP482" s="70"/>
      <c r="BQ482" s="70"/>
      <c r="BR482" s="70"/>
      <c r="BS482" s="70"/>
      <c r="BT482" s="70"/>
      <c r="BU482" s="70"/>
      <c r="BV482" s="70"/>
      <c r="BW482" s="70"/>
      <c r="BX482" s="70"/>
      <c r="BY482" s="70"/>
      <c r="BZ482" s="70"/>
      <c r="CA482" s="70"/>
      <c r="CB482" s="70"/>
      <c r="CC482" s="70"/>
      <c r="CD482" s="70"/>
      <c r="CE482" s="70"/>
      <c r="CF482" s="70"/>
      <c r="CG482" s="70"/>
      <c r="CH482" s="70"/>
      <c r="CI482" s="70"/>
      <c r="CJ482" s="70"/>
      <c r="CK482" s="70"/>
      <c r="CL482" s="70"/>
      <c r="CM482" s="70"/>
      <c r="CN482" s="70"/>
      <c r="CO482" s="70"/>
      <c r="CP482" s="70"/>
      <c r="CQ482" s="70"/>
      <c r="CR482" s="70"/>
      <c r="CS482" s="70"/>
      <c r="CT482" s="70"/>
      <c r="CU482" s="70"/>
      <c r="CV482" s="70"/>
      <c r="CW482" s="70"/>
      <c r="CX482" s="70"/>
      <c r="CY482" s="70"/>
      <c r="CZ482" s="70"/>
      <c r="DA482" s="70"/>
      <c r="DB482" s="70"/>
      <c r="DC482" s="70"/>
      <c r="DD482" s="70"/>
      <c r="DE482" s="70"/>
      <c r="DF482" s="70"/>
      <c r="DG482" s="70"/>
      <c r="DH482" s="70"/>
      <c r="DI482" s="70"/>
      <c r="DJ482" s="70"/>
      <c r="DK482" s="70"/>
      <c r="DL482" s="70"/>
      <c r="DM482" s="70"/>
      <c r="DN482" s="70"/>
      <c r="DO482" s="70"/>
      <c r="DP482" s="70"/>
      <c r="DQ482" s="70"/>
      <c r="DR482" s="70"/>
      <c r="DS482" s="70"/>
      <c r="DT482" s="70"/>
      <c r="DU482" s="70"/>
      <c r="DV482" s="70"/>
      <c r="DW482" s="70"/>
      <c r="DX482" s="70"/>
      <c r="DY482" s="70"/>
      <c r="DZ482" s="70"/>
      <c r="EA482" s="70"/>
      <c r="EB482" s="70"/>
      <c r="EC482" s="70"/>
      <c r="ED482" s="70"/>
      <c r="EE482" s="70"/>
      <c r="EF482" s="70"/>
      <c r="EG482" s="70"/>
      <c r="EH482" s="70"/>
      <c r="EI482" s="70"/>
      <c r="EJ482" s="70"/>
      <c r="EK482" s="70"/>
      <c r="EL482" s="70"/>
      <c r="EM482" s="70"/>
      <c r="EN482" s="70"/>
    </row>
    <row r="483" spans="1:144" outlineLevel="1" x14ac:dyDescent="0.2">
      <c r="A483" s="16">
        <v>230</v>
      </c>
      <c r="B483" s="16">
        <v>0</v>
      </c>
      <c r="C483" s="1">
        <v>4.1190924388014736E-6</v>
      </c>
      <c r="D483" s="1">
        <f t="shared" si="58"/>
        <v>-4.1190924388014736E-6</v>
      </c>
      <c r="E483" s="1">
        <f t="shared" si="59"/>
        <v>8.2382018445580131E-6</v>
      </c>
      <c r="F483" s="1">
        <f t="shared" si="60"/>
        <v>-2.8702267932269763E-3</v>
      </c>
      <c r="G483" s="1">
        <f t="shared" si="61"/>
        <v>-2.0295589190249888E-3</v>
      </c>
      <c r="H483" s="1">
        <v>2.4018376138284967E-5</v>
      </c>
      <c r="I483" s="1">
        <f t="shared" si="62"/>
        <v>9.8936695361868003E-11</v>
      </c>
      <c r="J483" s="1">
        <f t="shared" si="63"/>
        <v>-2.0295832928188097E-3</v>
      </c>
      <c r="AQ483" s="70"/>
      <c r="AR483" s="70"/>
      <c r="AS483" s="70"/>
      <c r="AT483" s="70"/>
      <c r="AU483" s="70"/>
      <c r="AV483" s="70"/>
      <c r="AW483" s="70"/>
      <c r="AX483" s="83"/>
      <c r="AY483" s="70"/>
      <c r="AZ483" s="70"/>
      <c r="BA483" s="70"/>
      <c r="BB483" s="70">
        <f t="shared" si="64"/>
        <v>1</v>
      </c>
      <c r="BC483" s="70">
        <f t="shared" si="65"/>
        <v>4.1190924388014736E-6</v>
      </c>
      <c r="BD483" s="70" t="e">
        <f t="shared" si="66"/>
        <v>#N/A</v>
      </c>
      <c r="BE483" s="70"/>
      <c r="BF483" s="70"/>
      <c r="BG483" s="70"/>
      <c r="BH483" s="70"/>
      <c r="BI483" s="70"/>
      <c r="BJ483" s="70"/>
      <c r="BK483" s="70"/>
      <c r="BL483" s="70"/>
      <c r="BM483" s="70"/>
      <c r="BN483" s="70"/>
      <c r="BO483" s="70"/>
      <c r="BP483" s="70"/>
      <c r="BQ483" s="70"/>
      <c r="BR483" s="70"/>
      <c r="BS483" s="70"/>
      <c r="BT483" s="70"/>
      <c r="BU483" s="70"/>
      <c r="BV483" s="70"/>
      <c r="BW483" s="70"/>
      <c r="BX483" s="70"/>
      <c r="BY483" s="70"/>
      <c r="BZ483" s="70"/>
      <c r="CA483" s="70"/>
      <c r="CB483" s="70"/>
      <c r="CC483" s="70"/>
      <c r="CD483" s="70"/>
      <c r="CE483" s="70"/>
      <c r="CF483" s="70"/>
      <c r="CG483" s="70"/>
      <c r="CH483" s="70"/>
      <c r="CI483" s="70"/>
      <c r="CJ483" s="70"/>
      <c r="CK483" s="70"/>
      <c r="CL483" s="70"/>
      <c r="CM483" s="70"/>
      <c r="CN483" s="70"/>
      <c r="CO483" s="70"/>
      <c r="CP483" s="70"/>
      <c r="CQ483" s="70"/>
      <c r="CR483" s="70"/>
      <c r="CS483" s="70"/>
      <c r="CT483" s="70"/>
      <c r="CU483" s="70"/>
      <c r="CV483" s="70"/>
      <c r="CW483" s="70"/>
      <c r="CX483" s="70"/>
      <c r="CY483" s="70"/>
      <c r="CZ483" s="70"/>
      <c r="DA483" s="70"/>
      <c r="DB483" s="70"/>
      <c r="DC483" s="70"/>
      <c r="DD483" s="70"/>
      <c r="DE483" s="70"/>
      <c r="DF483" s="70"/>
      <c r="DG483" s="70"/>
      <c r="DH483" s="70"/>
      <c r="DI483" s="70"/>
      <c r="DJ483" s="70"/>
      <c r="DK483" s="70"/>
      <c r="DL483" s="70"/>
      <c r="DM483" s="70"/>
      <c r="DN483" s="70"/>
      <c r="DO483" s="70"/>
      <c r="DP483" s="70"/>
      <c r="DQ483" s="70"/>
      <c r="DR483" s="70"/>
      <c r="DS483" s="70"/>
      <c r="DT483" s="70"/>
      <c r="DU483" s="70"/>
      <c r="DV483" s="70"/>
      <c r="DW483" s="70"/>
      <c r="DX483" s="70"/>
      <c r="DY483" s="70"/>
      <c r="DZ483" s="70"/>
      <c r="EA483" s="70"/>
      <c r="EB483" s="70"/>
      <c r="EC483" s="70"/>
      <c r="ED483" s="70"/>
      <c r="EE483" s="70"/>
      <c r="EF483" s="70"/>
      <c r="EG483" s="70"/>
      <c r="EH483" s="70"/>
      <c r="EI483" s="70"/>
      <c r="EJ483" s="70"/>
      <c r="EK483" s="70"/>
      <c r="EL483" s="70"/>
      <c r="EM483" s="70"/>
      <c r="EN483" s="70"/>
    </row>
    <row r="484" spans="1:144" outlineLevel="1" x14ac:dyDescent="0.2">
      <c r="A484" s="16">
        <v>231</v>
      </c>
      <c r="B484" s="16">
        <v>0</v>
      </c>
      <c r="C484" s="1">
        <v>3.2409500942385517E-3</v>
      </c>
      <c r="D484" s="1">
        <f t="shared" si="58"/>
        <v>-3.2409500942385517E-3</v>
      </c>
      <c r="E484" s="1">
        <f t="shared" si="59"/>
        <v>6.4924266960677181E-3</v>
      </c>
      <c r="F484" s="1">
        <f t="shared" si="60"/>
        <v>-8.0575596157073007E-2</v>
      </c>
      <c r="G484" s="1">
        <f t="shared" si="61"/>
        <v>-5.7021820425109671E-2</v>
      </c>
      <c r="H484" s="1">
        <v>6.8944639174018905E-3</v>
      </c>
      <c r="I484" s="1">
        <f t="shared" si="62"/>
        <v>2.2572894733788056E-5</v>
      </c>
      <c r="J484" s="1">
        <f t="shared" si="63"/>
        <v>-5.721941016235E-2</v>
      </c>
      <c r="AQ484" s="70"/>
      <c r="AR484" s="70"/>
      <c r="AS484" s="70"/>
      <c r="AT484" s="70"/>
      <c r="AU484" s="70"/>
      <c r="AV484" s="70"/>
      <c r="AW484" s="70"/>
      <c r="AX484" s="83"/>
      <c r="AY484" s="70"/>
      <c r="AZ484" s="70"/>
      <c r="BA484" s="70"/>
      <c r="BB484" s="70">
        <f t="shared" si="64"/>
        <v>1</v>
      </c>
      <c r="BC484" s="70">
        <f t="shared" si="65"/>
        <v>3.2409500942385517E-3</v>
      </c>
      <c r="BD484" s="70" t="e">
        <f t="shared" si="66"/>
        <v>#N/A</v>
      </c>
      <c r="BE484" s="70"/>
      <c r="BF484" s="70"/>
      <c r="BG484" s="70"/>
      <c r="BH484" s="70"/>
      <c r="BI484" s="70"/>
      <c r="BJ484" s="70"/>
      <c r="BK484" s="70"/>
      <c r="BL484" s="70"/>
      <c r="BM484" s="70"/>
      <c r="BN484" s="70"/>
      <c r="BO484" s="70"/>
      <c r="BP484" s="70"/>
      <c r="BQ484" s="70"/>
      <c r="BR484" s="70"/>
      <c r="BS484" s="70"/>
      <c r="BT484" s="70"/>
      <c r="BU484" s="70"/>
      <c r="BV484" s="70"/>
      <c r="BW484" s="70"/>
      <c r="BX484" s="70"/>
      <c r="BY484" s="70"/>
      <c r="BZ484" s="70"/>
      <c r="CA484" s="70"/>
      <c r="CB484" s="70"/>
      <c r="CC484" s="70"/>
      <c r="CD484" s="70"/>
      <c r="CE484" s="70"/>
      <c r="CF484" s="70"/>
      <c r="CG484" s="70"/>
      <c r="CH484" s="70"/>
      <c r="CI484" s="70"/>
      <c r="CJ484" s="70"/>
      <c r="CK484" s="70"/>
      <c r="CL484" s="70"/>
      <c r="CM484" s="70"/>
      <c r="CN484" s="70"/>
      <c r="CO484" s="70"/>
      <c r="CP484" s="70"/>
      <c r="CQ484" s="70"/>
      <c r="CR484" s="70"/>
      <c r="CS484" s="70"/>
      <c r="CT484" s="70"/>
      <c r="CU484" s="70"/>
      <c r="CV484" s="70"/>
      <c r="CW484" s="70"/>
      <c r="CX484" s="70"/>
      <c r="CY484" s="70"/>
      <c r="CZ484" s="70"/>
      <c r="DA484" s="70"/>
      <c r="DB484" s="70"/>
      <c r="DC484" s="70"/>
      <c r="DD484" s="70"/>
      <c r="DE484" s="70"/>
      <c r="DF484" s="70"/>
      <c r="DG484" s="70"/>
      <c r="DH484" s="70"/>
      <c r="DI484" s="70"/>
      <c r="DJ484" s="70"/>
      <c r="DK484" s="70"/>
      <c r="DL484" s="70"/>
      <c r="DM484" s="70"/>
      <c r="DN484" s="70"/>
      <c r="DO484" s="70"/>
      <c r="DP484" s="70"/>
      <c r="DQ484" s="70"/>
      <c r="DR484" s="70"/>
      <c r="DS484" s="70"/>
      <c r="DT484" s="70"/>
      <c r="DU484" s="70"/>
      <c r="DV484" s="70"/>
      <c r="DW484" s="70"/>
      <c r="DX484" s="70"/>
      <c r="DY484" s="70"/>
      <c r="DZ484" s="70"/>
      <c r="EA484" s="70"/>
      <c r="EB484" s="70"/>
      <c r="EC484" s="70"/>
      <c r="ED484" s="70"/>
      <c r="EE484" s="70"/>
      <c r="EF484" s="70"/>
      <c r="EG484" s="70"/>
      <c r="EH484" s="70"/>
      <c r="EI484" s="70"/>
      <c r="EJ484" s="70"/>
      <c r="EK484" s="70"/>
      <c r="EL484" s="70"/>
      <c r="EM484" s="70"/>
      <c r="EN484" s="70"/>
    </row>
    <row r="485" spans="1:144" outlineLevel="1" x14ac:dyDescent="0.2">
      <c r="A485" s="16">
        <v>232</v>
      </c>
      <c r="B485" s="16">
        <v>0</v>
      </c>
      <c r="C485" s="1">
        <v>5.5108350006654043E-4</v>
      </c>
      <c r="D485" s="1">
        <f t="shared" si="58"/>
        <v>-5.5108350006654043E-4</v>
      </c>
      <c r="E485" s="1">
        <f t="shared" si="59"/>
        <v>1.1024708047764624E-3</v>
      </c>
      <c r="F485" s="1">
        <f t="shared" si="60"/>
        <v>-3.3203475793604234E-2</v>
      </c>
      <c r="G485" s="1">
        <f t="shared" si="61"/>
        <v>-2.3481638795941839E-2</v>
      </c>
      <c r="H485" s="1">
        <v>1.0632188657062067E-3</v>
      </c>
      <c r="I485" s="1">
        <f t="shared" si="62"/>
        <v>5.8686941467474195E-7</v>
      </c>
      <c r="J485" s="1">
        <f t="shared" si="63"/>
        <v>-2.3494131819621591E-2</v>
      </c>
      <c r="AQ485" s="70"/>
      <c r="AR485" s="70"/>
      <c r="AS485" s="70"/>
      <c r="AT485" s="70"/>
      <c r="AU485" s="70"/>
      <c r="AV485" s="70"/>
      <c r="AW485" s="70"/>
      <c r="AX485" s="83"/>
      <c r="AY485" s="70"/>
      <c r="AZ485" s="70"/>
      <c r="BA485" s="70"/>
      <c r="BB485" s="70">
        <f t="shared" si="64"/>
        <v>1</v>
      </c>
      <c r="BC485" s="70">
        <f t="shared" si="65"/>
        <v>5.5108350006654043E-4</v>
      </c>
      <c r="BD485" s="70" t="e">
        <f t="shared" si="66"/>
        <v>#N/A</v>
      </c>
      <c r="BE485" s="70"/>
      <c r="BF485" s="70"/>
      <c r="BG485" s="70"/>
      <c r="BH485" s="70"/>
      <c r="BI485" s="70"/>
      <c r="BJ485" s="70"/>
      <c r="BK485" s="70"/>
      <c r="BL485" s="70"/>
      <c r="BM485" s="70"/>
      <c r="BN485" s="70"/>
      <c r="BO485" s="70"/>
      <c r="BP485" s="70"/>
      <c r="BQ485" s="70"/>
      <c r="BR485" s="70"/>
      <c r="BS485" s="70"/>
      <c r="BT485" s="70"/>
      <c r="BU485" s="70"/>
      <c r="BV485" s="70"/>
      <c r="BW485" s="70"/>
      <c r="BX485" s="70"/>
      <c r="BY485" s="70"/>
      <c r="BZ485" s="70"/>
      <c r="CA485" s="70"/>
      <c r="CB485" s="70"/>
      <c r="CC485" s="70"/>
      <c r="CD485" s="70"/>
      <c r="CE485" s="70"/>
      <c r="CF485" s="70"/>
      <c r="CG485" s="70"/>
      <c r="CH485" s="70"/>
      <c r="CI485" s="70"/>
      <c r="CJ485" s="70"/>
      <c r="CK485" s="70"/>
      <c r="CL485" s="70"/>
      <c r="CM485" s="70"/>
      <c r="CN485" s="70"/>
      <c r="CO485" s="70"/>
      <c r="CP485" s="70"/>
      <c r="CQ485" s="70"/>
      <c r="CR485" s="70"/>
      <c r="CS485" s="70"/>
      <c r="CT485" s="70"/>
      <c r="CU485" s="70"/>
      <c r="CV485" s="70"/>
      <c r="CW485" s="70"/>
      <c r="CX485" s="70"/>
      <c r="CY485" s="70"/>
      <c r="CZ485" s="70"/>
      <c r="DA485" s="70"/>
      <c r="DB485" s="70"/>
      <c r="DC485" s="70"/>
      <c r="DD485" s="70"/>
      <c r="DE485" s="70"/>
      <c r="DF485" s="70"/>
      <c r="DG485" s="70"/>
      <c r="DH485" s="70"/>
      <c r="DI485" s="70"/>
      <c r="DJ485" s="70"/>
      <c r="DK485" s="70"/>
      <c r="DL485" s="70"/>
      <c r="DM485" s="70"/>
      <c r="DN485" s="70"/>
      <c r="DO485" s="70"/>
      <c r="DP485" s="70"/>
      <c r="DQ485" s="70"/>
      <c r="DR485" s="70"/>
      <c r="DS485" s="70"/>
      <c r="DT485" s="70"/>
      <c r="DU485" s="70"/>
      <c r="DV485" s="70"/>
      <c r="DW485" s="70"/>
      <c r="DX485" s="70"/>
      <c r="DY485" s="70"/>
      <c r="DZ485" s="70"/>
      <c r="EA485" s="70"/>
      <c r="EB485" s="70"/>
      <c r="EC485" s="70"/>
      <c r="ED485" s="70"/>
      <c r="EE485" s="70"/>
      <c r="EF485" s="70"/>
      <c r="EG485" s="70"/>
      <c r="EH485" s="70"/>
      <c r="EI485" s="70"/>
      <c r="EJ485" s="70"/>
      <c r="EK485" s="70"/>
      <c r="EL485" s="70"/>
      <c r="EM485" s="70"/>
      <c r="EN485" s="70"/>
    </row>
    <row r="486" spans="1:144" outlineLevel="1" x14ac:dyDescent="0.2">
      <c r="A486" s="16">
        <v>233</v>
      </c>
      <c r="B486" s="16">
        <v>1</v>
      </c>
      <c r="C486" s="1">
        <v>0.99768670264383563</v>
      </c>
      <c r="D486" s="1">
        <f t="shared" si="58"/>
        <v>2.3132973561643677E-3</v>
      </c>
      <c r="E486" s="1">
        <f t="shared" si="59"/>
        <v>4.6319543241659768E-3</v>
      </c>
      <c r="F486" s="1">
        <f t="shared" si="60"/>
        <v>6.8058462546298951E-2</v>
      </c>
      <c r="G486" s="1">
        <f t="shared" si="61"/>
        <v>4.8152477701330625E-2</v>
      </c>
      <c r="H486" s="1">
        <v>8.0055441179290952E-3</v>
      </c>
      <c r="I486" s="1">
        <f t="shared" si="62"/>
        <v>1.8711943086755009E-5</v>
      </c>
      <c r="J486" s="1">
        <f t="shared" si="63"/>
        <v>4.8346386130339647E-2</v>
      </c>
      <c r="AQ486" s="70"/>
      <c r="AR486" s="70"/>
      <c r="AS486" s="70"/>
      <c r="AT486" s="70"/>
      <c r="AU486" s="70"/>
      <c r="AV486" s="70"/>
      <c r="AW486" s="70"/>
      <c r="AX486" s="83"/>
      <c r="AY486" s="70"/>
      <c r="AZ486" s="70"/>
      <c r="BA486" s="70"/>
      <c r="BB486" s="70">
        <f t="shared" si="64"/>
        <v>0</v>
      </c>
      <c r="BC486" s="70" t="e">
        <f t="shared" si="65"/>
        <v>#N/A</v>
      </c>
      <c r="BD486" s="70">
        <f t="shared" si="66"/>
        <v>0.99768670264383563</v>
      </c>
      <c r="BE486" s="70"/>
      <c r="BF486" s="70"/>
      <c r="BG486" s="70"/>
      <c r="BH486" s="70"/>
      <c r="BI486" s="70"/>
      <c r="BJ486" s="70"/>
      <c r="BK486" s="70"/>
      <c r="BL486" s="70"/>
      <c r="BM486" s="70"/>
      <c r="BN486" s="70"/>
      <c r="BO486" s="70"/>
      <c r="BP486" s="70"/>
      <c r="BQ486" s="70"/>
      <c r="BR486" s="70"/>
      <c r="BS486" s="70"/>
      <c r="BT486" s="70"/>
      <c r="BU486" s="70"/>
      <c r="BV486" s="70"/>
      <c r="BW486" s="70"/>
      <c r="BX486" s="70"/>
      <c r="BY486" s="70"/>
      <c r="BZ486" s="70"/>
      <c r="CA486" s="70"/>
      <c r="CB486" s="70"/>
      <c r="CC486" s="70"/>
      <c r="CD486" s="70"/>
      <c r="CE486" s="70"/>
      <c r="CF486" s="70"/>
      <c r="CG486" s="70"/>
      <c r="CH486" s="70"/>
      <c r="CI486" s="70"/>
      <c r="CJ486" s="70"/>
      <c r="CK486" s="70"/>
      <c r="CL486" s="70"/>
      <c r="CM486" s="70"/>
      <c r="CN486" s="70"/>
      <c r="CO486" s="70"/>
      <c r="CP486" s="70"/>
      <c r="CQ486" s="70"/>
      <c r="CR486" s="70"/>
      <c r="CS486" s="70"/>
      <c r="CT486" s="70"/>
      <c r="CU486" s="70"/>
      <c r="CV486" s="70"/>
      <c r="CW486" s="70"/>
      <c r="CX486" s="70"/>
      <c r="CY486" s="70"/>
      <c r="CZ486" s="70"/>
      <c r="DA486" s="70"/>
      <c r="DB486" s="70"/>
      <c r="DC486" s="70"/>
      <c r="DD486" s="70"/>
      <c r="DE486" s="70"/>
      <c r="DF486" s="70"/>
      <c r="DG486" s="70"/>
      <c r="DH486" s="70"/>
      <c r="DI486" s="70"/>
      <c r="DJ486" s="70"/>
      <c r="DK486" s="70"/>
      <c r="DL486" s="70"/>
      <c r="DM486" s="70"/>
      <c r="DN486" s="70"/>
      <c r="DO486" s="70"/>
      <c r="DP486" s="70"/>
      <c r="DQ486" s="70"/>
      <c r="DR486" s="70"/>
      <c r="DS486" s="70"/>
      <c r="DT486" s="70"/>
      <c r="DU486" s="70"/>
      <c r="DV486" s="70"/>
      <c r="DW486" s="70"/>
      <c r="DX486" s="70"/>
      <c r="DY486" s="70"/>
      <c r="DZ486" s="70"/>
      <c r="EA486" s="70"/>
      <c r="EB486" s="70"/>
      <c r="EC486" s="70"/>
      <c r="ED486" s="70"/>
      <c r="EE486" s="70"/>
      <c r="EF486" s="70"/>
      <c r="EG486" s="70"/>
      <c r="EH486" s="70"/>
      <c r="EI486" s="70"/>
      <c r="EJ486" s="70"/>
      <c r="EK486" s="70"/>
      <c r="EL486" s="70"/>
      <c r="EM486" s="70"/>
      <c r="EN486" s="70"/>
    </row>
    <row r="487" spans="1:144" outlineLevel="1" x14ac:dyDescent="0.2">
      <c r="A487" s="16">
        <v>234</v>
      </c>
      <c r="B487" s="16">
        <v>0</v>
      </c>
      <c r="C487" s="1">
        <v>7.4313666197754074E-4</v>
      </c>
      <c r="D487" s="1">
        <f t="shared" si="58"/>
        <v>-7.4313666197754074E-4</v>
      </c>
      <c r="E487" s="1">
        <f t="shared" si="59"/>
        <v>1.4868258498051368E-3</v>
      </c>
      <c r="F487" s="1">
        <f t="shared" si="60"/>
        <v>-3.8559380827564348E-2</v>
      </c>
      <c r="G487" s="1">
        <f t="shared" si="61"/>
        <v>-2.727066784623923E-2</v>
      </c>
      <c r="H487" s="1">
        <v>1.3235270894151894E-3</v>
      </c>
      <c r="I487" s="1">
        <f t="shared" si="62"/>
        <v>9.8559743235607797E-7</v>
      </c>
      <c r="J487" s="1">
        <f t="shared" si="63"/>
        <v>-2.7288732513846486E-2</v>
      </c>
      <c r="AQ487" s="70"/>
      <c r="AR487" s="70"/>
      <c r="AS487" s="70"/>
      <c r="AT487" s="70"/>
      <c r="AU487" s="70"/>
      <c r="AV487" s="70"/>
      <c r="AW487" s="70"/>
      <c r="AX487" s="83"/>
      <c r="AY487" s="70"/>
      <c r="AZ487" s="70"/>
      <c r="BA487" s="70"/>
      <c r="BB487" s="70">
        <f t="shared" si="64"/>
        <v>1</v>
      </c>
      <c r="BC487" s="70">
        <f t="shared" si="65"/>
        <v>7.4313666197754074E-4</v>
      </c>
      <c r="BD487" s="70" t="e">
        <f t="shared" si="66"/>
        <v>#N/A</v>
      </c>
      <c r="BE487" s="70"/>
      <c r="BF487" s="70"/>
      <c r="BG487" s="70"/>
      <c r="BH487" s="70"/>
      <c r="BI487" s="70"/>
      <c r="BJ487" s="70"/>
      <c r="BK487" s="70"/>
      <c r="BL487" s="70"/>
      <c r="BM487" s="70"/>
      <c r="BN487" s="70"/>
      <c r="BO487" s="70"/>
      <c r="BP487" s="70"/>
      <c r="BQ487" s="70"/>
      <c r="BR487" s="70"/>
      <c r="BS487" s="70"/>
      <c r="BT487" s="70"/>
      <c r="BU487" s="70"/>
      <c r="BV487" s="70"/>
      <c r="BW487" s="70"/>
      <c r="BX487" s="70"/>
      <c r="BY487" s="70"/>
      <c r="BZ487" s="70"/>
      <c r="CA487" s="70"/>
      <c r="CB487" s="70"/>
      <c r="CC487" s="70"/>
      <c r="CD487" s="70"/>
      <c r="CE487" s="70"/>
      <c r="CF487" s="70"/>
      <c r="CG487" s="70"/>
      <c r="CH487" s="70"/>
      <c r="CI487" s="70"/>
      <c r="CJ487" s="70"/>
      <c r="CK487" s="70"/>
      <c r="CL487" s="70"/>
      <c r="CM487" s="70"/>
      <c r="CN487" s="70"/>
      <c r="CO487" s="70"/>
      <c r="CP487" s="70"/>
      <c r="CQ487" s="70"/>
      <c r="CR487" s="70"/>
      <c r="CS487" s="70"/>
      <c r="CT487" s="70"/>
      <c r="CU487" s="70"/>
      <c r="CV487" s="70"/>
      <c r="CW487" s="70"/>
      <c r="CX487" s="70"/>
      <c r="CY487" s="70"/>
      <c r="CZ487" s="70"/>
      <c r="DA487" s="70"/>
      <c r="DB487" s="70"/>
      <c r="DC487" s="70"/>
      <c r="DD487" s="70"/>
      <c r="DE487" s="70"/>
      <c r="DF487" s="70"/>
      <c r="DG487" s="70"/>
      <c r="DH487" s="70"/>
      <c r="DI487" s="70"/>
      <c r="DJ487" s="70"/>
      <c r="DK487" s="70"/>
      <c r="DL487" s="70"/>
      <c r="DM487" s="70"/>
      <c r="DN487" s="70"/>
      <c r="DO487" s="70"/>
      <c r="DP487" s="70"/>
      <c r="DQ487" s="70"/>
      <c r="DR487" s="70"/>
      <c r="DS487" s="70"/>
      <c r="DT487" s="70"/>
      <c r="DU487" s="70"/>
      <c r="DV487" s="70"/>
      <c r="DW487" s="70"/>
      <c r="DX487" s="70"/>
      <c r="DY487" s="70"/>
      <c r="DZ487" s="70"/>
      <c r="EA487" s="70"/>
      <c r="EB487" s="70"/>
      <c r="EC487" s="70"/>
      <c r="ED487" s="70"/>
      <c r="EE487" s="70"/>
      <c r="EF487" s="70"/>
      <c r="EG487" s="70"/>
      <c r="EH487" s="70"/>
      <c r="EI487" s="70"/>
      <c r="EJ487" s="70"/>
      <c r="EK487" s="70"/>
      <c r="EL487" s="70"/>
      <c r="EM487" s="70"/>
      <c r="EN487" s="70"/>
    </row>
    <row r="488" spans="1:144" outlineLevel="1" x14ac:dyDescent="0.2">
      <c r="A488" s="16">
        <v>235</v>
      </c>
      <c r="B488" s="16">
        <v>0</v>
      </c>
      <c r="C488" s="1">
        <v>1.4187192780827885E-3</v>
      </c>
      <c r="D488" s="1">
        <f t="shared" si="58"/>
        <v>-1.4187192780827885E-3</v>
      </c>
      <c r="E488" s="1">
        <f t="shared" si="59"/>
        <v>2.839453226281883E-3</v>
      </c>
      <c r="F488" s="1">
        <f t="shared" si="60"/>
        <v>-5.3286520117961193E-2</v>
      </c>
      <c r="G488" s="1">
        <f t="shared" si="61"/>
        <v>-3.7692637239617646E-2</v>
      </c>
      <c r="H488" s="1">
        <v>2.7407649448654673E-3</v>
      </c>
      <c r="I488" s="1">
        <f t="shared" si="62"/>
        <v>3.9046020118784482E-6</v>
      </c>
      <c r="J488" s="1">
        <f t="shared" si="63"/>
        <v>-3.7744396989345182E-2</v>
      </c>
      <c r="AQ488" s="70"/>
      <c r="AR488" s="70"/>
      <c r="AS488" s="70"/>
      <c r="AT488" s="70"/>
      <c r="AU488" s="70"/>
      <c r="AV488" s="70"/>
      <c r="AW488" s="70"/>
      <c r="AX488" s="83"/>
      <c r="AY488" s="70"/>
      <c r="AZ488" s="70"/>
      <c r="BA488" s="70"/>
      <c r="BB488" s="70">
        <f t="shared" si="64"/>
        <v>1</v>
      </c>
      <c r="BC488" s="70">
        <f t="shared" si="65"/>
        <v>1.4187192780827885E-3</v>
      </c>
      <c r="BD488" s="70" t="e">
        <f t="shared" si="66"/>
        <v>#N/A</v>
      </c>
      <c r="BE488" s="70"/>
      <c r="BF488" s="70"/>
      <c r="BG488" s="70"/>
      <c r="BH488" s="70"/>
      <c r="BI488" s="70"/>
      <c r="BJ488" s="70"/>
      <c r="BK488" s="70"/>
      <c r="BL488" s="70"/>
      <c r="BM488" s="70"/>
      <c r="BN488" s="70"/>
      <c r="BO488" s="70"/>
      <c r="BP488" s="70"/>
      <c r="BQ488" s="70"/>
      <c r="BR488" s="70"/>
      <c r="BS488" s="70"/>
      <c r="BT488" s="70"/>
      <c r="BU488" s="70"/>
      <c r="BV488" s="70"/>
      <c r="BW488" s="70"/>
      <c r="BX488" s="70"/>
      <c r="BY488" s="70"/>
      <c r="BZ488" s="70"/>
      <c r="CA488" s="70"/>
      <c r="CB488" s="70"/>
      <c r="CC488" s="70"/>
      <c r="CD488" s="70"/>
      <c r="CE488" s="70"/>
      <c r="CF488" s="70"/>
      <c r="CG488" s="70"/>
      <c r="CH488" s="70"/>
      <c r="CI488" s="70"/>
      <c r="CJ488" s="70"/>
      <c r="CK488" s="70"/>
      <c r="CL488" s="70"/>
      <c r="CM488" s="70"/>
      <c r="CN488" s="70"/>
      <c r="CO488" s="70"/>
      <c r="CP488" s="70"/>
      <c r="CQ488" s="70"/>
      <c r="CR488" s="70"/>
      <c r="CS488" s="70"/>
      <c r="CT488" s="70"/>
      <c r="CU488" s="70"/>
      <c r="CV488" s="70"/>
      <c r="CW488" s="70"/>
      <c r="CX488" s="70"/>
      <c r="CY488" s="70"/>
      <c r="CZ488" s="70"/>
      <c r="DA488" s="70"/>
      <c r="DB488" s="70"/>
      <c r="DC488" s="70"/>
      <c r="DD488" s="70"/>
      <c r="DE488" s="70"/>
      <c r="DF488" s="70"/>
      <c r="DG488" s="70"/>
      <c r="DH488" s="70"/>
      <c r="DI488" s="70"/>
      <c r="DJ488" s="70"/>
      <c r="DK488" s="70"/>
      <c r="DL488" s="70"/>
      <c r="DM488" s="70"/>
      <c r="DN488" s="70"/>
      <c r="DO488" s="70"/>
      <c r="DP488" s="70"/>
      <c r="DQ488" s="70"/>
      <c r="DR488" s="70"/>
      <c r="DS488" s="70"/>
      <c r="DT488" s="70"/>
      <c r="DU488" s="70"/>
      <c r="DV488" s="70"/>
      <c r="DW488" s="70"/>
      <c r="DX488" s="70"/>
      <c r="DY488" s="70"/>
      <c r="DZ488" s="70"/>
      <c r="EA488" s="70"/>
      <c r="EB488" s="70"/>
      <c r="EC488" s="70"/>
      <c r="ED488" s="70"/>
      <c r="EE488" s="70"/>
      <c r="EF488" s="70"/>
      <c r="EG488" s="70"/>
      <c r="EH488" s="70"/>
      <c r="EI488" s="70"/>
      <c r="EJ488" s="70"/>
      <c r="EK488" s="70"/>
      <c r="EL488" s="70"/>
      <c r="EM488" s="70"/>
      <c r="EN488" s="70"/>
    </row>
    <row r="489" spans="1:144" outlineLevel="1" x14ac:dyDescent="0.2">
      <c r="A489" s="16">
        <v>236</v>
      </c>
      <c r="B489" s="16">
        <v>0</v>
      </c>
      <c r="C489" s="1">
        <v>1.2850704263668168E-2</v>
      </c>
      <c r="D489" s="1">
        <f t="shared" si="58"/>
        <v>-1.2850704263668168E-2</v>
      </c>
      <c r="E489" s="1">
        <f t="shared" si="59"/>
        <v>2.5867977686826988E-2</v>
      </c>
      <c r="F489" s="1">
        <f t="shared" si="60"/>
        <v>-0.16083525013760816</v>
      </c>
      <c r="G489" s="1">
        <f t="shared" si="61"/>
        <v>-0.11409642703954777</v>
      </c>
      <c r="H489" s="1">
        <v>9.2350197290950436E-3</v>
      </c>
      <c r="I489" s="1">
        <f t="shared" si="62"/>
        <v>1.2134203362229183E-4</v>
      </c>
      <c r="J489" s="1">
        <f t="shared" si="63"/>
        <v>-0.11462694577111064</v>
      </c>
      <c r="AQ489" s="70"/>
      <c r="AR489" s="70"/>
      <c r="AS489" s="70"/>
      <c r="AT489" s="70"/>
      <c r="AU489" s="70"/>
      <c r="AV489" s="70"/>
      <c r="AW489" s="70"/>
      <c r="AX489" s="83"/>
      <c r="AY489" s="70"/>
      <c r="AZ489" s="70"/>
      <c r="BA489" s="70"/>
      <c r="BB489" s="70">
        <f t="shared" si="64"/>
        <v>1</v>
      </c>
      <c r="BC489" s="70">
        <f t="shared" si="65"/>
        <v>1.2850704263668168E-2</v>
      </c>
      <c r="BD489" s="70" t="e">
        <f t="shared" si="66"/>
        <v>#N/A</v>
      </c>
      <c r="BE489" s="70"/>
      <c r="BF489" s="70"/>
      <c r="BG489" s="70"/>
      <c r="BH489" s="70"/>
      <c r="BI489" s="70"/>
      <c r="BJ489" s="70"/>
      <c r="BK489" s="70"/>
      <c r="BL489" s="70"/>
      <c r="BM489" s="70"/>
      <c r="BN489" s="70"/>
      <c r="BO489" s="70"/>
      <c r="BP489" s="70"/>
      <c r="BQ489" s="70"/>
      <c r="BR489" s="70"/>
      <c r="BS489" s="70"/>
      <c r="BT489" s="70"/>
      <c r="BU489" s="70"/>
      <c r="BV489" s="70"/>
      <c r="BW489" s="70"/>
      <c r="BX489" s="70"/>
      <c r="BY489" s="70"/>
      <c r="BZ489" s="70"/>
      <c r="CA489" s="70"/>
      <c r="CB489" s="70"/>
      <c r="CC489" s="70"/>
      <c r="CD489" s="70"/>
      <c r="CE489" s="70"/>
      <c r="CF489" s="70"/>
      <c r="CG489" s="70"/>
      <c r="CH489" s="70"/>
      <c r="CI489" s="70"/>
      <c r="CJ489" s="70"/>
      <c r="CK489" s="70"/>
      <c r="CL489" s="70"/>
      <c r="CM489" s="70"/>
      <c r="CN489" s="70"/>
      <c r="CO489" s="70"/>
      <c r="CP489" s="70"/>
      <c r="CQ489" s="70"/>
      <c r="CR489" s="70"/>
      <c r="CS489" s="70"/>
      <c r="CT489" s="70"/>
      <c r="CU489" s="70"/>
      <c r="CV489" s="70"/>
      <c r="CW489" s="70"/>
      <c r="CX489" s="70"/>
      <c r="CY489" s="70"/>
      <c r="CZ489" s="70"/>
      <c r="DA489" s="70"/>
      <c r="DB489" s="70"/>
      <c r="DC489" s="70"/>
      <c r="DD489" s="70"/>
      <c r="DE489" s="70"/>
      <c r="DF489" s="70"/>
      <c r="DG489" s="70"/>
      <c r="DH489" s="70"/>
      <c r="DI489" s="70"/>
      <c r="DJ489" s="70"/>
      <c r="DK489" s="70"/>
      <c r="DL489" s="70"/>
      <c r="DM489" s="70"/>
      <c r="DN489" s="70"/>
      <c r="DO489" s="70"/>
      <c r="DP489" s="70"/>
      <c r="DQ489" s="70"/>
      <c r="DR489" s="70"/>
      <c r="DS489" s="70"/>
      <c r="DT489" s="70"/>
      <c r="DU489" s="70"/>
      <c r="DV489" s="70"/>
      <c r="DW489" s="70"/>
      <c r="DX489" s="70"/>
      <c r="DY489" s="70"/>
      <c r="DZ489" s="70"/>
      <c r="EA489" s="70"/>
      <c r="EB489" s="70"/>
      <c r="EC489" s="70"/>
      <c r="ED489" s="70"/>
      <c r="EE489" s="70"/>
      <c r="EF489" s="70"/>
      <c r="EG489" s="70"/>
      <c r="EH489" s="70"/>
      <c r="EI489" s="70"/>
      <c r="EJ489" s="70"/>
      <c r="EK489" s="70"/>
      <c r="EL489" s="70"/>
      <c r="EM489" s="70"/>
      <c r="EN489" s="70"/>
    </row>
    <row r="490" spans="1:144" outlineLevel="1" x14ac:dyDescent="0.2">
      <c r="A490" s="16">
        <v>237</v>
      </c>
      <c r="B490" s="16">
        <v>0</v>
      </c>
      <c r="C490" s="1">
        <v>1.6809251546224892E-6</v>
      </c>
      <c r="D490" s="1">
        <f t="shared" si="58"/>
        <v>-1.6809251546224892E-6</v>
      </c>
      <c r="E490" s="1">
        <f t="shared" si="59"/>
        <v>3.3618531347664483E-6</v>
      </c>
      <c r="F490" s="1">
        <f t="shared" si="60"/>
        <v>-1.8335356922532073E-3</v>
      </c>
      <c r="G490" s="1">
        <f t="shared" si="61"/>
        <v>-1.296506066370927E-3</v>
      </c>
      <c r="H490" s="1">
        <v>1.1906060004743457E-5</v>
      </c>
      <c r="I490" s="1">
        <f t="shared" si="62"/>
        <v>2.0013467676705814E-11</v>
      </c>
      <c r="J490" s="1">
        <f t="shared" si="63"/>
        <v>-1.2965137845793585E-3</v>
      </c>
      <c r="AQ490" s="70"/>
      <c r="AR490" s="70"/>
      <c r="AS490" s="70"/>
      <c r="AT490" s="70"/>
      <c r="AU490" s="70"/>
      <c r="AV490" s="70"/>
      <c r="AW490" s="70"/>
      <c r="AX490" s="83"/>
      <c r="AY490" s="70"/>
      <c r="AZ490" s="70"/>
      <c r="BA490" s="70"/>
      <c r="BB490" s="70">
        <f t="shared" si="64"/>
        <v>1</v>
      </c>
      <c r="BC490" s="70">
        <f t="shared" si="65"/>
        <v>1.6809251546224892E-6</v>
      </c>
      <c r="BD490" s="70" t="e">
        <f t="shared" si="66"/>
        <v>#N/A</v>
      </c>
      <c r="BE490" s="70"/>
      <c r="BF490" s="70"/>
      <c r="BG490" s="70"/>
      <c r="BH490" s="70"/>
      <c r="BI490" s="70"/>
      <c r="BJ490" s="70"/>
      <c r="BK490" s="70"/>
      <c r="BL490" s="70"/>
      <c r="BM490" s="70"/>
      <c r="BN490" s="70"/>
      <c r="BO490" s="70"/>
      <c r="BP490" s="70"/>
      <c r="BQ490" s="70"/>
      <c r="BR490" s="70"/>
      <c r="BS490" s="70"/>
      <c r="BT490" s="70"/>
      <c r="BU490" s="70"/>
      <c r="BV490" s="70"/>
      <c r="BW490" s="70"/>
      <c r="BX490" s="70"/>
      <c r="BY490" s="70"/>
      <c r="BZ490" s="70"/>
      <c r="CA490" s="70"/>
      <c r="CB490" s="70"/>
      <c r="CC490" s="70"/>
      <c r="CD490" s="70"/>
      <c r="CE490" s="70"/>
      <c r="CF490" s="70"/>
      <c r="CG490" s="70"/>
      <c r="CH490" s="70"/>
      <c r="CI490" s="70"/>
      <c r="CJ490" s="70"/>
      <c r="CK490" s="70"/>
      <c r="CL490" s="70"/>
      <c r="CM490" s="70"/>
      <c r="CN490" s="70"/>
      <c r="CO490" s="70"/>
      <c r="CP490" s="70"/>
      <c r="CQ490" s="70"/>
      <c r="CR490" s="70"/>
      <c r="CS490" s="70"/>
      <c r="CT490" s="70"/>
      <c r="CU490" s="70"/>
      <c r="CV490" s="70"/>
      <c r="CW490" s="70"/>
      <c r="CX490" s="70"/>
      <c r="CY490" s="70"/>
      <c r="CZ490" s="70"/>
      <c r="DA490" s="70"/>
      <c r="DB490" s="70"/>
      <c r="DC490" s="70"/>
      <c r="DD490" s="70"/>
      <c r="DE490" s="70"/>
      <c r="DF490" s="70"/>
      <c r="DG490" s="70"/>
      <c r="DH490" s="70"/>
      <c r="DI490" s="70"/>
      <c r="DJ490" s="70"/>
      <c r="DK490" s="70"/>
      <c r="DL490" s="70"/>
      <c r="DM490" s="70"/>
      <c r="DN490" s="70"/>
      <c r="DO490" s="70"/>
      <c r="DP490" s="70"/>
      <c r="DQ490" s="70"/>
      <c r="DR490" s="70"/>
      <c r="DS490" s="70"/>
      <c r="DT490" s="70"/>
      <c r="DU490" s="70"/>
      <c r="DV490" s="70"/>
      <c r="DW490" s="70"/>
      <c r="DX490" s="70"/>
      <c r="DY490" s="70"/>
      <c r="DZ490" s="70"/>
      <c r="EA490" s="70"/>
      <c r="EB490" s="70"/>
      <c r="EC490" s="70"/>
      <c r="ED490" s="70"/>
      <c r="EE490" s="70"/>
      <c r="EF490" s="70"/>
      <c r="EG490" s="70"/>
      <c r="EH490" s="70"/>
      <c r="EI490" s="70"/>
      <c r="EJ490" s="70"/>
      <c r="EK490" s="70"/>
      <c r="EL490" s="70"/>
      <c r="EM490" s="70"/>
      <c r="EN490" s="70"/>
    </row>
    <row r="491" spans="1:144" outlineLevel="1" x14ac:dyDescent="0.2">
      <c r="A491" s="16">
        <v>238</v>
      </c>
      <c r="B491" s="16">
        <v>0</v>
      </c>
      <c r="C491" s="1">
        <v>0.19146826062557012</v>
      </c>
      <c r="D491" s="1">
        <f t="shared" si="58"/>
        <v>-0.19146826062557012</v>
      </c>
      <c r="E491" s="1">
        <f t="shared" si="59"/>
        <v>0.42507068724857044</v>
      </c>
      <c r="F491" s="1">
        <f t="shared" si="60"/>
        <v>-0.65197445291097911</v>
      </c>
      <c r="G491" s="1">
        <f t="shared" si="61"/>
        <v>-0.48663109861023779</v>
      </c>
      <c r="H491" s="1">
        <v>9.6400380131116514E-2</v>
      </c>
      <c r="I491" s="1">
        <f t="shared" si="62"/>
        <v>2.526401821801591E-2</v>
      </c>
      <c r="J491" s="1">
        <f t="shared" si="63"/>
        <v>-0.51193148404119759</v>
      </c>
      <c r="AQ491" s="70"/>
      <c r="AR491" s="70"/>
      <c r="AS491" s="70"/>
      <c r="AT491" s="70"/>
      <c r="AU491" s="70"/>
      <c r="AV491" s="70"/>
      <c r="AW491" s="70"/>
      <c r="AX491" s="83"/>
      <c r="AY491" s="70"/>
      <c r="AZ491" s="70"/>
      <c r="BA491" s="70"/>
      <c r="BB491" s="70">
        <f t="shared" si="64"/>
        <v>1</v>
      </c>
      <c r="BC491" s="70">
        <f t="shared" si="65"/>
        <v>0.19146826062557012</v>
      </c>
      <c r="BD491" s="70" t="e">
        <f t="shared" si="66"/>
        <v>#N/A</v>
      </c>
      <c r="BE491" s="70"/>
      <c r="BF491" s="70"/>
      <c r="BG491" s="70"/>
      <c r="BH491" s="70"/>
      <c r="BI491" s="70"/>
      <c r="BJ491" s="70"/>
      <c r="BK491" s="70"/>
      <c r="BL491" s="70"/>
      <c r="BM491" s="70"/>
      <c r="BN491" s="70"/>
      <c r="BO491" s="70"/>
      <c r="BP491" s="70"/>
      <c r="BQ491" s="70"/>
      <c r="BR491" s="70"/>
      <c r="BS491" s="70"/>
      <c r="BT491" s="70"/>
      <c r="BU491" s="70"/>
      <c r="BV491" s="70"/>
      <c r="BW491" s="70"/>
      <c r="BX491" s="70"/>
      <c r="BY491" s="70"/>
      <c r="BZ491" s="70"/>
      <c r="CA491" s="70"/>
      <c r="CB491" s="70"/>
      <c r="CC491" s="70"/>
      <c r="CD491" s="70"/>
      <c r="CE491" s="70"/>
      <c r="CF491" s="70"/>
      <c r="CG491" s="70"/>
      <c r="CH491" s="70"/>
      <c r="CI491" s="70"/>
      <c r="CJ491" s="70"/>
      <c r="CK491" s="70"/>
      <c r="CL491" s="70"/>
      <c r="CM491" s="70"/>
      <c r="CN491" s="70"/>
      <c r="CO491" s="70"/>
      <c r="CP491" s="70"/>
      <c r="CQ491" s="70"/>
      <c r="CR491" s="70"/>
      <c r="CS491" s="70"/>
      <c r="CT491" s="70"/>
      <c r="CU491" s="70"/>
      <c r="CV491" s="70"/>
      <c r="CW491" s="70"/>
      <c r="CX491" s="70"/>
      <c r="CY491" s="70"/>
      <c r="CZ491" s="70"/>
      <c r="DA491" s="70"/>
      <c r="DB491" s="70"/>
      <c r="DC491" s="70"/>
      <c r="DD491" s="70"/>
      <c r="DE491" s="70"/>
      <c r="DF491" s="70"/>
      <c r="DG491" s="70"/>
      <c r="DH491" s="70"/>
      <c r="DI491" s="70"/>
      <c r="DJ491" s="70"/>
      <c r="DK491" s="70"/>
      <c r="DL491" s="70"/>
      <c r="DM491" s="70"/>
      <c r="DN491" s="70"/>
      <c r="DO491" s="70"/>
      <c r="DP491" s="70"/>
      <c r="DQ491" s="70"/>
      <c r="DR491" s="70"/>
      <c r="DS491" s="70"/>
      <c r="DT491" s="70"/>
      <c r="DU491" s="70"/>
      <c r="DV491" s="70"/>
      <c r="DW491" s="70"/>
      <c r="DX491" s="70"/>
      <c r="DY491" s="70"/>
      <c r="DZ491" s="70"/>
      <c r="EA491" s="70"/>
      <c r="EB491" s="70"/>
      <c r="EC491" s="70"/>
      <c r="ED491" s="70"/>
      <c r="EE491" s="70"/>
      <c r="EF491" s="70"/>
      <c r="EG491" s="70"/>
      <c r="EH491" s="70"/>
      <c r="EI491" s="70"/>
      <c r="EJ491" s="70"/>
      <c r="EK491" s="70"/>
      <c r="EL491" s="70"/>
      <c r="EM491" s="70"/>
      <c r="EN491" s="70"/>
    </row>
    <row r="492" spans="1:144" outlineLevel="1" x14ac:dyDescent="0.2">
      <c r="A492" s="16">
        <v>239</v>
      </c>
      <c r="B492" s="16">
        <v>0</v>
      </c>
      <c r="C492" s="1">
        <v>1.3237215240020828E-5</v>
      </c>
      <c r="D492" s="1">
        <f t="shared" si="58"/>
        <v>-1.3237215240020828E-5</v>
      </c>
      <c r="E492" s="1">
        <f t="shared" si="59"/>
        <v>2.6474605705468398E-5</v>
      </c>
      <c r="F492" s="1">
        <f t="shared" si="60"/>
        <v>-5.1453479673845576E-3</v>
      </c>
      <c r="G492" s="1">
        <f t="shared" si="61"/>
        <v>-3.6383224796886337E-3</v>
      </c>
      <c r="H492" s="1">
        <v>5.3220754554298359E-5</v>
      </c>
      <c r="I492" s="1">
        <f t="shared" si="62"/>
        <v>7.045414051666441E-10</v>
      </c>
      <c r="J492" s="1">
        <f t="shared" si="63"/>
        <v>-3.6384193006871565E-3</v>
      </c>
      <c r="AQ492" s="70"/>
      <c r="AR492" s="70"/>
      <c r="AS492" s="70"/>
      <c r="AT492" s="70"/>
      <c r="AU492" s="70"/>
      <c r="AV492" s="70"/>
      <c r="AW492" s="70"/>
      <c r="AX492" s="83"/>
      <c r="AY492" s="70"/>
      <c r="AZ492" s="70"/>
      <c r="BA492" s="70"/>
      <c r="BB492" s="70">
        <f t="shared" si="64"/>
        <v>1</v>
      </c>
      <c r="BC492" s="70">
        <f t="shared" si="65"/>
        <v>1.3237215240020828E-5</v>
      </c>
      <c r="BD492" s="70" t="e">
        <f t="shared" si="66"/>
        <v>#N/A</v>
      </c>
      <c r="BE492" s="70"/>
      <c r="BF492" s="70"/>
      <c r="BG492" s="70"/>
      <c r="BH492" s="70"/>
      <c r="BI492" s="70"/>
      <c r="BJ492" s="70"/>
      <c r="BK492" s="70"/>
      <c r="BL492" s="70"/>
      <c r="BM492" s="70"/>
      <c r="BN492" s="70"/>
      <c r="BO492" s="70"/>
      <c r="BP492" s="70"/>
      <c r="BQ492" s="70"/>
      <c r="BR492" s="70"/>
      <c r="BS492" s="70"/>
      <c r="BT492" s="70"/>
      <c r="BU492" s="70"/>
      <c r="BV492" s="70"/>
      <c r="BW492" s="70"/>
      <c r="BX492" s="70"/>
      <c r="BY492" s="70"/>
      <c r="BZ492" s="70"/>
      <c r="CA492" s="70"/>
      <c r="CB492" s="70"/>
      <c r="CC492" s="70"/>
      <c r="CD492" s="70"/>
      <c r="CE492" s="70"/>
      <c r="CF492" s="70"/>
      <c r="CG492" s="70"/>
      <c r="CH492" s="70"/>
      <c r="CI492" s="70"/>
      <c r="CJ492" s="70"/>
      <c r="CK492" s="70"/>
      <c r="CL492" s="70"/>
      <c r="CM492" s="70"/>
      <c r="CN492" s="70"/>
      <c r="CO492" s="70"/>
      <c r="CP492" s="70"/>
      <c r="CQ492" s="70"/>
      <c r="CR492" s="70"/>
      <c r="CS492" s="70"/>
      <c r="CT492" s="70"/>
      <c r="CU492" s="70"/>
      <c r="CV492" s="70"/>
      <c r="CW492" s="70"/>
      <c r="CX492" s="70"/>
      <c r="CY492" s="70"/>
      <c r="CZ492" s="70"/>
      <c r="DA492" s="70"/>
      <c r="DB492" s="70"/>
      <c r="DC492" s="70"/>
      <c r="DD492" s="70"/>
      <c r="DE492" s="70"/>
      <c r="DF492" s="70"/>
      <c r="DG492" s="70"/>
      <c r="DH492" s="70"/>
      <c r="DI492" s="70"/>
      <c r="DJ492" s="70"/>
      <c r="DK492" s="70"/>
      <c r="DL492" s="70"/>
      <c r="DM492" s="70"/>
      <c r="DN492" s="70"/>
      <c r="DO492" s="70"/>
      <c r="DP492" s="70"/>
      <c r="DQ492" s="70"/>
      <c r="DR492" s="70"/>
      <c r="DS492" s="70"/>
      <c r="DT492" s="70"/>
      <c r="DU492" s="70"/>
      <c r="DV492" s="70"/>
      <c r="DW492" s="70"/>
      <c r="DX492" s="70"/>
      <c r="DY492" s="70"/>
      <c r="DZ492" s="70"/>
      <c r="EA492" s="70"/>
      <c r="EB492" s="70"/>
      <c r="EC492" s="70"/>
      <c r="ED492" s="70"/>
      <c r="EE492" s="70"/>
      <c r="EF492" s="70"/>
      <c r="EG492" s="70"/>
      <c r="EH492" s="70"/>
      <c r="EI492" s="70"/>
      <c r="EJ492" s="70"/>
      <c r="EK492" s="70"/>
      <c r="EL492" s="70"/>
      <c r="EM492" s="70"/>
      <c r="EN492" s="70"/>
    </row>
    <row r="493" spans="1:144" outlineLevel="1" x14ac:dyDescent="0.2">
      <c r="A493" s="16">
        <v>240</v>
      </c>
      <c r="B493" s="16">
        <v>0</v>
      </c>
      <c r="C493" s="1">
        <v>3.4091849306193324E-6</v>
      </c>
      <c r="D493" s="1">
        <f t="shared" si="58"/>
        <v>-3.4091849306193324E-6</v>
      </c>
      <c r="E493" s="1">
        <f t="shared" si="59"/>
        <v>6.8183814835280341E-6</v>
      </c>
      <c r="F493" s="1">
        <f t="shared" si="60"/>
        <v>-2.6112030720585547E-3</v>
      </c>
      <c r="G493" s="1">
        <f t="shared" si="61"/>
        <v>-1.8464009730285692E-3</v>
      </c>
      <c r="H493" s="1">
        <v>1.7326690649979135E-5</v>
      </c>
      <c r="I493" s="1">
        <f t="shared" si="62"/>
        <v>5.9071117549266333E-11</v>
      </c>
      <c r="J493" s="1">
        <f t="shared" si="63"/>
        <v>-1.8464169692456783E-3</v>
      </c>
      <c r="AQ493" s="70"/>
      <c r="AR493" s="70"/>
      <c r="AS493" s="70"/>
      <c r="AT493" s="70"/>
      <c r="AU493" s="70"/>
      <c r="AV493" s="70"/>
      <c r="AW493" s="70"/>
      <c r="AX493" s="83"/>
      <c r="AY493" s="70"/>
      <c r="AZ493" s="70"/>
      <c r="BA493" s="70"/>
      <c r="BB493" s="70">
        <f t="shared" si="64"/>
        <v>1</v>
      </c>
      <c r="BC493" s="70">
        <f t="shared" si="65"/>
        <v>3.4091849306193324E-6</v>
      </c>
      <c r="BD493" s="70" t="e">
        <f t="shared" si="66"/>
        <v>#N/A</v>
      </c>
      <c r="BE493" s="70"/>
      <c r="BF493" s="70"/>
      <c r="BG493" s="70"/>
      <c r="BH493" s="70"/>
      <c r="BI493" s="70"/>
      <c r="BJ493" s="70"/>
      <c r="BK493" s="70"/>
      <c r="BL493" s="70"/>
      <c r="BM493" s="70"/>
      <c r="BN493" s="70"/>
      <c r="BO493" s="70"/>
      <c r="BP493" s="70"/>
      <c r="BQ493" s="70"/>
      <c r="BR493" s="70"/>
      <c r="BS493" s="70"/>
      <c r="BT493" s="70"/>
      <c r="BU493" s="70"/>
      <c r="BV493" s="70"/>
      <c r="BW493" s="70"/>
      <c r="BX493" s="70"/>
      <c r="BY493" s="70"/>
      <c r="BZ493" s="70"/>
      <c r="CA493" s="70"/>
      <c r="CB493" s="70"/>
      <c r="CC493" s="70"/>
      <c r="CD493" s="70"/>
      <c r="CE493" s="70"/>
      <c r="CF493" s="70"/>
      <c r="CG493" s="70"/>
      <c r="CH493" s="70"/>
      <c r="CI493" s="70"/>
      <c r="CJ493" s="70"/>
      <c r="CK493" s="70"/>
      <c r="CL493" s="70"/>
      <c r="CM493" s="70"/>
      <c r="CN493" s="70"/>
      <c r="CO493" s="70"/>
      <c r="CP493" s="70"/>
      <c r="CQ493" s="70"/>
      <c r="CR493" s="70"/>
      <c r="CS493" s="70"/>
      <c r="CT493" s="70"/>
      <c r="CU493" s="70"/>
      <c r="CV493" s="70"/>
      <c r="CW493" s="70"/>
      <c r="CX493" s="70"/>
      <c r="CY493" s="70"/>
      <c r="CZ493" s="70"/>
      <c r="DA493" s="70"/>
      <c r="DB493" s="70"/>
      <c r="DC493" s="70"/>
      <c r="DD493" s="70"/>
      <c r="DE493" s="70"/>
      <c r="DF493" s="70"/>
      <c r="DG493" s="70"/>
      <c r="DH493" s="70"/>
      <c r="DI493" s="70"/>
      <c r="DJ493" s="70"/>
      <c r="DK493" s="70"/>
      <c r="DL493" s="70"/>
      <c r="DM493" s="70"/>
      <c r="DN493" s="70"/>
      <c r="DO493" s="70"/>
      <c r="DP493" s="70"/>
      <c r="DQ493" s="70"/>
      <c r="DR493" s="70"/>
      <c r="DS493" s="70"/>
      <c r="DT493" s="70"/>
      <c r="DU493" s="70"/>
      <c r="DV493" s="70"/>
      <c r="DW493" s="70"/>
      <c r="DX493" s="70"/>
      <c r="DY493" s="70"/>
      <c r="DZ493" s="70"/>
      <c r="EA493" s="70"/>
      <c r="EB493" s="70"/>
      <c r="EC493" s="70"/>
      <c r="ED493" s="70"/>
      <c r="EE493" s="70"/>
      <c r="EF493" s="70"/>
      <c r="EG493" s="70"/>
      <c r="EH493" s="70"/>
      <c r="EI493" s="70"/>
      <c r="EJ493" s="70"/>
      <c r="EK493" s="70"/>
      <c r="EL493" s="70"/>
      <c r="EM493" s="70"/>
      <c r="EN493" s="70"/>
    </row>
    <row r="494" spans="1:144" outlineLevel="1" x14ac:dyDescent="0.2">
      <c r="A494" s="16">
        <v>241</v>
      </c>
      <c r="B494" s="16">
        <v>0</v>
      </c>
      <c r="C494" s="1">
        <v>1.3703009178846404E-4</v>
      </c>
      <c r="D494" s="1">
        <f t="shared" si="58"/>
        <v>-1.3703009178846404E-4</v>
      </c>
      <c r="E494" s="1">
        <f t="shared" si="59"/>
        <v>2.7407896253853605E-4</v>
      </c>
      <c r="F494" s="1">
        <f t="shared" si="60"/>
        <v>-1.6555330336134523E-2</v>
      </c>
      <c r="G494" s="1">
        <f t="shared" si="61"/>
        <v>-1.1706787416192369E-2</v>
      </c>
      <c r="H494" s="1">
        <v>4.5117184669108025E-4</v>
      </c>
      <c r="I494" s="1">
        <f t="shared" si="62"/>
        <v>6.186050220729213E-8</v>
      </c>
      <c r="J494" s="1">
        <f t="shared" si="63"/>
        <v>-1.1709429196597385E-2</v>
      </c>
      <c r="AQ494" s="70"/>
      <c r="AR494" s="70"/>
      <c r="AS494" s="70"/>
      <c r="AT494" s="70"/>
      <c r="AU494" s="70"/>
      <c r="AV494" s="70"/>
      <c r="AW494" s="70"/>
      <c r="AX494" s="83"/>
      <c r="AY494" s="70"/>
      <c r="AZ494" s="70"/>
      <c r="BA494" s="70"/>
      <c r="BB494" s="70">
        <f t="shared" si="64"/>
        <v>1</v>
      </c>
      <c r="BC494" s="70">
        <f t="shared" si="65"/>
        <v>1.3703009178846404E-4</v>
      </c>
      <c r="BD494" s="70" t="e">
        <f t="shared" si="66"/>
        <v>#N/A</v>
      </c>
      <c r="BE494" s="70"/>
      <c r="BF494" s="70"/>
      <c r="BG494" s="70"/>
      <c r="BH494" s="70"/>
      <c r="BI494" s="70"/>
      <c r="BJ494" s="70"/>
      <c r="BK494" s="70"/>
      <c r="BL494" s="70"/>
      <c r="BM494" s="70"/>
      <c r="BN494" s="70"/>
      <c r="BO494" s="70"/>
      <c r="BP494" s="70"/>
      <c r="BQ494" s="70"/>
      <c r="BR494" s="70"/>
      <c r="BS494" s="70"/>
      <c r="BT494" s="70"/>
      <c r="BU494" s="70"/>
      <c r="BV494" s="70"/>
      <c r="BW494" s="70"/>
      <c r="BX494" s="70"/>
      <c r="BY494" s="70"/>
      <c r="BZ494" s="70"/>
      <c r="CA494" s="70"/>
      <c r="CB494" s="70"/>
      <c r="CC494" s="70"/>
      <c r="CD494" s="70"/>
      <c r="CE494" s="70"/>
      <c r="CF494" s="70"/>
      <c r="CG494" s="70"/>
      <c r="CH494" s="70"/>
      <c r="CI494" s="70"/>
      <c r="CJ494" s="70"/>
      <c r="CK494" s="70"/>
      <c r="CL494" s="70"/>
      <c r="CM494" s="70"/>
      <c r="CN494" s="70"/>
      <c r="CO494" s="70"/>
      <c r="CP494" s="70"/>
      <c r="CQ494" s="70"/>
      <c r="CR494" s="70"/>
      <c r="CS494" s="70"/>
      <c r="CT494" s="70"/>
      <c r="CU494" s="70"/>
      <c r="CV494" s="70"/>
      <c r="CW494" s="70"/>
      <c r="CX494" s="70"/>
      <c r="CY494" s="70"/>
      <c r="CZ494" s="70"/>
      <c r="DA494" s="70"/>
      <c r="DB494" s="70"/>
      <c r="DC494" s="70"/>
      <c r="DD494" s="70"/>
      <c r="DE494" s="70"/>
      <c r="DF494" s="70"/>
      <c r="DG494" s="70"/>
      <c r="DH494" s="70"/>
      <c r="DI494" s="70"/>
      <c r="DJ494" s="70"/>
      <c r="DK494" s="70"/>
      <c r="DL494" s="70"/>
      <c r="DM494" s="70"/>
      <c r="DN494" s="70"/>
      <c r="DO494" s="70"/>
      <c r="DP494" s="70"/>
      <c r="DQ494" s="70"/>
      <c r="DR494" s="70"/>
      <c r="DS494" s="70"/>
      <c r="DT494" s="70"/>
      <c r="DU494" s="70"/>
      <c r="DV494" s="70"/>
      <c r="DW494" s="70"/>
      <c r="DX494" s="70"/>
      <c r="DY494" s="70"/>
      <c r="DZ494" s="70"/>
      <c r="EA494" s="70"/>
      <c r="EB494" s="70"/>
      <c r="EC494" s="70"/>
      <c r="ED494" s="70"/>
      <c r="EE494" s="70"/>
      <c r="EF494" s="70"/>
      <c r="EG494" s="70"/>
      <c r="EH494" s="70"/>
      <c r="EI494" s="70"/>
      <c r="EJ494" s="70"/>
      <c r="EK494" s="70"/>
      <c r="EL494" s="70"/>
      <c r="EM494" s="70"/>
      <c r="EN494" s="70"/>
    </row>
    <row r="495" spans="1:144" outlineLevel="1" x14ac:dyDescent="0.2">
      <c r="A495" s="16">
        <v>242</v>
      </c>
      <c r="B495" s="16">
        <v>0</v>
      </c>
      <c r="C495" s="1">
        <v>4.7618874236254783E-5</v>
      </c>
      <c r="D495" s="1">
        <f t="shared" si="58"/>
        <v>-4.7618874236254783E-5</v>
      </c>
      <c r="E495" s="1">
        <f t="shared" si="59"/>
        <v>9.5240016101591865E-5</v>
      </c>
      <c r="F495" s="1">
        <f t="shared" si="60"/>
        <v>-9.759099143957492E-3</v>
      </c>
      <c r="G495" s="1">
        <f t="shared" si="61"/>
        <v>-6.9008073369296414E-3</v>
      </c>
      <c r="H495" s="1">
        <v>2.1802425070951986E-4</v>
      </c>
      <c r="I495" s="1">
        <f t="shared" si="62"/>
        <v>1.0384827925316408E-8</v>
      </c>
      <c r="J495" s="1">
        <f t="shared" si="63"/>
        <v>-6.9015597316365584E-3</v>
      </c>
      <c r="AQ495" s="70"/>
      <c r="AR495" s="70"/>
      <c r="AS495" s="70"/>
      <c r="AT495" s="70"/>
      <c r="AU495" s="70"/>
      <c r="AV495" s="70"/>
      <c r="AW495" s="70"/>
      <c r="AX495" s="83"/>
      <c r="AY495" s="70"/>
      <c r="AZ495" s="70"/>
      <c r="BA495" s="70"/>
      <c r="BB495" s="70">
        <f t="shared" si="64"/>
        <v>1</v>
      </c>
      <c r="BC495" s="70">
        <f t="shared" si="65"/>
        <v>4.7618874236254783E-5</v>
      </c>
      <c r="BD495" s="70" t="e">
        <f t="shared" si="66"/>
        <v>#N/A</v>
      </c>
      <c r="BE495" s="70"/>
      <c r="BF495" s="70"/>
      <c r="BG495" s="70"/>
      <c r="BH495" s="70"/>
      <c r="BI495" s="70"/>
      <c r="BJ495" s="70"/>
      <c r="BK495" s="70"/>
      <c r="BL495" s="70"/>
      <c r="BM495" s="70"/>
      <c r="BN495" s="70"/>
      <c r="BO495" s="70"/>
      <c r="BP495" s="70"/>
      <c r="BQ495" s="70"/>
      <c r="BR495" s="70"/>
      <c r="BS495" s="70"/>
      <c r="BT495" s="70"/>
      <c r="BU495" s="70"/>
      <c r="BV495" s="70"/>
      <c r="BW495" s="70"/>
      <c r="BX495" s="70"/>
      <c r="BY495" s="70"/>
      <c r="BZ495" s="70"/>
      <c r="CA495" s="70"/>
      <c r="CB495" s="70"/>
      <c r="CC495" s="70"/>
      <c r="CD495" s="70"/>
      <c r="CE495" s="70"/>
      <c r="CF495" s="70"/>
      <c r="CG495" s="70"/>
      <c r="CH495" s="70"/>
      <c r="CI495" s="70"/>
      <c r="CJ495" s="70"/>
      <c r="CK495" s="70"/>
      <c r="CL495" s="70"/>
      <c r="CM495" s="70"/>
      <c r="CN495" s="70"/>
      <c r="CO495" s="70"/>
      <c r="CP495" s="70"/>
      <c r="CQ495" s="70"/>
      <c r="CR495" s="70"/>
      <c r="CS495" s="70"/>
      <c r="CT495" s="70"/>
      <c r="CU495" s="70"/>
      <c r="CV495" s="70"/>
      <c r="CW495" s="70"/>
      <c r="CX495" s="70"/>
      <c r="CY495" s="70"/>
      <c r="CZ495" s="70"/>
      <c r="DA495" s="70"/>
      <c r="DB495" s="70"/>
      <c r="DC495" s="70"/>
      <c r="DD495" s="70"/>
      <c r="DE495" s="70"/>
      <c r="DF495" s="70"/>
      <c r="DG495" s="70"/>
      <c r="DH495" s="70"/>
      <c r="DI495" s="70"/>
      <c r="DJ495" s="70"/>
      <c r="DK495" s="70"/>
      <c r="DL495" s="70"/>
      <c r="DM495" s="70"/>
      <c r="DN495" s="70"/>
      <c r="DO495" s="70"/>
      <c r="DP495" s="70"/>
      <c r="DQ495" s="70"/>
      <c r="DR495" s="70"/>
      <c r="DS495" s="70"/>
      <c r="DT495" s="70"/>
      <c r="DU495" s="70"/>
      <c r="DV495" s="70"/>
      <c r="DW495" s="70"/>
      <c r="DX495" s="70"/>
      <c r="DY495" s="70"/>
      <c r="DZ495" s="70"/>
      <c r="EA495" s="70"/>
      <c r="EB495" s="70"/>
      <c r="EC495" s="70"/>
      <c r="ED495" s="70"/>
      <c r="EE495" s="70"/>
      <c r="EF495" s="70"/>
      <c r="EG495" s="70"/>
      <c r="EH495" s="70"/>
      <c r="EI495" s="70"/>
      <c r="EJ495" s="70"/>
      <c r="EK495" s="70"/>
      <c r="EL495" s="70"/>
      <c r="EM495" s="70"/>
      <c r="EN495" s="70"/>
    </row>
    <row r="496" spans="1:144" outlineLevel="1" x14ac:dyDescent="0.2">
      <c r="A496" s="16">
        <v>243</v>
      </c>
      <c r="B496" s="16">
        <v>0</v>
      </c>
      <c r="C496" s="1">
        <v>2.2999364926201016E-3</v>
      </c>
      <c r="D496" s="1">
        <f t="shared" si="58"/>
        <v>-2.2999364926201016E-3</v>
      </c>
      <c r="E496" s="1">
        <f t="shared" si="59"/>
        <v>4.6051708177880929E-3</v>
      </c>
      <c r="F496" s="1">
        <f t="shared" si="60"/>
        <v>-6.7861408899227052E-2</v>
      </c>
      <c r="G496" s="1">
        <f t="shared" si="61"/>
        <v>-4.8012898210042114E-2</v>
      </c>
      <c r="H496" s="1">
        <v>4.1156977254408166E-3</v>
      </c>
      <c r="I496" s="1">
        <f t="shared" si="62"/>
        <v>9.5268741512319618E-6</v>
      </c>
      <c r="J496" s="1">
        <f t="shared" si="63"/>
        <v>-4.8112007531167282E-2</v>
      </c>
      <c r="AQ496" s="70"/>
      <c r="AR496" s="70"/>
      <c r="AS496" s="70"/>
      <c r="AT496" s="70"/>
      <c r="AU496" s="70"/>
      <c r="AV496" s="70"/>
      <c r="AW496" s="70"/>
      <c r="AX496" s="83"/>
      <c r="AY496" s="70"/>
      <c r="AZ496" s="70"/>
      <c r="BA496" s="70"/>
      <c r="BB496" s="70">
        <f t="shared" si="64"/>
        <v>1</v>
      </c>
      <c r="BC496" s="70">
        <f t="shared" si="65"/>
        <v>2.2999364926201016E-3</v>
      </c>
      <c r="BD496" s="70" t="e">
        <f t="shared" si="66"/>
        <v>#N/A</v>
      </c>
      <c r="BE496" s="70"/>
      <c r="BF496" s="70"/>
      <c r="BG496" s="70"/>
      <c r="BH496" s="70"/>
      <c r="BI496" s="70"/>
      <c r="BJ496" s="70"/>
      <c r="BK496" s="70"/>
      <c r="BL496" s="70"/>
      <c r="BM496" s="70"/>
      <c r="BN496" s="70"/>
      <c r="BO496" s="70"/>
      <c r="BP496" s="70"/>
      <c r="BQ496" s="70"/>
      <c r="BR496" s="70"/>
      <c r="BS496" s="70"/>
      <c r="BT496" s="70"/>
      <c r="BU496" s="70"/>
      <c r="BV496" s="70"/>
      <c r="BW496" s="70"/>
      <c r="BX496" s="70"/>
      <c r="BY496" s="70"/>
      <c r="BZ496" s="70"/>
      <c r="CA496" s="70"/>
      <c r="CB496" s="70"/>
      <c r="CC496" s="70"/>
      <c r="CD496" s="70"/>
      <c r="CE496" s="70"/>
      <c r="CF496" s="70"/>
      <c r="CG496" s="70"/>
      <c r="CH496" s="70"/>
      <c r="CI496" s="70"/>
      <c r="CJ496" s="70"/>
      <c r="CK496" s="70"/>
      <c r="CL496" s="70"/>
      <c r="CM496" s="70"/>
      <c r="CN496" s="70"/>
      <c r="CO496" s="70"/>
      <c r="CP496" s="70"/>
      <c r="CQ496" s="70"/>
      <c r="CR496" s="70"/>
      <c r="CS496" s="70"/>
      <c r="CT496" s="70"/>
      <c r="CU496" s="70"/>
      <c r="CV496" s="70"/>
      <c r="CW496" s="70"/>
      <c r="CX496" s="70"/>
      <c r="CY496" s="70"/>
      <c r="CZ496" s="70"/>
      <c r="DA496" s="70"/>
      <c r="DB496" s="70"/>
      <c r="DC496" s="70"/>
      <c r="DD496" s="70"/>
      <c r="DE496" s="70"/>
      <c r="DF496" s="70"/>
      <c r="DG496" s="70"/>
      <c r="DH496" s="70"/>
      <c r="DI496" s="70"/>
      <c r="DJ496" s="70"/>
      <c r="DK496" s="70"/>
      <c r="DL496" s="70"/>
      <c r="DM496" s="70"/>
      <c r="DN496" s="70"/>
      <c r="DO496" s="70"/>
      <c r="DP496" s="70"/>
      <c r="DQ496" s="70"/>
      <c r="DR496" s="70"/>
      <c r="DS496" s="70"/>
      <c r="DT496" s="70"/>
      <c r="DU496" s="70"/>
      <c r="DV496" s="70"/>
      <c r="DW496" s="70"/>
      <c r="DX496" s="70"/>
      <c r="DY496" s="70"/>
      <c r="DZ496" s="70"/>
      <c r="EA496" s="70"/>
      <c r="EB496" s="70"/>
      <c r="EC496" s="70"/>
      <c r="ED496" s="70"/>
      <c r="EE496" s="70"/>
      <c r="EF496" s="70"/>
      <c r="EG496" s="70"/>
      <c r="EH496" s="70"/>
      <c r="EI496" s="70"/>
      <c r="EJ496" s="70"/>
      <c r="EK496" s="70"/>
      <c r="EL496" s="70"/>
      <c r="EM496" s="70"/>
      <c r="EN496" s="70"/>
    </row>
    <row r="497" spans="1:144" outlineLevel="1" x14ac:dyDescent="0.2">
      <c r="A497" s="16">
        <v>244</v>
      </c>
      <c r="B497" s="16">
        <v>0</v>
      </c>
      <c r="C497" s="1">
        <v>2.1053341736829369E-3</v>
      </c>
      <c r="D497" s="1">
        <f t="shared" si="58"/>
        <v>-2.1053341736829369E-3</v>
      </c>
      <c r="E497" s="1">
        <f t="shared" si="59"/>
        <v>4.2151070103556131E-3</v>
      </c>
      <c r="F497" s="1">
        <f t="shared" si="60"/>
        <v>-6.4923855479751144E-2</v>
      </c>
      <c r="G497" s="1">
        <f t="shared" si="61"/>
        <v>-4.593229753783544E-2</v>
      </c>
      <c r="H497" s="1">
        <v>3.9636649394202876E-3</v>
      </c>
      <c r="I497" s="1">
        <f t="shared" si="62"/>
        <v>8.3957228234021817E-6</v>
      </c>
      <c r="J497" s="1">
        <f t="shared" si="63"/>
        <v>-4.6023599163121147E-2</v>
      </c>
      <c r="AQ497" s="70"/>
      <c r="AR497" s="70"/>
      <c r="AS497" s="70"/>
      <c r="AT497" s="70"/>
      <c r="AU497" s="70"/>
      <c r="AV497" s="70"/>
      <c r="AW497" s="70"/>
      <c r="AX497" s="83"/>
      <c r="AY497" s="70"/>
      <c r="AZ497" s="70"/>
      <c r="BA497" s="70"/>
      <c r="BB497" s="70">
        <f t="shared" si="64"/>
        <v>1</v>
      </c>
      <c r="BC497" s="70">
        <f t="shared" si="65"/>
        <v>2.1053341736829369E-3</v>
      </c>
      <c r="BD497" s="70" t="e">
        <f t="shared" si="66"/>
        <v>#N/A</v>
      </c>
      <c r="BE497" s="70"/>
      <c r="BF497" s="70"/>
      <c r="BG497" s="70"/>
      <c r="BH497" s="70"/>
      <c r="BI497" s="70"/>
      <c r="BJ497" s="70"/>
      <c r="BK497" s="70"/>
      <c r="BL497" s="70"/>
      <c r="BM497" s="70"/>
      <c r="BN497" s="70"/>
      <c r="BO497" s="70"/>
      <c r="BP497" s="70"/>
      <c r="BQ497" s="70"/>
      <c r="BR497" s="70"/>
      <c r="BS497" s="70"/>
      <c r="BT497" s="70"/>
      <c r="BU497" s="70"/>
      <c r="BV497" s="70"/>
      <c r="BW497" s="70"/>
      <c r="BX497" s="70"/>
      <c r="BY497" s="70"/>
      <c r="BZ497" s="70"/>
      <c r="CA497" s="70"/>
      <c r="CB497" s="70"/>
      <c r="CC497" s="70"/>
      <c r="CD497" s="70"/>
      <c r="CE497" s="70"/>
      <c r="CF497" s="70"/>
      <c r="CG497" s="70"/>
      <c r="CH497" s="70"/>
      <c r="CI497" s="70"/>
      <c r="CJ497" s="70"/>
      <c r="CK497" s="70"/>
      <c r="CL497" s="70"/>
      <c r="CM497" s="70"/>
      <c r="CN497" s="70"/>
      <c r="CO497" s="70"/>
      <c r="CP497" s="70"/>
      <c r="CQ497" s="70"/>
      <c r="CR497" s="70"/>
      <c r="CS497" s="70"/>
      <c r="CT497" s="70"/>
      <c r="CU497" s="70"/>
      <c r="CV497" s="70"/>
      <c r="CW497" s="70"/>
      <c r="CX497" s="70"/>
      <c r="CY497" s="70"/>
      <c r="CZ497" s="70"/>
      <c r="DA497" s="70"/>
      <c r="DB497" s="70"/>
      <c r="DC497" s="70"/>
      <c r="DD497" s="70"/>
      <c r="DE497" s="70"/>
      <c r="DF497" s="70"/>
      <c r="DG497" s="70"/>
      <c r="DH497" s="70"/>
      <c r="DI497" s="70"/>
      <c r="DJ497" s="70"/>
      <c r="DK497" s="70"/>
      <c r="DL497" s="70"/>
      <c r="DM497" s="70"/>
      <c r="DN497" s="70"/>
      <c r="DO497" s="70"/>
      <c r="DP497" s="70"/>
      <c r="DQ497" s="70"/>
      <c r="DR497" s="70"/>
      <c r="DS497" s="70"/>
      <c r="DT497" s="70"/>
      <c r="DU497" s="70"/>
      <c r="DV497" s="70"/>
      <c r="DW497" s="70"/>
      <c r="DX497" s="70"/>
      <c r="DY497" s="70"/>
      <c r="DZ497" s="70"/>
      <c r="EA497" s="70"/>
      <c r="EB497" s="70"/>
      <c r="EC497" s="70"/>
      <c r="ED497" s="70"/>
      <c r="EE497" s="70"/>
      <c r="EF497" s="70"/>
      <c r="EG497" s="70"/>
      <c r="EH497" s="70"/>
      <c r="EI497" s="70"/>
      <c r="EJ497" s="70"/>
      <c r="EK497" s="70"/>
      <c r="EL497" s="70"/>
      <c r="EM497" s="70"/>
      <c r="EN497" s="70"/>
    </row>
    <row r="498" spans="1:144" outlineLevel="1" x14ac:dyDescent="0.2">
      <c r="A498" s="16">
        <v>245</v>
      </c>
      <c r="B498" s="16">
        <v>0</v>
      </c>
      <c r="C498" s="1">
        <v>4.6948601235358915E-6</v>
      </c>
      <c r="D498" s="1">
        <f t="shared" si="58"/>
        <v>-4.6948601235358915E-6</v>
      </c>
      <c r="E498" s="1">
        <f t="shared" si="59"/>
        <v>9.3897422891086138E-6</v>
      </c>
      <c r="F498" s="1">
        <f t="shared" si="60"/>
        <v>-3.0642686385349139E-3</v>
      </c>
      <c r="G498" s="1">
        <f t="shared" si="61"/>
        <v>-2.1667676768290026E-3</v>
      </c>
      <c r="H498" s="1">
        <v>2.3735534223666801E-5</v>
      </c>
      <c r="I498" s="1">
        <f t="shared" si="62"/>
        <v>1.1143818135653786E-10</v>
      </c>
      <c r="J498" s="1">
        <f t="shared" si="63"/>
        <v>-2.1667933919809496E-3</v>
      </c>
      <c r="AQ498" s="70"/>
      <c r="AR498" s="70"/>
      <c r="AS498" s="70"/>
      <c r="AT498" s="70"/>
      <c r="AU498" s="70"/>
      <c r="AV498" s="70"/>
      <c r="AW498" s="70"/>
      <c r="AX498" s="83"/>
      <c r="AY498" s="70"/>
      <c r="AZ498" s="70"/>
      <c r="BA498" s="70"/>
      <c r="BB498" s="70">
        <f t="shared" si="64"/>
        <v>1</v>
      </c>
      <c r="BC498" s="70">
        <f t="shared" si="65"/>
        <v>4.6948601235358915E-6</v>
      </c>
      <c r="BD498" s="70" t="e">
        <f t="shared" si="66"/>
        <v>#N/A</v>
      </c>
      <c r="BE498" s="70"/>
      <c r="BF498" s="70"/>
      <c r="BG498" s="70"/>
      <c r="BH498" s="70"/>
      <c r="BI498" s="70"/>
      <c r="BJ498" s="70"/>
      <c r="BK498" s="70"/>
      <c r="BL498" s="70"/>
      <c r="BM498" s="70"/>
      <c r="BN498" s="70"/>
      <c r="BO498" s="70"/>
      <c r="BP498" s="70"/>
      <c r="BQ498" s="70"/>
      <c r="BR498" s="70"/>
      <c r="BS498" s="70"/>
      <c r="BT498" s="70"/>
      <c r="BU498" s="70"/>
      <c r="BV498" s="70"/>
      <c r="BW498" s="70"/>
      <c r="BX498" s="70"/>
      <c r="BY498" s="70"/>
      <c r="BZ498" s="70"/>
      <c r="CA498" s="70"/>
      <c r="CB498" s="70"/>
      <c r="CC498" s="70"/>
      <c r="CD498" s="70"/>
      <c r="CE498" s="70"/>
      <c r="CF498" s="70"/>
      <c r="CG498" s="70"/>
      <c r="CH498" s="70"/>
      <c r="CI498" s="70"/>
      <c r="CJ498" s="70"/>
      <c r="CK498" s="70"/>
      <c r="CL498" s="70"/>
      <c r="CM498" s="70"/>
      <c r="CN498" s="70"/>
      <c r="CO498" s="70"/>
      <c r="CP498" s="70"/>
      <c r="CQ498" s="70"/>
      <c r="CR498" s="70"/>
      <c r="CS498" s="70"/>
      <c r="CT498" s="70"/>
      <c r="CU498" s="70"/>
      <c r="CV498" s="70"/>
      <c r="CW498" s="70"/>
      <c r="CX498" s="70"/>
      <c r="CY498" s="70"/>
      <c r="CZ498" s="70"/>
      <c r="DA498" s="70"/>
      <c r="DB498" s="70"/>
      <c r="DC498" s="70"/>
      <c r="DD498" s="70"/>
      <c r="DE498" s="70"/>
      <c r="DF498" s="70"/>
      <c r="DG498" s="70"/>
      <c r="DH498" s="70"/>
      <c r="DI498" s="70"/>
      <c r="DJ498" s="70"/>
      <c r="DK498" s="70"/>
      <c r="DL498" s="70"/>
      <c r="DM498" s="70"/>
      <c r="DN498" s="70"/>
      <c r="DO498" s="70"/>
      <c r="DP498" s="70"/>
      <c r="DQ498" s="70"/>
      <c r="DR498" s="70"/>
      <c r="DS498" s="70"/>
      <c r="DT498" s="70"/>
      <c r="DU498" s="70"/>
      <c r="DV498" s="70"/>
      <c r="DW498" s="70"/>
      <c r="DX498" s="70"/>
      <c r="DY498" s="70"/>
      <c r="DZ498" s="70"/>
      <c r="EA498" s="70"/>
      <c r="EB498" s="70"/>
      <c r="EC498" s="70"/>
      <c r="ED498" s="70"/>
      <c r="EE498" s="70"/>
      <c r="EF498" s="70"/>
      <c r="EG498" s="70"/>
      <c r="EH498" s="70"/>
      <c r="EI498" s="70"/>
      <c r="EJ498" s="70"/>
      <c r="EK498" s="70"/>
      <c r="EL498" s="70"/>
      <c r="EM498" s="70"/>
      <c r="EN498" s="70"/>
    </row>
    <row r="499" spans="1:144" outlineLevel="1" x14ac:dyDescent="0.2">
      <c r="A499" s="16">
        <v>246</v>
      </c>
      <c r="B499" s="16">
        <v>0</v>
      </c>
      <c r="C499" s="1">
        <v>0.53546294915979686</v>
      </c>
      <c r="D499" s="1">
        <f t="shared" si="58"/>
        <v>-0.53546294915979686</v>
      </c>
      <c r="E499" s="1">
        <f t="shared" si="59"/>
        <v>1.5334279178284935</v>
      </c>
      <c r="F499" s="1">
        <f t="shared" si="60"/>
        <v>-1.2383165660801334</v>
      </c>
      <c r="G499" s="1">
        <f t="shared" si="61"/>
        <v>-1.0736297411243216</v>
      </c>
      <c r="H499" s="1">
        <v>0.20282537595497221</v>
      </c>
      <c r="I499" s="1">
        <f t="shared" si="62"/>
        <v>0.2932769230592272</v>
      </c>
      <c r="J499" s="1">
        <f t="shared" si="63"/>
        <v>-1.2024798310516085</v>
      </c>
      <c r="AQ499" s="70"/>
      <c r="AR499" s="70"/>
      <c r="AS499" s="70"/>
      <c r="AT499" s="70"/>
      <c r="AU499" s="70"/>
      <c r="AV499" s="70"/>
      <c r="AW499" s="70"/>
      <c r="AX499" s="83"/>
      <c r="AY499" s="70"/>
      <c r="AZ499" s="70"/>
      <c r="BA499" s="70"/>
      <c r="BB499" s="70">
        <f t="shared" si="64"/>
        <v>1</v>
      </c>
      <c r="BC499" s="70">
        <f t="shared" si="65"/>
        <v>0.53546294915979686</v>
      </c>
      <c r="BD499" s="70" t="e">
        <f t="shared" si="66"/>
        <v>#N/A</v>
      </c>
      <c r="BE499" s="70"/>
      <c r="BF499" s="70"/>
      <c r="BG499" s="70"/>
      <c r="BH499" s="70"/>
      <c r="BI499" s="70"/>
      <c r="BJ499" s="70"/>
      <c r="BK499" s="70"/>
      <c r="BL499" s="70"/>
      <c r="BM499" s="70"/>
      <c r="BN499" s="70"/>
      <c r="BO499" s="70"/>
      <c r="BP499" s="70"/>
      <c r="BQ499" s="70"/>
      <c r="BR499" s="70"/>
      <c r="BS499" s="70"/>
      <c r="BT499" s="70"/>
      <c r="BU499" s="70"/>
      <c r="BV499" s="70"/>
      <c r="BW499" s="70"/>
      <c r="BX499" s="70"/>
      <c r="BY499" s="70"/>
      <c r="BZ499" s="70"/>
      <c r="CA499" s="70"/>
      <c r="CB499" s="70"/>
      <c r="CC499" s="70"/>
      <c r="CD499" s="70"/>
      <c r="CE499" s="70"/>
      <c r="CF499" s="70"/>
      <c r="CG499" s="70"/>
      <c r="CH499" s="70"/>
      <c r="CI499" s="70"/>
      <c r="CJ499" s="70"/>
      <c r="CK499" s="70"/>
      <c r="CL499" s="70"/>
      <c r="CM499" s="70"/>
      <c r="CN499" s="70"/>
      <c r="CO499" s="70"/>
      <c r="CP499" s="70"/>
      <c r="CQ499" s="70"/>
      <c r="CR499" s="70"/>
      <c r="CS499" s="70"/>
      <c r="CT499" s="70"/>
      <c r="CU499" s="70"/>
      <c r="CV499" s="70"/>
      <c r="CW499" s="70"/>
      <c r="CX499" s="70"/>
      <c r="CY499" s="70"/>
      <c r="CZ499" s="70"/>
      <c r="DA499" s="70"/>
      <c r="DB499" s="70"/>
      <c r="DC499" s="70"/>
      <c r="DD499" s="70"/>
      <c r="DE499" s="70"/>
      <c r="DF499" s="70"/>
      <c r="DG499" s="70"/>
      <c r="DH499" s="70"/>
      <c r="DI499" s="70"/>
      <c r="DJ499" s="70"/>
      <c r="DK499" s="70"/>
      <c r="DL499" s="70"/>
      <c r="DM499" s="70"/>
      <c r="DN499" s="70"/>
      <c r="DO499" s="70"/>
      <c r="DP499" s="70"/>
      <c r="DQ499" s="70"/>
      <c r="DR499" s="70"/>
      <c r="DS499" s="70"/>
      <c r="DT499" s="70"/>
      <c r="DU499" s="70"/>
      <c r="DV499" s="70"/>
      <c r="DW499" s="70"/>
      <c r="DX499" s="70"/>
      <c r="DY499" s="70"/>
      <c r="DZ499" s="70"/>
      <c r="EA499" s="70"/>
      <c r="EB499" s="70"/>
      <c r="EC499" s="70"/>
      <c r="ED499" s="70"/>
      <c r="EE499" s="70"/>
      <c r="EF499" s="70"/>
      <c r="EG499" s="70"/>
      <c r="EH499" s="70"/>
      <c r="EI499" s="70"/>
      <c r="EJ499" s="70"/>
      <c r="EK499" s="70"/>
      <c r="EL499" s="70"/>
      <c r="EM499" s="70"/>
      <c r="EN499" s="70"/>
    </row>
    <row r="500" spans="1:144" outlineLevel="1" x14ac:dyDescent="0.2">
      <c r="A500" s="16">
        <v>247</v>
      </c>
      <c r="B500" s="16">
        <v>0</v>
      </c>
      <c r="C500" s="1">
        <v>7.3045790274673078E-4</v>
      </c>
      <c r="D500" s="1">
        <f t="shared" si="58"/>
        <v>-7.3045790274673078E-4</v>
      </c>
      <c r="E500" s="1">
        <f t="shared" si="59"/>
        <v>1.4614496342165411E-3</v>
      </c>
      <c r="F500" s="1">
        <f t="shared" si="60"/>
        <v>-3.8228910973457528E-2</v>
      </c>
      <c r="G500" s="1">
        <f t="shared" si="61"/>
        <v>-2.7036861162657695E-2</v>
      </c>
      <c r="H500" s="1">
        <v>1.5776178413208811E-3</v>
      </c>
      <c r="I500" s="1">
        <f t="shared" si="62"/>
        <v>1.1550480269831934E-6</v>
      </c>
      <c r="J500" s="1">
        <f t="shared" si="63"/>
        <v>-2.7058213347444269E-2</v>
      </c>
      <c r="AQ500" s="70"/>
      <c r="AR500" s="70"/>
      <c r="AS500" s="70"/>
      <c r="AT500" s="70"/>
      <c r="AU500" s="70"/>
      <c r="AV500" s="70"/>
      <c r="AW500" s="70"/>
      <c r="AX500" s="83"/>
      <c r="AY500" s="70"/>
      <c r="AZ500" s="70"/>
      <c r="BA500" s="70"/>
      <c r="BB500" s="70">
        <f t="shared" si="64"/>
        <v>1</v>
      </c>
      <c r="BC500" s="70">
        <f t="shared" si="65"/>
        <v>7.3045790274673078E-4</v>
      </c>
      <c r="BD500" s="70" t="e">
        <f t="shared" si="66"/>
        <v>#N/A</v>
      </c>
      <c r="BE500" s="70"/>
      <c r="BF500" s="70"/>
      <c r="BG500" s="70"/>
      <c r="BH500" s="70"/>
      <c r="BI500" s="70"/>
      <c r="BJ500" s="70"/>
      <c r="BK500" s="70"/>
      <c r="BL500" s="70"/>
      <c r="BM500" s="70"/>
      <c r="BN500" s="70"/>
      <c r="BO500" s="70"/>
      <c r="BP500" s="70"/>
      <c r="BQ500" s="70"/>
      <c r="BR500" s="70"/>
      <c r="BS500" s="70"/>
      <c r="BT500" s="70"/>
      <c r="BU500" s="70"/>
      <c r="BV500" s="70"/>
      <c r="BW500" s="70"/>
      <c r="BX500" s="70"/>
      <c r="BY500" s="70"/>
      <c r="BZ500" s="70"/>
      <c r="CA500" s="70"/>
      <c r="CB500" s="70"/>
      <c r="CC500" s="70"/>
      <c r="CD500" s="70"/>
      <c r="CE500" s="70"/>
      <c r="CF500" s="70"/>
      <c r="CG500" s="70"/>
      <c r="CH500" s="70"/>
      <c r="CI500" s="70"/>
      <c r="CJ500" s="70"/>
      <c r="CK500" s="70"/>
      <c r="CL500" s="70"/>
      <c r="CM500" s="70"/>
      <c r="CN500" s="70"/>
      <c r="CO500" s="70"/>
      <c r="CP500" s="70"/>
      <c r="CQ500" s="70"/>
      <c r="CR500" s="70"/>
      <c r="CS500" s="70"/>
      <c r="CT500" s="70"/>
      <c r="CU500" s="70"/>
      <c r="CV500" s="70"/>
      <c r="CW500" s="70"/>
      <c r="CX500" s="70"/>
      <c r="CY500" s="70"/>
      <c r="CZ500" s="70"/>
      <c r="DA500" s="70"/>
      <c r="DB500" s="70"/>
      <c r="DC500" s="70"/>
      <c r="DD500" s="70"/>
      <c r="DE500" s="70"/>
      <c r="DF500" s="70"/>
      <c r="DG500" s="70"/>
      <c r="DH500" s="70"/>
      <c r="DI500" s="70"/>
      <c r="DJ500" s="70"/>
      <c r="DK500" s="70"/>
      <c r="DL500" s="70"/>
      <c r="DM500" s="70"/>
      <c r="DN500" s="70"/>
      <c r="DO500" s="70"/>
      <c r="DP500" s="70"/>
      <c r="DQ500" s="70"/>
      <c r="DR500" s="70"/>
      <c r="DS500" s="70"/>
      <c r="DT500" s="70"/>
      <c r="DU500" s="70"/>
      <c r="DV500" s="70"/>
      <c r="DW500" s="70"/>
      <c r="DX500" s="70"/>
      <c r="DY500" s="70"/>
      <c r="DZ500" s="70"/>
      <c r="EA500" s="70"/>
      <c r="EB500" s="70"/>
      <c r="EC500" s="70"/>
      <c r="ED500" s="70"/>
      <c r="EE500" s="70"/>
      <c r="EF500" s="70"/>
      <c r="EG500" s="70"/>
      <c r="EH500" s="70"/>
      <c r="EI500" s="70"/>
      <c r="EJ500" s="70"/>
      <c r="EK500" s="70"/>
      <c r="EL500" s="70"/>
      <c r="EM500" s="70"/>
      <c r="EN500" s="70"/>
    </row>
    <row r="501" spans="1:144" outlineLevel="1" x14ac:dyDescent="0.2">
      <c r="A501" s="16">
        <v>248</v>
      </c>
      <c r="B501" s="16">
        <v>0</v>
      </c>
      <c r="C501" s="1">
        <v>1.5995783559968772E-2</v>
      </c>
      <c r="D501" s="1">
        <f t="shared" si="58"/>
        <v>-1.5995783559968772E-2</v>
      </c>
      <c r="E501" s="1">
        <f t="shared" si="59"/>
        <v>3.225019387806486E-2</v>
      </c>
      <c r="F501" s="1">
        <f t="shared" si="60"/>
        <v>-0.17958338976103791</v>
      </c>
      <c r="G501" s="1">
        <f t="shared" si="61"/>
        <v>-0.12749826644098622</v>
      </c>
      <c r="H501" s="1">
        <v>1.781768874983515E-2</v>
      </c>
      <c r="I501" s="1">
        <f t="shared" si="62"/>
        <v>2.9489527863780932E-4</v>
      </c>
      <c r="J501" s="1">
        <f t="shared" si="63"/>
        <v>-0.12864953643171248</v>
      </c>
      <c r="AQ501" s="70"/>
      <c r="AR501" s="70"/>
      <c r="AS501" s="70"/>
      <c r="AT501" s="70"/>
      <c r="AU501" s="70"/>
      <c r="AV501" s="70"/>
      <c r="AW501" s="70"/>
      <c r="AX501" s="83"/>
      <c r="AY501" s="70"/>
      <c r="AZ501" s="70"/>
      <c r="BA501" s="70"/>
      <c r="BB501" s="70">
        <f t="shared" si="64"/>
        <v>1</v>
      </c>
      <c r="BC501" s="70">
        <f t="shared" si="65"/>
        <v>1.5995783559968772E-2</v>
      </c>
      <c r="BD501" s="70" t="e">
        <f t="shared" si="66"/>
        <v>#N/A</v>
      </c>
      <c r="BE501" s="70"/>
      <c r="BF501" s="70"/>
      <c r="BG501" s="70"/>
      <c r="BH501" s="70"/>
      <c r="BI501" s="70"/>
      <c r="BJ501" s="70"/>
      <c r="BK501" s="70"/>
      <c r="BL501" s="70"/>
      <c r="BM501" s="70"/>
      <c r="BN501" s="70"/>
      <c r="BO501" s="70"/>
      <c r="BP501" s="70"/>
      <c r="BQ501" s="70"/>
      <c r="BR501" s="70"/>
      <c r="BS501" s="70"/>
      <c r="BT501" s="70"/>
      <c r="BU501" s="70"/>
      <c r="BV501" s="70"/>
      <c r="BW501" s="70"/>
      <c r="BX501" s="70"/>
      <c r="BY501" s="70"/>
      <c r="BZ501" s="70"/>
      <c r="CA501" s="70"/>
      <c r="CB501" s="70"/>
      <c r="CC501" s="70"/>
      <c r="CD501" s="70"/>
      <c r="CE501" s="70"/>
      <c r="CF501" s="70"/>
      <c r="CG501" s="70"/>
      <c r="CH501" s="70"/>
      <c r="CI501" s="70"/>
      <c r="CJ501" s="70"/>
      <c r="CK501" s="70"/>
      <c r="CL501" s="70"/>
      <c r="CM501" s="70"/>
      <c r="CN501" s="70"/>
      <c r="CO501" s="70"/>
      <c r="CP501" s="70"/>
      <c r="CQ501" s="70"/>
      <c r="CR501" s="70"/>
      <c r="CS501" s="70"/>
      <c r="CT501" s="70"/>
      <c r="CU501" s="70"/>
      <c r="CV501" s="70"/>
      <c r="CW501" s="70"/>
      <c r="CX501" s="70"/>
      <c r="CY501" s="70"/>
      <c r="CZ501" s="70"/>
      <c r="DA501" s="70"/>
      <c r="DB501" s="70"/>
      <c r="DC501" s="70"/>
      <c r="DD501" s="70"/>
      <c r="DE501" s="70"/>
      <c r="DF501" s="70"/>
      <c r="DG501" s="70"/>
      <c r="DH501" s="70"/>
      <c r="DI501" s="70"/>
      <c r="DJ501" s="70"/>
      <c r="DK501" s="70"/>
      <c r="DL501" s="70"/>
      <c r="DM501" s="70"/>
      <c r="DN501" s="70"/>
      <c r="DO501" s="70"/>
      <c r="DP501" s="70"/>
      <c r="DQ501" s="70"/>
      <c r="DR501" s="70"/>
      <c r="DS501" s="70"/>
      <c r="DT501" s="70"/>
      <c r="DU501" s="70"/>
      <c r="DV501" s="70"/>
      <c r="DW501" s="70"/>
      <c r="DX501" s="70"/>
      <c r="DY501" s="70"/>
      <c r="DZ501" s="70"/>
      <c r="EA501" s="70"/>
      <c r="EB501" s="70"/>
      <c r="EC501" s="70"/>
      <c r="ED501" s="70"/>
      <c r="EE501" s="70"/>
      <c r="EF501" s="70"/>
      <c r="EG501" s="70"/>
      <c r="EH501" s="70"/>
      <c r="EI501" s="70"/>
      <c r="EJ501" s="70"/>
      <c r="EK501" s="70"/>
      <c r="EL501" s="70"/>
      <c r="EM501" s="70"/>
      <c r="EN501" s="70"/>
    </row>
    <row r="502" spans="1:144" outlineLevel="1" x14ac:dyDescent="0.2">
      <c r="A502" s="16">
        <v>249</v>
      </c>
      <c r="B502" s="16">
        <v>0</v>
      </c>
      <c r="C502" s="1">
        <v>1.8989319148540334E-2</v>
      </c>
      <c r="D502" s="1">
        <f t="shared" si="58"/>
        <v>-1.8989319148540334E-2</v>
      </c>
      <c r="E502" s="1">
        <f t="shared" si="59"/>
        <v>3.834386351588228E-2</v>
      </c>
      <c r="F502" s="1">
        <f t="shared" si="60"/>
        <v>-0.19581589188797288</v>
      </c>
      <c r="G502" s="1">
        <f t="shared" si="61"/>
        <v>-0.13912905294924566</v>
      </c>
      <c r="H502" s="1">
        <v>1.0593543551129224E-2</v>
      </c>
      <c r="I502" s="1">
        <f t="shared" si="62"/>
        <v>2.0725364347619788E-4</v>
      </c>
      <c r="J502" s="1">
        <f t="shared" si="63"/>
        <v>-0.13987189502552042</v>
      </c>
      <c r="AQ502" s="70"/>
      <c r="AR502" s="70"/>
      <c r="AS502" s="70"/>
      <c r="AT502" s="70"/>
      <c r="AU502" s="70"/>
      <c r="AV502" s="70"/>
      <c r="AW502" s="70"/>
      <c r="AX502" s="83"/>
      <c r="AY502" s="70"/>
      <c r="AZ502" s="70"/>
      <c r="BA502" s="70"/>
      <c r="BB502" s="70">
        <f t="shared" si="64"/>
        <v>1</v>
      </c>
      <c r="BC502" s="70">
        <f t="shared" si="65"/>
        <v>1.8989319148540334E-2</v>
      </c>
      <c r="BD502" s="70" t="e">
        <f t="shared" si="66"/>
        <v>#N/A</v>
      </c>
      <c r="BE502" s="70"/>
      <c r="BF502" s="70"/>
      <c r="BG502" s="70"/>
      <c r="BH502" s="70"/>
      <c r="BI502" s="70"/>
      <c r="BJ502" s="70"/>
      <c r="BK502" s="70"/>
      <c r="BL502" s="70"/>
      <c r="BM502" s="70"/>
      <c r="BN502" s="70"/>
      <c r="BO502" s="70"/>
      <c r="BP502" s="70"/>
      <c r="BQ502" s="70"/>
      <c r="BR502" s="70"/>
      <c r="BS502" s="70"/>
      <c r="BT502" s="70"/>
      <c r="BU502" s="70"/>
      <c r="BV502" s="70"/>
      <c r="BW502" s="70"/>
      <c r="BX502" s="70"/>
      <c r="BY502" s="70"/>
      <c r="BZ502" s="70"/>
      <c r="CA502" s="70"/>
      <c r="CB502" s="70"/>
      <c r="CC502" s="70"/>
      <c r="CD502" s="70"/>
      <c r="CE502" s="70"/>
      <c r="CF502" s="70"/>
      <c r="CG502" s="70"/>
      <c r="CH502" s="70"/>
      <c r="CI502" s="70"/>
      <c r="CJ502" s="70"/>
      <c r="CK502" s="70"/>
      <c r="CL502" s="70"/>
      <c r="CM502" s="70"/>
      <c r="CN502" s="70"/>
      <c r="CO502" s="70"/>
      <c r="CP502" s="70"/>
      <c r="CQ502" s="70"/>
      <c r="CR502" s="70"/>
      <c r="CS502" s="70"/>
      <c r="CT502" s="70"/>
      <c r="CU502" s="70"/>
      <c r="CV502" s="70"/>
      <c r="CW502" s="70"/>
      <c r="CX502" s="70"/>
      <c r="CY502" s="70"/>
      <c r="CZ502" s="70"/>
      <c r="DA502" s="70"/>
      <c r="DB502" s="70"/>
      <c r="DC502" s="70"/>
      <c r="DD502" s="70"/>
      <c r="DE502" s="70"/>
      <c r="DF502" s="70"/>
      <c r="DG502" s="70"/>
      <c r="DH502" s="70"/>
      <c r="DI502" s="70"/>
      <c r="DJ502" s="70"/>
      <c r="DK502" s="70"/>
      <c r="DL502" s="70"/>
      <c r="DM502" s="70"/>
      <c r="DN502" s="70"/>
      <c r="DO502" s="70"/>
      <c r="DP502" s="70"/>
      <c r="DQ502" s="70"/>
      <c r="DR502" s="70"/>
      <c r="DS502" s="70"/>
      <c r="DT502" s="70"/>
      <c r="DU502" s="70"/>
      <c r="DV502" s="70"/>
      <c r="DW502" s="70"/>
      <c r="DX502" s="70"/>
      <c r="DY502" s="70"/>
      <c r="DZ502" s="70"/>
      <c r="EA502" s="70"/>
      <c r="EB502" s="70"/>
      <c r="EC502" s="70"/>
      <c r="ED502" s="70"/>
      <c r="EE502" s="70"/>
      <c r="EF502" s="70"/>
      <c r="EG502" s="70"/>
      <c r="EH502" s="70"/>
      <c r="EI502" s="70"/>
      <c r="EJ502" s="70"/>
      <c r="EK502" s="70"/>
      <c r="EL502" s="70"/>
      <c r="EM502" s="70"/>
      <c r="EN502" s="70"/>
    </row>
    <row r="503" spans="1:144" outlineLevel="1" x14ac:dyDescent="0.2">
      <c r="A503" s="16">
        <v>250</v>
      </c>
      <c r="B503" s="16">
        <v>1</v>
      </c>
      <c r="C503" s="1">
        <v>0.97093807277538091</v>
      </c>
      <c r="D503" s="1">
        <f t="shared" si="58"/>
        <v>2.9061927224619089E-2</v>
      </c>
      <c r="E503" s="1">
        <f t="shared" si="59"/>
        <v>5.8985178950031268E-2</v>
      </c>
      <c r="F503" s="1">
        <f t="shared" si="60"/>
        <v>0.2428686454650564</v>
      </c>
      <c r="G503" s="1">
        <f t="shared" si="61"/>
        <v>0.17300810127925442</v>
      </c>
      <c r="H503" s="1">
        <v>4.5387331130069777E-2</v>
      </c>
      <c r="I503" s="1">
        <f t="shared" si="62"/>
        <v>1.423116100693007E-3</v>
      </c>
      <c r="J503" s="1">
        <f t="shared" si="63"/>
        <v>0.17707320296686838</v>
      </c>
      <c r="AQ503" s="70"/>
      <c r="AR503" s="70"/>
      <c r="AS503" s="70"/>
      <c r="AT503" s="70"/>
      <c r="AU503" s="70"/>
      <c r="AV503" s="70"/>
      <c r="AW503" s="70"/>
      <c r="AX503" s="83"/>
      <c r="AY503" s="70"/>
      <c r="AZ503" s="70"/>
      <c r="BA503" s="70"/>
      <c r="BB503" s="70">
        <f t="shared" si="64"/>
        <v>0</v>
      </c>
      <c r="BC503" s="70" t="e">
        <f t="shared" si="65"/>
        <v>#N/A</v>
      </c>
      <c r="BD503" s="70">
        <f t="shared" si="66"/>
        <v>0.97093807277538091</v>
      </c>
      <c r="BE503" s="70"/>
      <c r="BF503" s="70"/>
      <c r="BG503" s="70"/>
      <c r="BH503" s="70"/>
      <c r="BI503" s="70"/>
      <c r="BJ503" s="70"/>
      <c r="BK503" s="70"/>
      <c r="BL503" s="70"/>
      <c r="BM503" s="70"/>
      <c r="BN503" s="70"/>
      <c r="BO503" s="70"/>
      <c r="BP503" s="70"/>
      <c r="BQ503" s="70"/>
      <c r="BR503" s="70"/>
      <c r="BS503" s="70"/>
      <c r="BT503" s="70"/>
      <c r="BU503" s="70"/>
      <c r="BV503" s="70"/>
      <c r="BW503" s="70"/>
      <c r="BX503" s="70"/>
      <c r="BY503" s="70"/>
      <c r="BZ503" s="70"/>
      <c r="CA503" s="70"/>
      <c r="CB503" s="70"/>
      <c r="CC503" s="70"/>
      <c r="CD503" s="70"/>
      <c r="CE503" s="70"/>
      <c r="CF503" s="70"/>
      <c r="CG503" s="70"/>
      <c r="CH503" s="70"/>
      <c r="CI503" s="70"/>
      <c r="CJ503" s="70"/>
      <c r="CK503" s="70"/>
      <c r="CL503" s="70"/>
      <c r="CM503" s="70"/>
      <c r="CN503" s="70"/>
      <c r="CO503" s="70"/>
      <c r="CP503" s="70"/>
      <c r="CQ503" s="70"/>
      <c r="CR503" s="70"/>
      <c r="CS503" s="70"/>
      <c r="CT503" s="70"/>
      <c r="CU503" s="70"/>
      <c r="CV503" s="70"/>
      <c r="CW503" s="70"/>
      <c r="CX503" s="70"/>
      <c r="CY503" s="70"/>
      <c r="CZ503" s="70"/>
      <c r="DA503" s="70"/>
      <c r="DB503" s="70"/>
      <c r="DC503" s="70"/>
      <c r="DD503" s="70"/>
      <c r="DE503" s="70"/>
      <c r="DF503" s="70"/>
      <c r="DG503" s="70"/>
      <c r="DH503" s="70"/>
      <c r="DI503" s="70"/>
      <c r="DJ503" s="70"/>
      <c r="DK503" s="70"/>
      <c r="DL503" s="70"/>
      <c r="DM503" s="70"/>
      <c r="DN503" s="70"/>
      <c r="DO503" s="70"/>
      <c r="DP503" s="70"/>
      <c r="DQ503" s="70"/>
      <c r="DR503" s="70"/>
      <c r="DS503" s="70"/>
      <c r="DT503" s="70"/>
      <c r="DU503" s="70"/>
      <c r="DV503" s="70"/>
      <c r="DW503" s="70"/>
      <c r="DX503" s="70"/>
      <c r="DY503" s="70"/>
      <c r="DZ503" s="70"/>
      <c r="EA503" s="70"/>
      <c r="EB503" s="70"/>
      <c r="EC503" s="70"/>
      <c r="ED503" s="70"/>
      <c r="EE503" s="70"/>
      <c r="EF503" s="70"/>
      <c r="EG503" s="70"/>
      <c r="EH503" s="70"/>
      <c r="EI503" s="70"/>
      <c r="EJ503" s="70"/>
      <c r="EK503" s="70"/>
      <c r="EL503" s="70"/>
      <c r="EM503" s="70"/>
      <c r="EN503" s="70"/>
    </row>
    <row r="504" spans="1:144" outlineLevel="1" x14ac:dyDescent="0.2">
      <c r="A504" s="16">
        <v>251</v>
      </c>
      <c r="B504" s="16">
        <v>0</v>
      </c>
      <c r="C504" s="1">
        <v>2.033179940881936E-4</v>
      </c>
      <c r="D504" s="1">
        <f t="shared" si="58"/>
        <v>-2.033179940881936E-4</v>
      </c>
      <c r="E504" s="1">
        <f t="shared" si="59"/>
        <v>4.0667733198705458E-4</v>
      </c>
      <c r="F504" s="1">
        <f t="shared" si="60"/>
        <v>-2.0166242386400461E-2</v>
      </c>
      <c r="G504" s="1">
        <f t="shared" si="61"/>
        <v>-1.4260411659605909E-2</v>
      </c>
      <c r="H504" s="1">
        <v>5.0873427047471473E-4</v>
      </c>
      <c r="I504" s="1">
        <f t="shared" si="62"/>
        <v>1.0350852416948925E-7</v>
      </c>
      <c r="J504" s="1">
        <f t="shared" si="63"/>
        <v>-1.4264040424283492E-2</v>
      </c>
      <c r="AQ504" s="70"/>
      <c r="AR504" s="70"/>
      <c r="AS504" s="70"/>
      <c r="AT504" s="70"/>
      <c r="AU504" s="70"/>
      <c r="AV504" s="70"/>
      <c r="AW504" s="70"/>
      <c r="AX504" s="83"/>
      <c r="AY504" s="70"/>
      <c r="AZ504" s="70"/>
      <c r="BA504" s="70"/>
      <c r="BB504" s="70">
        <f t="shared" si="64"/>
        <v>1</v>
      </c>
      <c r="BC504" s="70">
        <f t="shared" si="65"/>
        <v>2.033179940881936E-4</v>
      </c>
      <c r="BD504" s="70" t="e">
        <f t="shared" si="66"/>
        <v>#N/A</v>
      </c>
      <c r="BE504" s="70"/>
      <c r="BF504" s="70"/>
      <c r="BG504" s="70"/>
      <c r="BH504" s="70"/>
      <c r="BI504" s="70"/>
      <c r="BJ504" s="70"/>
      <c r="BK504" s="70"/>
      <c r="BL504" s="70"/>
      <c r="BM504" s="70"/>
      <c r="BN504" s="70"/>
      <c r="BO504" s="70"/>
      <c r="BP504" s="70"/>
      <c r="BQ504" s="70"/>
      <c r="BR504" s="70"/>
      <c r="BS504" s="70"/>
      <c r="BT504" s="70"/>
      <c r="BU504" s="70"/>
      <c r="BV504" s="70"/>
      <c r="BW504" s="70"/>
      <c r="BX504" s="70"/>
      <c r="BY504" s="70"/>
      <c r="BZ504" s="70"/>
      <c r="CA504" s="70"/>
      <c r="CB504" s="70"/>
      <c r="CC504" s="70"/>
      <c r="CD504" s="70"/>
      <c r="CE504" s="70"/>
      <c r="CF504" s="70"/>
      <c r="CG504" s="70"/>
      <c r="CH504" s="70"/>
      <c r="CI504" s="70"/>
      <c r="CJ504" s="70"/>
      <c r="CK504" s="70"/>
      <c r="CL504" s="70"/>
      <c r="CM504" s="70"/>
      <c r="CN504" s="70"/>
      <c r="CO504" s="70"/>
      <c r="CP504" s="70"/>
      <c r="CQ504" s="70"/>
      <c r="CR504" s="70"/>
      <c r="CS504" s="70"/>
      <c r="CT504" s="70"/>
      <c r="CU504" s="70"/>
      <c r="CV504" s="70"/>
      <c r="CW504" s="70"/>
      <c r="CX504" s="70"/>
      <c r="CY504" s="70"/>
      <c r="CZ504" s="70"/>
      <c r="DA504" s="70"/>
      <c r="DB504" s="70"/>
      <c r="DC504" s="70"/>
      <c r="DD504" s="70"/>
      <c r="DE504" s="70"/>
      <c r="DF504" s="70"/>
      <c r="DG504" s="70"/>
      <c r="DH504" s="70"/>
      <c r="DI504" s="70"/>
      <c r="DJ504" s="70"/>
      <c r="DK504" s="70"/>
      <c r="DL504" s="70"/>
      <c r="DM504" s="70"/>
      <c r="DN504" s="70"/>
      <c r="DO504" s="70"/>
      <c r="DP504" s="70"/>
      <c r="DQ504" s="70"/>
      <c r="DR504" s="70"/>
      <c r="DS504" s="70"/>
      <c r="DT504" s="70"/>
      <c r="DU504" s="70"/>
      <c r="DV504" s="70"/>
      <c r="DW504" s="70"/>
      <c r="DX504" s="70"/>
      <c r="DY504" s="70"/>
      <c r="DZ504" s="70"/>
      <c r="EA504" s="70"/>
      <c r="EB504" s="70"/>
      <c r="EC504" s="70"/>
      <c r="ED504" s="70"/>
      <c r="EE504" s="70"/>
      <c r="EF504" s="70"/>
      <c r="EG504" s="70"/>
      <c r="EH504" s="70"/>
      <c r="EI504" s="70"/>
      <c r="EJ504" s="70"/>
      <c r="EK504" s="70"/>
      <c r="EL504" s="70"/>
      <c r="EM504" s="70"/>
      <c r="EN504" s="70"/>
    </row>
    <row r="505" spans="1:144" outlineLevel="1" x14ac:dyDescent="0.2">
      <c r="A505" s="16">
        <v>252</v>
      </c>
      <c r="B505" s="16">
        <v>0</v>
      </c>
      <c r="C505" s="1">
        <v>2.9800969452390671E-4</v>
      </c>
      <c r="D505" s="1">
        <f t="shared" si="58"/>
        <v>-2.9800969452390671E-4</v>
      </c>
      <c r="E505" s="1">
        <f t="shared" si="59"/>
        <v>5.9610821647368645E-4</v>
      </c>
      <c r="F505" s="1">
        <f t="shared" si="60"/>
        <v>-2.4415327490608978E-2</v>
      </c>
      <c r="G505" s="1">
        <f t="shared" si="61"/>
        <v>-1.7265530133071538E-2</v>
      </c>
      <c r="H505" s="1">
        <v>8.8138200451668531E-4</v>
      </c>
      <c r="I505" s="1">
        <f t="shared" si="62"/>
        <v>2.6297045802825644E-7</v>
      </c>
      <c r="J505" s="1">
        <f t="shared" si="63"/>
        <v>-1.7273143930218074E-2</v>
      </c>
      <c r="AQ505" s="70"/>
      <c r="AR505" s="70"/>
      <c r="AS505" s="70"/>
      <c r="AT505" s="70"/>
      <c r="AU505" s="70"/>
      <c r="AV505" s="70"/>
      <c r="AW505" s="70"/>
      <c r="AX505" s="83"/>
      <c r="AY505" s="70"/>
      <c r="AZ505" s="70"/>
      <c r="BA505" s="70"/>
      <c r="BB505" s="70">
        <f t="shared" si="64"/>
        <v>1</v>
      </c>
      <c r="BC505" s="70">
        <f t="shared" si="65"/>
        <v>2.9800969452390671E-4</v>
      </c>
      <c r="BD505" s="70" t="e">
        <f t="shared" si="66"/>
        <v>#N/A</v>
      </c>
      <c r="BE505" s="70"/>
      <c r="BF505" s="70"/>
      <c r="BG505" s="70"/>
      <c r="BH505" s="70"/>
      <c r="BI505" s="70"/>
      <c r="BJ505" s="70"/>
      <c r="BK505" s="70"/>
      <c r="BL505" s="70"/>
      <c r="BM505" s="70"/>
      <c r="BN505" s="70"/>
      <c r="BO505" s="70"/>
      <c r="BP505" s="70"/>
      <c r="BQ505" s="70"/>
      <c r="BR505" s="70"/>
      <c r="BS505" s="70"/>
      <c r="BT505" s="70"/>
      <c r="BU505" s="70"/>
      <c r="BV505" s="70"/>
      <c r="BW505" s="70"/>
      <c r="BX505" s="70"/>
      <c r="BY505" s="70"/>
      <c r="BZ505" s="70"/>
      <c r="CA505" s="70"/>
      <c r="CB505" s="70"/>
      <c r="CC505" s="70"/>
      <c r="CD505" s="70"/>
      <c r="CE505" s="70"/>
      <c r="CF505" s="70"/>
      <c r="CG505" s="70"/>
      <c r="CH505" s="70"/>
      <c r="CI505" s="70"/>
      <c r="CJ505" s="70"/>
      <c r="CK505" s="70"/>
      <c r="CL505" s="70"/>
      <c r="CM505" s="70"/>
      <c r="CN505" s="70"/>
      <c r="CO505" s="70"/>
      <c r="CP505" s="70"/>
      <c r="CQ505" s="70"/>
      <c r="CR505" s="70"/>
      <c r="CS505" s="70"/>
      <c r="CT505" s="70"/>
      <c r="CU505" s="70"/>
      <c r="CV505" s="70"/>
      <c r="CW505" s="70"/>
      <c r="CX505" s="70"/>
      <c r="CY505" s="70"/>
      <c r="CZ505" s="70"/>
      <c r="DA505" s="70"/>
      <c r="DB505" s="70"/>
      <c r="DC505" s="70"/>
      <c r="DD505" s="70"/>
      <c r="DE505" s="70"/>
      <c r="DF505" s="70"/>
      <c r="DG505" s="70"/>
      <c r="DH505" s="70"/>
      <c r="DI505" s="70"/>
      <c r="DJ505" s="70"/>
      <c r="DK505" s="70"/>
      <c r="DL505" s="70"/>
      <c r="DM505" s="70"/>
      <c r="DN505" s="70"/>
      <c r="DO505" s="70"/>
      <c r="DP505" s="70"/>
      <c r="DQ505" s="70"/>
      <c r="DR505" s="70"/>
      <c r="DS505" s="70"/>
      <c r="DT505" s="70"/>
      <c r="DU505" s="70"/>
      <c r="DV505" s="70"/>
      <c r="DW505" s="70"/>
      <c r="DX505" s="70"/>
      <c r="DY505" s="70"/>
      <c r="DZ505" s="70"/>
      <c r="EA505" s="70"/>
      <c r="EB505" s="70"/>
      <c r="EC505" s="70"/>
      <c r="ED505" s="70"/>
      <c r="EE505" s="70"/>
      <c r="EF505" s="70"/>
      <c r="EG505" s="70"/>
      <c r="EH505" s="70"/>
      <c r="EI505" s="70"/>
      <c r="EJ505" s="70"/>
      <c r="EK505" s="70"/>
      <c r="EL505" s="70"/>
      <c r="EM505" s="70"/>
      <c r="EN505" s="70"/>
    </row>
    <row r="506" spans="1:144" outlineLevel="1" x14ac:dyDescent="0.2">
      <c r="A506" s="16">
        <v>253</v>
      </c>
      <c r="B506" s="16">
        <v>0</v>
      </c>
      <c r="C506" s="1">
        <v>1.4825847906048387E-5</v>
      </c>
      <c r="D506" s="1">
        <f t="shared" si="58"/>
        <v>-1.4825847906048387E-5</v>
      </c>
      <c r="E506" s="1">
        <f t="shared" si="59"/>
        <v>2.9651915620046929E-5</v>
      </c>
      <c r="F506" s="1">
        <f t="shared" si="60"/>
        <v>-5.4453572536654494E-3</v>
      </c>
      <c r="G506" s="1">
        <f t="shared" si="61"/>
        <v>-3.8504633117422866E-3</v>
      </c>
      <c r="H506" s="1">
        <v>5.8213925827482427E-5</v>
      </c>
      <c r="I506" s="1">
        <f t="shared" si="62"/>
        <v>8.6313385268859319E-10</v>
      </c>
      <c r="J506" s="1">
        <f t="shared" si="63"/>
        <v>-3.850575391928597E-3</v>
      </c>
      <c r="AQ506" s="70"/>
      <c r="AR506" s="70"/>
      <c r="AS506" s="70"/>
      <c r="AT506" s="70"/>
      <c r="AU506" s="70"/>
      <c r="AV506" s="70"/>
      <c r="AW506" s="70"/>
      <c r="AX506" s="83"/>
      <c r="AY506" s="70"/>
      <c r="AZ506" s="70"/>
      <c r="BA506" s="70"/>
      <c r="BB506" s="70">
        <f t="shared" si="64"/>
        <v>1</v>
      </c>
      <c r="BC506" s="70">
        <f t="shared" si="65"/>
        <v>1.4825847906048387E-5</v>
      </c>
      <c r="BD506" s="70" t="e">
        <f t="shared" si="66"/>
        <v>#N/A</v>
      </c>
      <c r="BE506" s="70"/>
      <c r="BF506" s="70"/>
      <c r="BG506" s="70"/>
      <c r="BH506" s="70"/>
      <c r="BI506" s="70"/>
      <c r="BJ506" s="70"/>
      <c r="BK506" s="70"/>
      <c r="BL506" s="70"/>
      <c r="BM506" s="70"/>
      <c r="BN506" s="70"/>
      <c r="BO506" s="70"/>
      <c r="BP506" s="70"/>
      <c r="BQ506" s="70"/>
      <c r="BR506" s="70"/>
      <c r="BS506" s="70"/>
      <c r="BT506" s="70"/>
      <c r="BU506" s="70"/>
      <c r="BV506" s="70"/>
      <c r="BW506" s="70"/>
      <c r="BX506" s="70"/>
      <c r="BY506" s="70"/>
      <c r="BZ506" s="70"/>
      <c r="CA506" s="70"/>
      <c r="CB506" s="70"/>
      <c r="CC506" s="70"/>
      <c r="CD506" s="70"/>
      <c r="CE506" s="70"/>
      <c r="CF506" s="70"/>
      <c r="CG506" s="70"/>
      <c r="CH506" s="70"/>
      <c r="CI506" s="70"/>
      <c r="CJ506" s="70"/>
      <c r="CK506" s="70"/>
      <c r="CL506" s="70"/>
      <c r="CM506" s="70"/>
      <c r="CN506" s="70"/>
      <c r="CO506" s="70"/>
      <c r="CP506" s="70"/>
      <c r="CQ506" s="70"/>
      <c r="CR506" s="70"/>
      <c r="CS506" s="70"/>
      <c r="CT506" s="70"/>
      <c r="CU506" s="70"/>
      <c r="CV506" s="70"/>
      <c r="CW506" s="70"/>
      <c r="CX506" s="70"/>
      <c r="CY506" s="70"/>
      <c r="CZ506" s="70"/>
      <c r="DA506" s="70"/>
      <c r="DB506" s="70"/>
      <c r="DC506" s="70"/>
      <c r="DD506" s="70"/>
      <c r="DE506" s="70"/>
      <c r="DF506" s="70"/>
      <c r="DG506" s="70"/>
      <c r="DH506" s="70"/>
      <c r="DI506" s="70"/>
      <c r="DJ506" s="70"/>
      <c r="DK506" s="70"/>
      <c r="DL506" s="70"/>
      <c r="DM506" s="70"/>
      <c r="DN506" s="70"/>
      <c r="DO506" s="70"/>
      <c r="DP506" s="70"/>
      <c r="DQ506" s="70"/>
      <c r="DR506" s="70"/>
      <c r="DS506" s="70"/>
      <c r="DT506" s="70"/>
      <c r="DU506" s="70"/>
      <c r="DV506" s="70"/>
      <c r="DW506" s="70"/>
      <c r="DX506" s="70"/>
      <c r="DY506" s="70"/>
      <c r="DZ506" s="70"/>
      <c r="EA506" s="70"/>
      <c r="EB506" s="70"/>
      <c r="EC506" s="70"/>
      <c r="ED506" s="70"/>
      <c r="EE506" s="70"/>
      <c r="EF506" s="70"/>
      <c r="EG506" s="70"/>
      <c r="EH506" s="70"/>
      <c r="EI506" s="70"/>
      <c r="EJ506" s="70"/>
      <c r="EK506" s="70"/>
      <c r="EL506" s="70"/>
      <c r="EM506" s="70"/>
      <c r="EN506" s="70"/>
    </row>
    <row r="507" spans="1:144" outlineLevel="1" x14ac:dyDescent="0.2">
      <c r="A507" s="16">
        <v>254</v>
      </c>
      <c r="B507" s="16">
        <v>0</v>
      </c>
      <c r="C507" s="1">
        <v>8.3863223424989549E-4</v>
      </c>
      <c r="D507" s="1">
        <f t="shared" si="58"/>
        <v>-8.3863223424989549E-4</v>
      </c>
      <c r="E507" s="1">
        <f t="shared" si="59"/>
        <v>1.6779681659802724E-3</v>
      </c>
      <c r="F507" s="1">
        <f t="shared" si="60"/>
        <v>-4.0963009728049435E-2</v>
      </c>
      <c r="G507" s="1">
        <f t="shared" si="61"/>
        <v>-2.8971298358594414E-2</v>
      </c>
      <c r="H507" s="1">
        <v>2.2801898669465937E-3</v>
      </c>
      <c r="I507" s="1">
        <f t="shared" si="62"/>
        <v>1.9182196403429329E-6</v>
      </c>
      <c r="J507" s="1">
        <f t="shared" si="63"/>
        <v>-2.9004384982671817E-2</v>
      </c>
      <c r="AQ507" s="70"/>
      <c r="AR507" s="70"/>
      <c r="AS507" s="70"/>
      <c r="AT507" s="70"/>
      <c r="AU507" s="70"/>
      <c r="AV507" s="70"/>
      <c r="AW507" s="70"/>
      <c r="AX507" s="83"/>
      <c r="AY507" s="70"/>
      <c r="AZ507" s="70"/>
      <c r="BA507" s="70"/>
      <c r="BB507" s="70">
        <f t="shared" si="64"/>
        <v>1</v>
      </c>
      <c r="BC507" s="70">
        <f t="shared" si="65"/>
        <v>8.3863223424989549E-4</v>
      </c>
      <c r="BD507" s="70" t="e">
        <f t="shared" si="66"/>
        <v>#N/A</v>
      </c>
      <c r="BE507" s="70"/>
      <c r="BF507" s="70"/>
      <c r="BG507" s="70"/>
      <c r="BH507" s="70"/>
      <c r="BI507" s="70"/>
      <c r="BJ507" s="70"/>
      <c r="BK507" s="70"/>
      <c r="BL507" s="70"/>
      <c r="BM507" s="70"/>
      <c r="BN507" s="70"/>
      <c r="BO507" s="70"/>
      <c r="BP507" s="70"/>
      <c r="BQ507" s="70"/>
      <c r="BR507" s="70"/>
      <c r="BS507" s="70"/>
      <c r="BT507" s="70"/>
      <c r="BU507" s="70"/>
      <c r="BV507" s="70"/>
      <c r="BW507" s="70"/>
      <c r="BX507" s="70"/>
      <c r="BY507" s="70"/>
      <c r="BZ507" s="70"/>
      <c r="CA507" s="70"/>
      <c r="CB507" s="70"/>
      <c r="CC507" s="70"/>
      <c r="CD507" s="70"/>
      <c r="CE507" s="70"/>
      <c r="CF507" s="70"/>
      <c r="CG507" s="70"/>
      <c r="CH507" s="70"/>
      <c r="CI507" s="70"/>
      <c r="CJ507" s="70"/>
      <c r="CK507" s="70"/>
      <c r="CL507" s="70"/>
      <c r="CM507" s="70"/>
      <c r="CN507" s="70"/>
      <c r="CO507" s="70"/>
      <c r="CP507" s="70"/>
      <c r="CQ507" s="70"/>
      <c r="CR507" s="70"/>
      <c r="CS507" s="70"/>
      <c r="CT507" s="70"/>
      <c r="CU507" s="70"/>
      <c r="CV507" s="70"/>
      <c r="CW507" s="70"/>
      <c r="CX507" s="70"/>
      <c r="CY507" s="70"/>
      <c r="CZ507" s="70"/>
      <c r="DA507" s="70"/>
      <c r="DB507" s="70"/>
      <c r="DC507" s="70"/>
      <c r="DD507" s="70"/>
      <c r="DE507" s="70"/>
      <c r="DF507" s="70"/>
      <c r="DG507" s="70"/>
      <c r="DH507" s="70"/>
      <c r="DI507" s="70"/>
      <c r="DJ507" s="70"/>
      <c r="DK507" s="70"/>
      <c r="DL507" s="70"/>
      <c r="DM507" s="70"/>
      <c r="DN507" s="70"/>
      <c r="DO507" s="70"/>
      <c r="DP507" s="70"/>
      <c r="DQ507" s="70"/>
      <c r="DR507" s="70"/>
      <c r="DS507" s="70"/>
      <c r="DT507" s="70"/>
      <c r="DU507" s="70"/>
      <c r="DV507" s="70"/>
      <c r="DW507" s="70"/>
      <c r="DX507" s="70"/>
      <c r="DY507" s="70"/>
      <c r="DZ507" s="70"/>
      <c r="EA507" s="70"/>
      <c r="EB507" s="70"/>
      <c r="EC507" s="70"/>
      <c r="ED507" s="70"/>
      <c r="EE507" s="70"/>
      <c r="EF507" s="70"/>
      <c r="EG507" s="70"/>
      <c r="EH507" s="70"/>
      <c r="EI507" s="70"/>
      <c r="EJ507" s="70"/>
      <c r="EK507" s="70"/>
      <c r="EL507" s="70"/>
      <c r="EM507" s="70"/>
      <c r="EN507" s="70"/>
    </row>
    <row r="508" spans="1:144" outlineLevel="1" x14ac:dyDescent="0.2">
      <c r="A508" s="16">
        <v>255</v>
      </c>
      <c r="B508" s="16">
        <v>0</v>
      </c>
      <c r="C508" s="1">
        <v>9.0946796147096986E-4</v>
      </c>
      <c r="D508" s="1">
        <f t="shared" si="58"/>
        <v>-9.0946796147096986E-4</v>
      </c>
      <c r="E508" s="1">
        <f t="shared" si="59"/>
        <v>1.819763556757191E-3</v>
      </c>
      <c r="F508" s="1">
        <f t="shared" si="60"/>
        <v>-4.2658686767845899E-2</v>
      </c>
      <c r="G508" s="1">
        <f t="shared" si="61"/>
        <v>-3.0171109465492174E-2</v>
      </c>
      <c r="H508" s="1">
        <v>1.5233272340207675E-3</v>
      </c>
      <c r="I508" s="1">
        <f t="shared" si="62"/>
        <v>1.388794041590677E-6</v>
      </c>
      <c r="J508" s="1">
        <f t="shared" si="63"/>
        <v>-3.0194115990045182E-2</v>
      </c>
      <c r="AQ508" s="70"/>
      <c r="AR508" s="70"/>
      <c r="AS508" s="70"/>
      <c r="AT508" s="70"/>
      <c r="AU508" s="70"/>
      <c r="AV508" s="70"/>
      <c r="AW508" s="70"/>
      <c r="AX508" s="83"/>
      <c r="AY508" s="70"/>
      <c r="AZ508" s="70"/>
      <c r="BA508" s="70"/>
      <c r="BB508" s="70">
        <f t="shared" si="64"/>
        <v>1</v>
      </c>
      <c r="BC508" s="70">
        <f t="shared" si="65"/>
        <v>9.0946796147096986E-4</v>
      </c>
      <c r="BD508" s="70" t="e">
        <f t="shared" si="66"/>
        <v>#N/A</v>
      </c>
      <c r="BE508" s="70"/>
      <c r="BF508" s="70"/>
      <c r="BG508" s="70"/>
      <c r="BH508" s="70"/>
      <c r="BI508" s="70"/>
      <c r="BJ508" s="70"/>
      <c r="BK508" s="70"/>
      <c r="BL508" s="70"/>
      <c r="BM508" s="70"/>
      <c r="BN508" s="70"/>
      <c r="BO508" s="70"/>
      <c r="BP508" s="70"/>
      <c r="BQ508" s="70"/>
      <c r="BR508" s="70"/>
      <c r="BS508" s="70"/>
      <c r="BT508" s="70"/>
      <c r="BU508" s="70"/>
      <c r="BV508" s="70"/>
      <c r="BW508" s="70"/>
      <c r="BX508" s="70"/>
      <c r="BY508" s="70"/>
      <c r="BZ508" s="70"/>
      <c r="CA508" s="70"/>
      <c r="CB508" s="70"/>
      <c r="CC508" s="70"/>
      <c r="CD508" s="70"/>
      <c r="CE508" s="70"/>
      <c r="CF508" s="70"/>
      <c r="CG508" s="70"/>
      <c r="CH508" s="70"/>
      <c r="CI508" s="70"/>
      <c r="CJ508" s="70"/>
      <c r="CK508" s="70"/>
      <c r="CL508" s="70"/>
      <c r="CM508" s="70"/>
      <c r="CN508" s="70"/>
      <c r="CO508" s="70"/>
      <c r="CP508" s="70"/>
      <c r="CQ508" s="70"/>
      <c r="CR508" s="70"/>
      <c r="CS508" s="70"/>
      <c r="CT508" s="70"/>
      <c r="CU508" s="70"/>
      <c r="CV508" s="70"/>
      <c r="CW508" s="70"/>
      <c r="CX508" s="70"/>
      <c r="CY508" s="70"/>
      <c r="CZ508" s="70"/>
      <c r="DA508" s="70"/>
      <c r="DB508" s="70"/>
      <c r="DC508" s="70"/>
      <c r="DD508" s="70"/>
      <c r="DE508" s="70"/>
      <c r="DF508" s="70"/>
      <c r="DG508" s="70"/>
      <c r="DH508" s="70"/>
      <c r="DI508" s="70"/>
      <c r="DJ508" s="70"/>
      <c r="DK508" s="70"/>
      <c r="DL508" s="70"/>
      <c r="DM508" s="70"/>
      <c r="DN508" s="70"/>
      <c r="DO508" s="70"/>
      <c r="DP508" s="70"/>
      <c r="DQ508" s="70"/>
      <c r="DR508" s="70"/>
      <c r="DS508" s="70"/>
      <c r="DT508" s="70"/>
      <c r="DU508" s="70"/>
      <c r="DV508" s="70"/>
      <c r="DW508" s="70"/>
      <c r="DX508" s="70"/>
      <c r="DY508" s="70"/>
      <c r="DZ508" s="70"/>
      <c r="EA508" s="70"/>
      <c r="EB508" s="70"/>
      <c r="EC508" s="70"/>
      <c r="ED508" s="70"/>
      <c r="EE508" s="70"/>
      <c r="EF508" s="70"/>
      <c r="EG508" s="70"/>
      <c r="EH508" s="70"/>
      <c r="EI508" s="70"/>
      <c r="EJ508" s="70"/>
      <c r="EK508" s="70"/>
      <c r="EL508" s="70"/>
      <c r="EM508" s="70"/>
      <c r="EN508" s="70"/>
    </row>
    <row r="509" spans="1:144" outlineLevel="1" x14ac:dyDescent="0.2">
      <c r="A509" s="16">
        <v>256</v>
      </c>
      <c r="B509" s="16">
        <v>0</v>
      </c>
      <c r="C509" s="1">
        <v>5.2009878672438357E-2</v>
      </c>
      <c r="D509" s="1">
        <f t="shared" si="58"/>
        <v>-5.2009878672438357E-2</v>
      </c>
      <c r="E509" s="1">
        <f t="shared" si="59"/>
        <v>0.10682239464391226</v>
      </c>
      <c r="F509" s="1">
        <f t="shared" si="60"/>
        <v>-0.32683695422016196</v>
      </c>
      <c r="G509" s="1">
        <f t="shared" si="61"/>
        <v>-0.23422918887497582</v>
      </c>
      <c r="H509" s="1">
        <v>6.0654386243809047E-2</v>
      </c>
      <c r="I509" s="1">
        <f t="shared" si="62"/>
        <v>3.5425731741275473E-3</v>
      </c>
      <c r="J509" s="1">
        <f t="shared" si="63"/>
        <v>-0.24167309758257463</v>
      </c>
      <c r="AQ509" s="70"/>
      <c r="AR509" s="70"/>
      <c r="AS509" s="70"/>
      <c r="AT509" s="70"/>
      <c r="AU509" s="70"/>
      <c r="AV509" s="70"/>
      <c r="AW509" s="70"/>
      <c r="AX509" s="83"/>
      <c r="AY509" s="70"/>
      <c r="AZ509" s="70"/>
      <c r="BA509" s="70"/>
      <c r="BB509" s="70">
        <f t="shared" si="64"/>
        <v>1</v>
      </c>
      <c r="BC509" s="70">
        <f t="shared" si="65"/>
        <v>5.2009878672438357E-2</v>
      </c>
      <c r="BD509" s="70" t="e">
        <f t="shared" si="66"/>
        <v>#N/A</v>
      </c>
      <c r="BE509" s="70"/>
      <c r="BF509" s="70"/>
      <c r="BG509" s="70"/>
      <c r="BH509" s="70"/>
      <c r="BI509" s="70"/>
      <c r="BJ509" s="70"/>
      <c r="BK509" s="70"/>
      <c r="BL509" s="70"/>
      <c r="BM509" s="70"/>
      <c r="BN509" s="70"/>
      <c r="BO509" s="70"/>
      <c r="BP509" s="70"/>
      <c r="BQ509" s="70"/>
      <c r="BR509" s="70"/>
      <c r="BS509" s="70"/>
      <c r="BT509" s="70"/>
      <c r="BU509" s="70"/>
      <c r="BV509" s="70"/>
      <c r="BW509" s="70"/>
      <c r="BX509" s="70"/>
      <c r="BY509" s="70"/>
      <c r="BZ509" s="70"/>
      <c r="CA509" s="70"/>
      <c r="CB509" s="70"/>
      <c r="CC509" s="70"/>
      <c r="CD509" s="70"/>
      <c r="CE509" s="70"/>
      <c r="CF509" s="70"/>
      <c r="CG509" s="70"/>
      <c r="CH509" s="70"/>
      <c r="CI509" s="70"/>
      <c r="CJ509" s="70"/>
      <c r="CK509" s="70"/>
      <c r="CL509" s="70"/>
      <c r="CM509" s="70"/>
      <c r="CN509" s="70"/>
      <c r="CO509" s="70"/>
      <c r="CP509" s="70"/>
      <c r="CQ509" s="70"/>
      <c r="CR509" s="70"/>
      <c r="CS509" s="70"/>
      <c r="CT509" s="70"/>
      <c r="CU509" s="70"/>
      <c r="CV509" s="70"/>
      <c r="CW509" s="70"/>
      <c r="CX509" s="70"/>
      <c r="CY509" s="70"/>
      <c r="CZ509" s="70"/>
      <c r="DA509" s="70"/>
      <c r="DB509" s="70"/>
      <c r="DC509" s="70"/>
      <c r="DD509" s="70"/>
      <c r="DE509" s="70"/>
      <c r="DF509" s="70"/>
      <c r="DG509" s="70"/>
      <c r="DH509" s="70"/>
      <c r="DI509" s="70"/>
      <c r="DJ509" s="70"/>
      <c r="DK509" s="70"/>
      <c r="DL509" s="70"/>
      <c r="DM509" s="70"/>
      <c r="DN509" s="70"/>
      <c r="DO509" s="70"/>
      <c r="DP509" s="70"/>
      <c r="DQ509" s="70"/>
      <c r="DR509" s="70"/>
      <c r="DS509" s="70"/>
      <c r="DT509" s="70"/>
      <c r="DU509" s="70"/>
      <c r="DV509" s="70"/>
      <c r="DW509" s="70"/>
      <c r="DX509" s="70"/>
      <c r="DY509" s="70"/>
      <c r="DZ509" s="70"/>
      <c r="EA509" s="70"/>
      <c r="EB509" s="70"/>
      <c r="EC509" s="70"/>
      <c r="ED509" s="70"/>
      <c r="EE509" s="70"/>
      <c r="EF509" s="70"/>
      <c r="EG509" s="70"/>
      <c r="EH509" s="70"/>
      <c r="EI509" s="70"/>
      <c r="EJ509" s="70"/>
      <c r="EK509" s="70"/>
      <c r="EL509" s="70"/>
      <c r="EM509" s="70"/>
      <c r="EN509" s="70"/>
    </row>
    <row r="510" spans="1:144" outlineLevel="1" x14ac:dyDescent="0.2">
      <c r="A510" s="16">
        <v>257</v>
      </c>
      <c r="B510" s="16">
        <v>0</v>
      </c>
      <c r="C510" s="1">
        <v>1.8172265128496204E-6</v>
      </c>
      <c r="D510" s="1">
        <f t="shared" si="58"/>
        <v>-1.8172265128496204E-6</v>
      </c>
      <c r="E510" s="1">
        <f t="shared" si="59"/>
        <v>3.6344563278216619E-6</v>
      </c>
      <c r="F510" s="1">
        <f t="shared" si="60"/>
        <v>-1.9064250123783158E-3</v>
      </c>
      <c r="G510" s="1">
        <f t="shared" si="61"/>
        <v>-1.3480466665393377E-3</v>
      </c>
      <c r="H510" s="1">
        <v>1.0291115826515976E-5</v>
      </c>
      <c r="I510" s="1">
        <f t="shared" si="62"/>
        <v>1.8701514970746954E-11</v>
      </c>
      <c r="J510" s="1">
        <f t="shared" si="63"/>
        <v>-1.3480536030450684E-3</v>
      </c>
      <c r="AQ510" s="70"/>
      <c r="AR510" s="70"/>
      <c r="AS510" s="70"/>
      <c r="AT510" s="70"/>
      <c r="AU510" s="70"/>
      <c r="AV510" s="70"/>
      <c r="AW510" s="70"/>
      <c r="AX510" s="83"/>
      <c r="AY510" s="70"/>
      <c r="AZ510" s="70"/>
      <c r="BA510" s="70"/>
      <c r="BB510" s="70">
        <f t="shared" si="64"/>
        <v>1</v>
      </c>
      <c r="BC510" s="70">
        <f t="shared" si="65"/>
        <v>1.8172265128496204E-6</v>
      </c>
      <c r="BD510" s="70" t="e">
        <f t="shared" si="66"/>
        <v>#N/A</v>
      </c>
      <c r="BE510" s="70"/>
      <c r="BF510" s="70"/>
      <c r="BG510" s="70"/>
      <c r="BH510" s="70"/>
      <c r="BI510" s="70"/>
      <c r="BJ510" s="70"/>
      <c r="BK510" s="70"/>
      <c r="BL510" s="70"/>
      <c r="BM510" s="70"/>
      <c r="BN510" s="70"/>
      <c r="BO510" s="70"/>
      <c r="BP510" s="70"/>
      <c r="BQ510" s="70"/>
      <c r="BR510" s="70"/>
      <c r="BS510" s="70"/>
      <c r="BT510" s="70"/>
      <c r="BU510" s="70"/>
      <c r="BV510" s="70"/>
      <c r="BW510" s="70"/>
      <c r="BX510" s="70"/>
      <c r="BY510" s="70"/>
      <c r="BZ510" s="70"/>
      <c r="CA510" s="70"/>
      <c r="CB510" s="70"/>
      <c r="CC510" s="70"/>
      <c r="CD510" s="70"/>
      <c r="CE510" s="70"/>
      <c r="CF510" s="70"/>
      <c r="CG510" s="70"/>
      <c r="CH510" s="70"/>
      <c r="CI510" s="70"/>
      <c r="CJ510" s="70"/>
      <c r="CK510" s="70"/>
      <c r="CL510" s="70"/>
      <c r="CM510" s="70"/>
      <c r="CN510" s="70"/>
      <c r="CO510" s="70"/>
      <c r="CP510" s="70"/>
      <c r="CQ510" s="70"/>
      <c r="CR510" s="70"/>
      <c r="CS510" s="70"/>
      <c r="CT510" s="70"/>
      <c r="CU510" s="70"/>
      <c r="CV510" s="70"/>
      <c r="CW510" s="70"/>
      <c r="CX510" s="70"/>
      <c r="CY510" s="70"/>
      <c r="CZ510" s="70"/>
      <c r="DA510" s="70"/>
      <c r="DB510" s="70"/>
      <c r="DC510" s="70"/>
      <c r="DD510" s="70"/>
      <c r="DE510" s="70"/>
      <c r="DF510" s="70"/>
      <c r="DG510" s="70"/>
      <c r="DH510" s="70"/>
      <c r="DI510" s="70"/>
      <c r="DJ510" s="70"/>
      <c r="DK510" s="70"/>
      <c r="DL510" s="70"/>
      <c r="DM510" s="70"/>
      <c r="DN510" s="70"/>
      <c r="DO510" s="70"/>
      <c r="DP510" s="70"/>
      <c r="DQ510" s="70"/>
      <c r="DR510" s="70"/>
      <c r="DS510" s="70"/>
      <c r="DT510" s="70"/>
      <c r="DU510" s="70"/>
      <c r="DV510" s="70"/>
      <c r="DW510" s="70"/>
      <c r="DX510" s="70"/>
      <c r="DY510" s="70"/>
      <c r="DZ510" s="70"/>
      <c r="EA510" s="70"/>
      <c r="EB510" s="70"/>
      <c r="EC510" s="70"/>
      <c r="ED510" s="70"/>
      <c r="EE510" s="70"/>
      <c r="EF510" s="70"/>
      <c r="EG510" s="70"/>
      <c r="EH510" s="70"/>
      <c r="EI510" s="70"/>
      <c r="EJ510" s="70"/>
      <c r="EK510" s="70"/>
      <c r="EL510" s="70"/>
      <c r="EM510" s="70"/>
      <c r="EN510" s="70"/>
    </row>
    <row r="511" spans="1:144" outlineLevel="1" x14ac:dyDescent="0.2">
      <c r="A511" s="16">
        <v>258</v>
      </c>
      <c r="B511" s="16">
        <v>0</v>
      </c>
      <c r="C511" s="1">
        <v>2.3163086905785665E-3</v>
      </c>
      <c r="D511" s="1">
        <f t="shared" ref="D511:D574" si="67">B511 - C511</f>
        <v>-2.3163086905785665E-3</v>
      </c>
      <c r="E511" s="1">
        <f t="shared" ref="E511:E574" si="68">2*IF(B511=1,LN(1/C511),LN(1/(1-C511)))</f>
        <v>4.6379909666326782E-3</v>
      </c>
      <c r="F511" s="1">
        <f t="shared" ref="F511:F574" si="69">SQRT(E511)*SIGN(D511)</f>
        <v>-6.8102797054399158E-2</v>
      </c>
      <c r="G511" s="1">
        <f t="shared" ref="G511:G574" si="70">D511/(SQRT(C511*(1-C511)))</f>
        <v>-4.8183881465073117E-2</v>
      </c>
      <c r="H511" s="1">
        <v>4.9419235825902555E-3</v>
      </c>
      <c r="I511" s="1">
        <f t="shared" ref="I511:I574" si="71">G511^2*H511/(1-H511)</f>
        <v>1.1530580180938426E-5</v>
      </c>
      <c r="J511" s="1">
        <f t="shared" ref="J511:J574" si="72">G511/SQRT(1-H511)</f>
        <v>-4.8303385111409684E-2</v>
      </c>
      <c r="AQ511" s="70"/>
      <c r="AR511" s="70"/>
      <c r="AS511" s="70"/>
      <c r="AT511" s="70"/>
      <c r="AU511" s="70"/>
      <c r="AV511" s="70"/>
      <c r="AW511" s="70"/>
      <c r="AX511" s="83"/>
      <c r="AY511" s="70"/>
      <c r="AZ511" s="70"/>
      <c r="BA511" s="70"/>
      <c r="BB511" s="70">
        <f t="shared" ref="BB511:BB574" si="73">1-B511</f>
        <v>1</v>
      </c>
      <c r="BC511" s="70">
        <f t="shared" ref="BC511:BC574" si="74">IF(B511=0,C511,NA())</f>
        <v>2.3163086905785665E-3</v>
      </c>
      <c r="BD511" s="70" t="e">
        <f t="shared" ref="BD511:BD574" si="75">IF(B511=1,C511,NA())</f>
        <v>#N/A</v>
      </c>
      <c r="BE511" s="70"/>
      <c r="BF511" s="70"/>
      <c r="BG511" s="70"/>
      <c r="BH511" s="70"/>
      <c r="BI511" s="70"/>
      <c r="BJ511" s="70"/>
      <c r="BK511" s="70"/>
      <c r="BL511" s="70"/>
      <c r="BM511" s="70"/>
      <c r="BN511" s="70"/>
      <c r="BO511" s="70"/>
      <c r="BP511" s="70"/>
      <c r="BQ511" s="70"/>
      <c r="BR511" s="70"/>
      <c r="BS511" s="70"/>
      <c r="BT511" s="70"/>
      <c r="BU511" s="70"/>
      <c r="BV511" s="70"/>
      <c r="BW511" s="70"/>
      <c r="BX511" s="70"/>
      <c r="BY511" s="70"/>
      <c r="BZ511" s="70"/>
      <c r="CA511" s="70"/>
      <c r="CB511" s="70"/>
      <c r="CC511" s="70"/>
      <c r="CD511" s="70"/>
      <c r="CE511" s="70"/>
      <c r="CF511" s="70"/>
      <c r="CG511" s="70"/>
      <c r="CH511" s="70"/>
      <c r="CI511" s="70"/>
      <c r="CJ511" s="70"/>
      <c r="CK511" s="70"/>
      <c r="CL511" s="70"/>
      <c r="CM511" s="70"/>
      <c r="CN511" s="70"/>
      <c r="CO511" s="70"/>
      <c r="CP511" s="70"/>
      <c r="CQ511" s="70"/>
      <c r="CR511" s="70"/>
      <c r="CS511" s="70"/>
      <c r="CT511" s="70"/>
      <c r="CU511" s="70"/>
      <c r="CV511" s="70"/>
      <c r="CW511" s="70"/>
      <c r="CX511" s="70"/>
      <c r="CY511" s="70"/>
      <c r="CZ511" s="70"/>
      <c r="DA511" s="70"/>
      <c r="DB511" s="70"/>
      <c r="DC511" s="70"/>
      <c r="DD511" s="70"/>
      <c r="DE511" s="70"/>
      <c r="DF511" s="70"/>
      <c r="DG511" s="70"/>
      <c r="DH511" s="70"/>
      <c r="DI511" s="70"/>
      <c r="DJ511" s="70"/>
      <c r="DK511" s="70"/>
      <c r="DL511" s="70"/>
      <c r="DM511" s="70"/>
      <c r="DN511" s="70"/>
      <c r="DO511" s="70"/>
      <c r="DP511" s="70"/>
      <c r="DQ511" s="70"/>
      <c r="DR511" s="70"/>
      <c r="DS511" s="70"/>
      <c r="DT511" s="70"/>
      <c r="DU511" s="70"/>
      <c r="DV511" s="70"/>
      <c r="DW511" s="70"/>
      <c r="DX511" s="70"/>
      <c r="DY511" s="70"/>
      <c r="DZ511" s="70"/>
      <c r="EA511" s="70"/>
      <c r="EB511" s="70"/>
      <c r="EC511" s="70"/>
      <c r="ED511" s="70"/>
      <c r="EE511" s="70"/>
      <c r="EF511" s="70"/>
      <c r="EG511" s="70"/>
      <c r="EH511" s="70"/>
      <c r="EI511" s="70"/>
      <c r="EJ511" s="70"/>
      <c r="EK511" s="70"/>
      <c r="EL511" s="70"/>
      <c r="EM511" s="70"/>
      <c r="EN511" s="70"/>
    </row>
    <row r="512" spans="1:144" outlineLevel="1" x14ac:dyDescent="0.2">
      <c r="A512" s="16">
        <v>259</v>
      </c>
      <c r="B512" s="16">
        <v>0</v>
      </c>
      <c r="C512" s="1">
        <v>8.6154742281972842E-6</v>
      </c>
      <c r="D512" s="1">
        <f t="shared" si="67"/>
        <v>-8.6154742281972842E-6</v>
      </c>
      <c r="E512" s="1">
        <f t="shared" si="68"/>
        <v>1.7231022682959679E-5</v>
      </c>
      <c r="F512" s="1">
        <f t="shared" si="69"/>
        <v>-4.1510267022701356E-3</v>
      </c>
      <c r="G512" s="1">
        <f t="shared" si="70"/>
        <v>-2.9352254521983422E-3</v>
      </c>
      <c r="H512" s="1">
        <v>3.7404424920023182E-5</v>
      </c>
      <c r="I512" s="1">
        <f t="shared" si="71"/>
        <v>3.2227168972580524E-10</v>
      </c>
      <c r="J512" s="1">
        <f t="shared" si="72"/>
        <v>-2.9352803489484081E-3</v>
      </c>
      <c r="AQ512" s="70"/>
      <c r="AR512" s="70"/>
      <c r="AS512" s="70"/>
      <c r="AT512" s="70"/>
      <c r="AU512" s="70"/>
      <c r="AV512" s="70"/>
      <c r="AW512" s="70"/>
      <c r="AX512" s="83"/>
      <c r="AY512" s="70"/>
      <c r="AZ512" s="70"/>
      <c r="BA512" s="70"/>
      <c r="BB512" s="70">
        <f t="shared" si="73"/>
        <v>1</v>
      </c>
      <c r="BC512" s="70">
        <f t="shared" si="74"/>
        <v>8.6154742281972842E-6</v>
      </c>
      <c r="BD512" s="70" t="e">
        <f t="shared" si="75"/>
        <v>#N/A</v>
      </c>
      <c r="BE512" s="70"/>
      <c r="BF512" s="70"/>
      <c r="BG512" s="70"/>
      <c r="BH512" s="70"/>
      <c r="BI512" s="70"/>
      <c r="BJ512" s="70"/>
      <c r="BK512" s="70"/>
      <c r="BL512" s="70"/>
      <c r="BM512" s="70"/>
      <c r="BN512" s="70"/>
      <c r="BO512" s="70"/>
      <c r="BP512" s="70"/>
      <c r="BQ512" s="70"/>
      <c r="BR512" s="70"/>
      <c r="BS512" s="70"/>
      <c r="BT512" s="70"/>
      <c r="BU512" s="70"/>
      <c r="BV512" s="70"/>
      <c r="BW512" s="70"/>
      <c r="BX512" s="70"/>
      <c r="BY512" s="70"/>
      <c r="BZ512" s="70"/>
      <c r="CA512" s="70"/>
      <c r="CB512" s="70"/>
      <c r="CC512" s="70"/>
      <c r="CD512" s="70"/>
      <c r="CE512" s="70"/>
      <c r="CF512" s="70"/>
      <c r="CG512" s="70"/>
      <c r="CH512" s="70"/>
      <c r="CI512" s="70"/>
      <c r="CJ512" s="70"/>
      <c r="CK512" s="70"/>
      <c r="CL512" s="70"/>
      <c r="CM512" s="70"/>
      <c r="CN512" s="70"/>
      <c r="CO512" s="70"/>
      <c r="CP512" s="70"/>
      <c r="CQ512" s="70"/>
      <c r="CR512" s="70"/>
      <c r="CS512" s="70"/>
      <c r="CT512" s="70"/>
      <c r="CU512" s="70"/>
      <c r="CV512" s="70"/>
      <c r="CW512" s="70"/>
      <c r="CX512" s="70"/>
      <c r="CY512" s="70"/>
      <c r="CZ512" s="70"/>
      <c r="DA512" s="70"/>
      <c r="DB512" s="70"/>
      <c r="DC512" s="70"/>
      <c r="DD512" s="70"/>
      <c r="DE512" s="70"/>
      <c r="DF512" s="70"/>
      <c r="DG512" s="70"/>
      <c r="DH512" s="70"/>
      <c r="DI512" s="70"/>
      <c r="DJ512" s="70"/>
      <c r="DK512" s="70"/>
      <c r="DL512" s="70"/>
      <c r="DM512" s="70"/>
      <c r="DN512" s="70"/>
      <c r="DO512" s="70"/>
      <c r="DP512" s="70"/>
      <c r="DQ512" s="70"/>
      <c r="DR512" s="70"/>
      <c r="DS512" s="70"/>
      <c r="DT512" s="70"/>
      <c r="DU512" s="70"/>
      <c r="DV512" s="70"/>
      <c r="DW512" s="70"/>
      <c r="DX512" s="70"/>
      <c r="DY512" s="70"/>
      <c r="DZ512" s="70"/>
      <c r="EA512" s="70"/>
      <c r="EB512" s="70"/>
      <c r="EC512" s="70"/>
      <c r="ED512" s="70"/>
      <c r="EE512" s="70"/>
      <c r="EF512" s="70"/>
      <c r="EG512" s="70"/>
      <c r="EH512" s="70"/>
      <c r="EI512" s="70"/>
      <c r="EJ512" s="70"/>
      <c r="EK512" s="70"/>
      <c r="EL512" s="70"/>
      <c r="EM512" s="70"/>
      <c r="EN512" s="70"/>
    </row>
    <row r="513" spans="1:144" outlineLevel="1" x14ac:dyDescent="0.2">
      <c r="A513" s="16">
        <v>260</v>
      </c>
      <c r="B513" s="16">
        <v>0</v>
      </c>
      <c r="C513" s="1">
        <v>1.2534311630165418E-3</v>
      </c>
      <c r="D513" s="1">
        <f t="shared" si="67"/>
        <v>-1.2534311630165418E-3</v>
      </c>
      <c r="E513" s="1">
        <f t="shared" si="68"/>
        <v>2.5084347297843106E-3</v>
      </c>
      <c r="F513" s="1">
        <f t="shared" si="69"/>
        <v>-5.0084276272941299E-2</v>
      </c>
      <c r="G513" s="1">
        <f t="shared" si="70"/>
        <v>-3.5426038790995935E-2</v>
      </c>
      <c r="H513" s="1">
        <v>2.6053320047713766E-3</v>
      </c>
      <c r="I513" s="1">
        <f t="shared" si="71"/>
        <v>3.2782435849389762E-6</v>
      </c>
      <c r="J513" s="1">
        <f t="shared" si="72"/>
        <v>-3.5472277457277643E-2</v>
      </c>
      <c r="AQ513" s="70"/>
      <c r="AR513" s="70"/>
      <c r="AS513" s="70"/>
      <c r="AT513" s="70"/>
      <c r="AU513" s="70"/>
      <c r="AV513" s="70"/>
      <c r="AW513" s="70"/>
      <c r="AX513" s="83"/>
      <c r="AY513" s="70"/>
      <c r="AZ513" s="70"/>
      <c r="BA513" s="70"/>
      <c r="BB513" s="70">
        <f t="shared" si="73"/>
        <v>1</v>
      </c>
      <c r="BC513" s="70">
        <f t="shared" si="74"/>
        <v>1.2534311630165418E-3</v>
      </c>
      <c r="BD513" s="70" t="e">
        <f t="shared" si="75"/>
        <v>#N/A</v>
      </c>
      <c r="BE513" s="70"/>
      <c r="BF513" s="70"/>
      <c r="BG513" s="70"/>
      <c r="BH513" s="70"/>
      <c r="BI513" s="70"/>
      <c r="BJ513" s="70"/>
      <c r="BK513" s="70"/>
      <c r="BL513" s="70"/>
      <c r="BM513" s="70"/>
      <c r="BN513" s="70"/>
      <c r="BO513" s="70"/>
      <c r="BP513" s="70"/>
      <c r="BQ513" s="70"/>
      <c r="BR513" s="70"/>
      <c r="BS513" s="70"/>
      <c r="BT513" s="70"/>
      <c r="BU513" s="70"/>
      <c r="BV513" s="70"/>
      <c r="BW513" s="70"/>
      <c r="BX513" s="70"/>
      <c r="BY513" s="70"/>
      <c r="BZ513" s="70"/>
      <c r="CA513" s="70"/>
      <c r="CB513" s="70"/>
      <c r="CC513" s="70"/>
      <c r="CD513" s="70"/>
      <c r="CE513" s="70"/>
      <c r="CF513" s="70"/>
      <c r="CG513" s="70"/>
      <c r="CH513" s="70"/>
      <c r="CI513" s="70"/>
      <c r="CJ513" s="70"/>
      <c r="CK513" s="70"/>
      <c r="CL513" s="70"/>
      <c r="CM513" s="70"/>
      <c r="CN513" s="70"/>
      <c r="CO513" s="70"/>
      <c r="CP513" s="70"/>
      <c r="CQ513" s="70"/>
      <c r="CR513" s="70"/>
      <c r="CS513" s="70"/>
      <c r="CT513" s="70"/>
      <c r="CU513" s="70"/>
      <c r="CV513" s="70"/>
      <c r="CW513" s="70"/>
      <c r="CX513" s="70"/>
      <c r="CY513" s="70"/>
      <c r="CZ513" s="70"/>
      <c r="DA513" s="70"/>
      <c r="DB513" s="70"/>
      <c r="DC513" s="70"/>
      <c r="DD513" s="70"/>
      <c r="DE513" s="70"/>
      <c r="DF513" s="70"/>
      <c r="DG513" s="70"/>
      <c r="DH513" s="70"/>
      <c r="DI513" s="70"/>
      <c r="DJ513" s="70"/>
      <c r="DK513" s="70"/>
      <c r="DL513" s="70"/>
      <c r="DM513" s="70"/>
      <c r="DN513" s="70"/>
      <c r="DO513" s="70"/>
      <c r="DP513" s="70"/>
      <c r="DQ513" s="70"/>
      <c r="DR513" s="70"/>
      <c r="DS513" s="70"/>
      <c r="DT513" s="70"/>
      <c r="DU513" s="70"/>
      <c r="DV513" s="70"/>
      <c r="DW513" s="70"/>
      <c r="DX513" s="70"/>
      <c r="DY513" s="70"/>
      <c r="DZ513" s="70"/>
      <c r="EA513" s="70"/>
      <c r="EB513" s="70"/>
      <c r="EC513" s="70"/>
      <c r="ED513" s="70"/>
      <c r="EE513" s="70"/>
      <c r="EF513" s="70"/>
      <c r="EG513" s="70"/>
      <c r="EH513" s="70"/>
      <c r="EI513" s="70"/>
      <c r="EJ513" s="70"/>
      <c r="EK513" s="70"/>
      <c r="EL513" s="70"/>
      <c r="EM513" s="70"/>
      <c r="EN513" s="70"/>
    </row>
    <row r="514" spans="1:144" outlineLevel="1" x14ac:dyDescent="0.2">
      <c r="A514" s="16">
        <v>261</v>
      </c>
      <c r="B514" s="16">
        <v>0</v>
      </c>
      <c r="C514" s="1">
        <v>1.7443269238401106E-3</v>
      </c>
      <c r="D514" s="1">
        <f t="shared" si="67"/>
        <v>-1.7443269238401106E-3</v>
      </c>
      <c r="E514" s="1">
        <f t="shared" si="68"/>
        <v>3.4917000670146078E-3</v>
      </c>
      <c r="F514" s="1">
        <f t="shared" si="69"/>
        <v>-5.9090608957892858E-2</v>
      </c>
      <c r="G514" s="1">
        <f t="shared" si="70"/>
        <v>-4.1801613808007412E-2</v>
      </c>
      <c r="H514" s="1">
        <v>3.4493378976297629E-3</v>
      </c>
      <c r="I514" s="1">
        <f t="shared" si="71"/>
        <v>6.0481486306987549E-6</v>
      </c>
      <c r="J514" s="1">
        <f t="shared" si="72"/>
        <v>-4.1873894798364467E-2</v>
      </c>
      <c r="AQ514" s="70"/>
      <c r="AR514" s="70"/>
      <c r="AS514" s="70"/>
      <c r="AT514" s="70"/>
      <c r="AU514" s="70"/>
      <c r="AV514" s="70"/>
      <c r="AW514" s="70"/>
      <c r="AX514" s="83"/>
      <c r="AY514" s="70"/>
      <c r="AZ514" s="70"/>
      <c r="BA514" s="70"/>
      <c r="BB514" s="70">
        <f t="shared" si="73"/>
        <v>1</v>
      </c>
      <c r="BC514" s="70">
        <f t="shared" si="74"/>
        <v>1.7443269238401106E-3</v>
      </c>
      <c r="BD514" s="70" t="e">
        <f t="shared" si="75"/>
        <v>#N/A</v>
      </c>
      <c r="BE514" s="70"/>
      <c r="BF514" s="70"/>
      <c r="BG514" s="70"/>
      <c r="BH514" s="70"/>
      <c r="BI514" s="70"/>
      <c r="BJ514" s="70"/>
      <c r="BK514" s="70"/>
      <c r="BL514" s="70"/>
      <c r="BM514" s="70"/>
      <c r="BN514" s="70"/>
      <c r="BO514" s="70"/>
      <c r="BP514" s="70"/>
      <c r="BQ514" s="70"/>
      <c r="BR514" s="70"/>
      <c r="BS514" s="70"/>
      <c r="BT514" s="70"/>
      <c r="BU514" s="70"/>
      <c r="BV514" s="70"/>
      <c r="BW514" s="70"/>
      <c r="BX514" s="70"/>
      <c r="BY514" s="70"/>
      <c r="BZ514" s="70"/>
      <c r="CA514" s="70"/>
      <c r="CB514" s="70"/>
      <c r="CC514" s="70"/>
      <c r="CD514" s="70"/>
      <c r="CE514" s="70"/>
      <c r="CF514" s="70"/>
      <c r="CG514" s="70"/>
      <c r="CH514" s="70"/>
      <c r="CI514" s="70"/>
      <c r="CJ514" s="70"/>
      <c r="CK514" s="70"/>
      <c r="CL514" s="70"/>
      <c r="CM514" s="70"/>
      <c r="CN514" s="70"/>
      <c r="CO514" s="70"/>
      <c r="CP514" s="70"/>
      <c r="CQ514" s="70"/>
      <c r="CR514" s="70"/>
      <c r="CS514" s="70"/>
      <c r="CT514" s="70"/>
      <c r="CU514" s="70"/>
      <c r="CV514" s="70"/>
      <c r="CW514" s="70"/>
      <c r="CX514" s="70"/>
      <c r="CY514" s="70"/>
      <c r="CZ514" s="70"/>
      <c r="DA514" s="70"/>
      <c r="DB514" s="70"/>
      <c r="DC514" s="70"/>
      <c r="DD514" s="70"/>
      <c r="DE514" s="70"/>
      <c r="DF514" s="70"/>
      <c r="DG514" s="70"/>
      <c r="DH514" s="70"/>
      <c r="DI514" s="70"/>
      <c r="DJ514" s="70"/>
      <c r="DK514" s="70"/>
      <c r="DL514" s="70"/>
      <c r="DM514" s="70"/>
      <c r="DN514" s="70"/>
      <c r="DO514" s="70"/>
      <c r="DP514" s="70"/>
      <c r="DQ514" s="70"/>
      <c r="DR514" s="70"/>
      <c r="DS514" s="70"/>
      <c r="DT514" s="70"/>
      <c r="DU514" s="70"/>
      <c r="DV514" s="70"/>
      <c r="DW514" s="70"/>
      <c r="DX514" s="70"/>
      <c r="DY514" s="70"/>
      <c r="DZ514" s="70"/>
      <c r="EA514" s="70"/>
      <c r="EB514" s="70"/>
      <c r="EC514" s="70"/>
      <c r="ED514" s="70"/>
      <c r="EE514" s="70"/>
      <c r="EF514" s="70"/>
      <c r="EG514" s="70"/>
      <c r="EH514" s="70"/>
      <c r="EI514" s="70"/>
      <c r="EJ514" s="70"/>
      <c r="EK514" s="70"/>
      <c r="EL514" s="70"/>
      <c r="EM514" s="70"/>
      <c r="EN514" s="70"/>
    </row>
    <row r="515" spans="1:144" outlineLevel="1" x14ac:dyDescent="0.2">
      <c r="A515" s="16">
        <v>262</v>
      </c>
      <c r="B515" s="16">
        <v>0</v>
      </c>
      <c r="C515" s="1">
        <v>0.31580565258827198</v>
      </c>
      <c r="D515" s="1">
        <f t="shared" si="67"/>
        <v>-0.31580565258827198</v>
      </c>
      <c r="E515" s="1">
        <f t="shared" si="68"/>
        <v>0.75902653615005655</v>
      </c>
      <c r="F515" s="1">
        <f t="shared" si="69"/>
        <v>-0.87122129000045478</v>
      </c>
      <c r="G515" s="1">
        <f t="shared" si="70"/>
        <v>-0.67939165584108241</v>
      </c>
      <c r="H515" s="1">
        <v>0.1966283863614558</v>
      </c>
      <c r="I515" s="1">
        <f t="shared" si="71"/>
        <v>0.11297182644778297</v>
      </c>
      <c r="J515" s="1">
        <f t="shared" si="72"/>
        <v>-0.75798736696218805</v>
      </c>
      <c r="AQ515" s="70"/>
      <c r="AR515" s="70"/>
      <c r="AS515" s="70"/>
      <c r="AT515" s="70"/>
      <c r="AU515" s="70"/>
      <c r="AV515" s="70"/>
      <c r="AW515" s="70"/>
      <c r="AX515" s="83"/>
      <c r="AY515" s="70"/>
      <c r="AZ515" s="70"/>
      <c r="BA515" s="70"/>
      <c r="BB515" s="70">
        <f t="shared" si="73"/>
        <v>1</v>
      </c>
      <c r="BC515" s="70">
        <f t="shared" si="74"/>
        <v>0.31580565258827198</v>
      </c>
      <c r="BD515" s="70" t="e">
        <f t="shared" si="75"/>
        <v>#N/A</v>
      </c>
      <c r="BE515" s="70"/>
      <c r="BF515" s="70"/>
      <c r="BG515" s="70"/>
      <c r="BH515" s="70"/>
      <c r="BI515" s="70"/>
      <c r="BJ515" s="70"/>
      <c r="BK515" s="70"/>
      <c r="BL515" s="70"/>
      <c r="BM515" s="70"/>
      <c r="BN515" s="70"/>
      <c r="BO515" s="70"/>
      <c r="BP515" s="70"/>
      <c r="BQ515" s="70"/>
      <c r="BR515" s="70"/>
      <c r="BS515" s="70"/>
      <c r="BT515" s="70"/>
      <c r="BU515" s="70"/>
      <c r="BV515" s="70"/>
      <c r="BW515" s="70"/>
      <c r="BX515" s="70"/>
      <c r="BY515" s="70"/>
      <c r="BZ515" s="70"/>
      <c r="CA515" s="70"/>
      <c r="CB515" s="70"/>
      <c r="CC515" s="70"/>
      <c r="CD515" s="70"/>
      <c r="CE515" s="70"/>
      <c r="CF515" s="70"/>
      <c r="CG515" s="70"/>
      <c r="CH515" s="70"/>
      <c r="CI515" s="70"/>
      <c r="CJ515" s="70"/>
      <c r="CK515" s="70"/>
      <c r="CL515" s="70"/>
      <c r="CM515" s="70"/>
      <c r="CN515" s="70"/>
      <c r="CO515" s="70"/>
      <c r="CP515" s="70"/>
      <c r="CQ515" s="70"/>
      <c r="CR515" s="70"/>
      <c r="CS515" s="70"/>
      <c r="CT515" s="70"/>
      <c r="CU515" s="70"/>
      <c r="CV515" s="70"/>
      <c r="CW515" s="70"/>
      <c r="CX515" s="70"/>
      <c r="CY515" s="70"/>
      <c r="CZ515" s="70"/>
      <c r="DA515" s="70"/>
      <c r="DB515" s="70"/>
      <c r="DC515" s="70"/>
      <c r="DD515" s="70"/>
      <c r="DE515" s="70"/>
      <c r="DF515" s="70"/>
      <c r="DG515" s="70"/>
      <c r="DH515" s="70"/>
      <c r="DI515" s="70"/>
      <c r="DJ515" s="70"/>
      <c r="DK515" s="70"/>
      <c r="DL515" s="70"/>
      <c r="DM515" s="70"/>
      <c r="DN515" s="70"/>
      <c r="DO515" s="70"/>
      <c r="DP515" s="70"/>
      <c r="DQ515" s="70"/>
      <c r="DR515" s="70"/>
      <c r="DS515" s="70"/>
      <c r="DT515" s="70"/>
      <c r="DU515" s="70"/>
      <c r="DV515" s="70"/>
      <c r="DW515" s="70"/>
      <c r="DX515" s="70"/>
      <c r="DY515" s="70"/>
      <c r="DZ515" s="70"/>
      <c r="EA515" s="70"/>
      <c r="EB515" s="70"/>
      <c r="EC515" s="70"/>
      <c r="ED515" s="70"/>
      <c r="EE515" s="70"/>
      <c r="EF515" s="70"/>
      <c r="EG515" s="70"/>
      <c r="EH515" s="70"/>
      <c r="EI515" s="70"/>
      <c r="EJ515" s="70"/>
      <c r="EK515" s="70"/>
      <c r="EL515" s="70"/>
      <c r="EM515" s="70"/>
      <c r="EN515" s="70"/>
    </row>
    <row r="516" spans="1:144" outlineLevel="1" x14ac:dyDescent="0.2">
      <c r="A516" s="16">
        <v>263</v>
      </c>
      <c r="B516" s="16">
        <v>0</v>
      </c>
      <c r="C516" s="1">
        <v>3.0553262754533646E-4</v>
      </c>
      <c r="D516" s="1">
        <f t="shared" si="67"/>
        <v>-3.0553262754533646E-4</v>
      </c>
      <c r="E516" s="1">
        <f t="shared" si="68"/>
        <v>6.1115862429560338E-4</v>
      </c>
      <c r="F516" s="1">
        <f t="shared" si="69"/>
        <v>-2.4721622606447242E-2</v>
      </c>
      <c r="G516" s="1">
        <f t="shared" si="70"/>
        <v>-1.7482162516750492E-2</v>
      </c>
      <c r="H516" s="1">
        <v>9.0003152315330781E-4</v>
      </c>
      <c r="I516" s="1">
        <f t="shared" si="71"/>
        <v>2.7532083736392704E-7</v>
      </c>
      <c r="J516" s="1">
        <f t="shared" si="72"/>
        <v>-1.7490035079994547E-2</v>
      </c>
      <c r="AQ516" s="70"/>
      <c r="AR516" s="70"/>
      <c r="AS516" s="70"/>
      <c r="AT516" s="70"/>
      <c r="AU516" s="70"/>
      <c r="AV516" s="70"/>
      <c r="AW516" s="70"/>
      <c r="AX516" s="83"/>
      <c r="AY516" s="70"/>
      <c r="AZ516" s="70"/>
      <c r="BA516" s="70"/>
      <c r="BB516" s="70">
        <f t="shared" si="73"/>
        <v>1</v>
      </c>
      <c r="BC516" s="70">
        <f t="shared" si="74"/>
        <v>3.0553262754533646E-4</v>
      </c>
      <c r="BD516" s="70" t="e">
        <f t="shared" si="75"/>
        <v>#N/A</v>
      </c>
      <c r="BE516" s="70"/>
      <c r="BF516" s="70"/>
      <c r="BG516" s="70"/>
      <c r="BH516" s="70"/>
      <c r="BI516" s="70"/>
      <c r="BJ516" s="70"/>
      <c r="BK516" s="70"/>
      <c r="BL516" s="70"/>
      <c r="BM516" s="70"/>
      <c r="BN516" s="70"/>
      <c r="BO516" s="70"/>
      <c r="BP516" s="70"/>
      <c r="BQ516" s="70"/>
      <c r="BR516" s="70"/>
      <c r="BS516" s="70"/>
      <c r="BT516" s="70"/>
      <c r="BU516" s="70"/>
      <c r="BV516" s="70"/>
      <c r="BW516" s="70"/>
      <c r="BX516" s="70"/>
      <c r="BY516" s="70"/>
      <c r="BZ516" s="70"/>
      <c r="CA516" s="70"/>
      <c r="CB516" s="70"/>
      <c r="CC516" s="70"/>
      <c r="CD516" s="70"/>
      <c r="CE516" s="70"/>
      <c r="CF516" s="70"/>
      <c r="CG516" s="70"/>
      <c r="CH516" s="70"/>
      <c r="CI516" s="70"/>
      <c r="CJ516" s="70"/>
      <c r="CK516" s="70"/>
      <c r="CL516" s="70"/>
      <c r="CM516" s="70"/>
      <c r="CN516" s="70"/>
      <c r="CO516" s="70"/>
      <c r="CP516" s="70"/>
      <c r="CQ516" s="70"/>
      <c r="CR516" s="70"/>
      <c r="CS516" s="70"/>
      <c r="CT516" s="70"/>
      <c r="CU516" s="70"/>
      <c r="CV516" s="70"/>
      <c r="CW516" s="70"/>
      <c r="CX516" s="70"/>
      <c r="CY516" s="70"/>
      <c r="CZ516" s="70"/>
      <c r="DA516" s="70"/>
      <c r="DB516" s="70"/>
      <c r="DC516" s="70"/>
      <c r="DD516" s="70"/>
      <c r="DE516" s="70"/>
      <c r="DF516" s="70"/>
      <c r="DG516" s="70"/>
      <c r="DH516" s="70"/>
      <c r="DI516" s="70"/>
      <c r="DJ516" s="70"/>
      <c r="DK516" s="70"/>
      <c r="DL516" s="70"/>
      <c r="DM516" s="70"/>
      <c r="DN516" s="70"/>
      <c r="DO516" s="70"/>
      <c r="DP516" s="70"/>
      <c r="DQ516" s="70"/>
      <c r="DR516" s="70"/>
      <c r="DS516" s="70"/>
      <c r="DT516" s="70"/>
      <c r="DU516" s="70"/>
      <c r="DV516" s="70"/>
      <c r="DW516" s="70"/>
      <c r="DX516" s="70"/>
      <c r="DY516" s="70"/>
      <c r="DZ516" s="70"/>
      <c r="EA516" s="70"/>
      <c r="EB516" s="70"/>
      <c r="EC516" s="70"/>
      <c r="ED516" s="70"/>
      <c r="EE516" s="70"/>
      <c r="EF516" s="70"/>
      <c r="EG516" s="70"/>
      <c r="EH516" s="70"/>
      <c r="EI516" s="70"/>
      <c r="EJ516" s="70"/>
      <c r="EK516" s="70"/>
      <c r="EL516" s="70"/>
      <c r="EM516" s="70"/>
      <c r="EN516" s="70"/>
    </row>
    <row r="517" spans="1:144" outlineLevel="1" x14ac:dyDescent="0.2">
      <c r="A517" s="16">
        <v>264</v>
      </c>
      <c r="B517" s="16">
        <v>0</v>
      </c>
      <c r="C517" s="1">
        <v>3.6039188068737828E-2</v>
      </c>
      <c r="D517" s="1">
        <f t="shared" si="67"/>
        <v>-3.6039188068737828E-2</v>
      </c>
      <c r="E517" s="1">
        <f t="shared" si="68"/>
        <v>7.3409273442948203E-2</v>
      </c>
      <c r="F517" s="1">
        <f t="shared" si="69"/>
        <v>-0.27094145759360677</v>
      </c>
      <c r="G517" s="1">
        <f t="shared" si="70"/>
        <v>-0.19335606968713268</v>
      </c>
      <c r="H517" s="1">
        <v>3.1674528974193317E-2</v>
      </c>
      <c r="I517" s="1">
        <f t="shared" si="71"/>
        <v>1.222937968856844E-3</v>
      </c>
      <c r="J517" s="1">
        <f t="shared" si="72"/>
        <v>-0.19649302189572063</v>
      </c>
      <c r="AQ517" s="70"/>
      <c r="AR517" s="70"/>
      <c r="AS517" s="70"/>
      <c r="AT517" s="70"/>
      <c r="AU517" s="70"/>
      <c r="AV517" s="70"/>
      <c r="AW517" s="70"/>
      <c r="AX517" s="83"/>
      <c r="AY517" s="70"/>
      <c r="AZ517" s="70"/>
      <c r="BA517" s="70"/>
      <c r="BB517" s="70">
        <f t="shared" si="73"/>
        <v>1</v>
      </c>
      <c r="BC517" s="70">
        <f t="shared" si="74"/>
        <v>3.6039188068737828E-2</v>
      </c>
      <c r="BD517" s="70" t="e">
        <f t="shared" si="75"/>
        <v>#N/A</v>
      </c>
      <c r="BE517" s="70"/>
      <c r="BF517" s="70"/>
      <c r="BG517" s="70"/>
      <c r="BH517" s="70"/>
      <c r="BI517" s="70"/>
      <c r="BJ517" s="70"/>
      <c r="BK517" s="70"/>
      <c r="BL517" s="70"/>
      <c r="BM517" s="70"/>
      <c r="BN517" s="70"/>
      <c r="BO517" s="70"/>
      <c r="BP517" s="70"/>
      <c r="BQ517" s="70"/>
      <c r="BR517" s="70"/>
      <c r="BS517" s="70"/>
      <c r="BT517" s="70"/>
      <c r="BU517" s="70"/>
      <c r="BV517" s="70"/>
      <c r="BW517" s="70"/>
      <c r="BX517" s="70"/>
      <c r="BY517" s="70"/>
      <c r="BZ517" s="70"/>
      <c r="CA517" s="70"/>
      <c r="CB517" s="70"/>
      <c r="CC517" s="70"/>
      <c r="CD517" s="70"/>
      <c r="CE517" s="70"/>
      <c r="CF517" s="70"/>
      <c r="CG517" s="70"/>
      <c r="CH517" s="70"/>
      <c r="CI517" s="70"/>
      <c r="CJ517" s="70"/>
      <c r="CK517" s="70"/>
      <c r="CL517" s="70"/>
      <c r="CM517" s="70"/>
      <c r="CN517" s="70"/>
      <c r="CO517" s="70"/>
      <c r="CP517" s="70"/>
      <c r="CQ517" s="70"/>
      <c r="CR517" s="70"/>
      <c r="CS517" s="70"/>
      <c r="CT517" s="70"/>
      <c r="CU517" s="70"/>
      <c r="CV517" s="70"/>
      <c r="CW517" s="70"/>
      <c r="CX517" s="70"/>
      <c r="CY517" s="70"/>
      <c r="CZ517" s="70"/>
      <c r="DA517" s="70"/>
      <c r="DB517" s="70"/>
      <c r="DC517" s="70"/>
      <c r="DD517" s="70"/>
      <c r="DE517" s="70"/>
      <c r="DF517" s="70"/>
      <c r="DG517" s="70"/>
      <c r="DH517" s="70"/>
      <c r="DI517" s="70"/>
      <c r="DJ517" s="70"/>
      <c r="DK517" s="70"/>
      <c r="DL517" s="70"/>
      <c r="DM517" s="70"/>
      <c r="DN517" s="70"/>
      <c r="DO517" s="70"/>
      <c r="DP517" s="70"/>
      <c r="DQ517" s="70"/>
      <c r="DR517" s="70"/>
      <c r="DS517" s="70"/>
      <c r="DT517" s="70"/>
      <c r="DU517" s="70"/>
      <c r="DV517" s="70"/>
      <c r="DW517" s="70"/>
      <c r="DX517" s="70"/>
      <c r="DY517" s="70"/>
      <c r="DZ517" s="70"/>
      <c r="EA517" s="70"/>
      <c r="EB517" s="70"/>
      <c r="EC517" s="70"/>
      <c r="ED517" s="70"/>
      <c r="EE517" s="70"/>
      <c r="EF517" s="70"/>
      <c r="EG517" s="70"/>
      <c r="EH517" s="70"/>
      <c r="EI517" s="70"/>
      <c r="EJ517" s="70"/>
      <c r="EK517" s="70"/>
      <c r="EL517" s="70"/>
      <c r="EM517" s="70"/>
      <c r="EN517" s="70"/>
    </row>
    <row r="518" spans="1:144" outlineLevel="1" x14ac:dyDescent="0.2">
      <c r="A518" s="16">
        <v>265</v>
      </c>
      <c r="B518" s="16">
        <v>0</v>
      </c>
      <c r="C518" s="1">
        <v>0.57729483634441481</v>
      </c>
      <c r="D518" s="1">
        <f t="shared" si="67"/>
        <v>-0.57729483634441481</v>
      </c>
      <c r="E518" s="1">
        <f t="shared" si="68"/>
        <v>1.7221607111933013</v>
      </c>
      <c r="F518" s="1">
        <f t="shared" si="69"/>
        <v>-1.3123112097339187</v>
      </c>
      <c r="G518" s="1">
        <f t="shared" si="70"/>
        <v>-1.1686381506637646</v>
      </c>
      <c r="H518" s="1">
        <v>0.13938920453592715</v>
      </c>
      <c r="I518" s="1">
        <f t="shared" si="71"/>
        <v>0.22119864891841345</v>
      </c>
      <c r="J518" s="1">
        <f t="shared" si="72"/>
        <v>-1.2597276594983684</v>
      </c>
      <c r="AQ518" s="70"/>
      <c r="AR518" s="70"/>
      <c r="AS518" s="70"/>
      <c r="AT518" s="70"/>
      <c r="AU518" s="70"/>
      <c r="AV518" s="70"/>
      <c r="AW518" s="70"/>
      <c r="AX518" s="83"/>
      <c r="AY518" s="70"/>
      <c r="AZ518" s="70"/>
      <c r="BA518" s="70"/>
      <c r="BB518" s="70">
        <f t="shared" si="73"/>
        <v>1</v>
      </c>
      <c r="BC518" s="70">
        <f t="shared" si="74"/>
        <v>0.57729483634441481</v>
      </c>
      <c r="BD518" s="70" t="e">
        <f t="shared" si="75"/>
        <v>#N/A</v>
      </c>
      <c r="BE518" s="70"/>
      <c r="BF518" s="70"/>
      <c r="BG518" s="70"/>
      <c r="BH518" s="70"/>
      <c r="BI518" s="70"/>
      <c r="BJ518" s="70"/>
      <c r="BK518" s="70"/>
      <c r="BL518" s="70"/>
      <c r="BM518" s="70"/>
      <c r="BN518" s="70"/>
      <c r="BO518" s="70"/>
      <c r="BP518" s="70"/>
      <c r="BQ518" s="70"/>
      <c r="BR518" s="70"/>
      <c r="BS518" s="70"/>
      <c r="BT518" s="70"/>
      <c r="BU518" s="70"/>
      <c r="BV518" s="70"/>
      <c r="BW518" s="70"/>
      <c r="BX518" s="70"/>
      <c r="BY518" s="70"/>
      <c r="BZ518" s="70"/>
      <c r="CA518" s="70"/>
      <c r="CB518" s="70"/>
      <c r="CC518" s="70"/>
      <c r="CD518" s="70"/>
      <c r="CE518" s="70"/>
      <c r="CF518" s="70"/>
      <c r="CG518" s="70"/>
      <c r="CH518" s="70"/>
      <c r="CI518" s="70"/>
      <c r="CJ518" s="70"/>
      <c r="CK518" s="70"/>
      <c r="CL518" s="70"/>
      <c r="CM518" s="70"/>
      <c r="CN518" s="70"/>
      <c r="CO518" s="70"/>
      <c r="CP518" s="70"/>
      <c r="CQ518" s="70"/>
      <c r="CR518" s="70"/>
      <c r="CS518" s="70"/>
      <c r="CT518" s="70"/>
      <c r="CU518" s="70"/>
      <c r="CV518" s="70"/>
      <c r="CW518" s="70"/>
      <c r="CX518" s="70"/>
      <c r="CY518" s="70"/>
      <c r="CZ518" s="70"/>
      <c r="DA518" s="70"/>
      <c r="DB518" s="70"/>
      <c r="DC518" s="70"/>
      <c r="DD518" s="70"/>
      <c r="DE518" s="70"/>
      <c r="DF518" s="70"/>
      <c r="DG518" s="70"/>
      <c r="DH518" s="70"/>
      <c r="DI518" s="70"/>
      <c r="DJ518" s="70"/>
      <c r="DK518" s="70"/>
      <c r="DL518" s="70"/>
      <c r="DM518" s="70"/>
      <c r="DN518" s="70"/>
      <c r="DO518" s="70"/>
      <c r="DP518" s="70"/>
      <c r="DQ518" s="70"/>
      <c r="DR518" s="70"/>
      <c r="DS518" s="70"/>
      <c r="DT518" s="70"/>
      <c r="DU518" s="70"/>
      <c r="DV518" s="70"/>
      <c r="DW518" s="70"/>
      <c r="DX518" s="70"/>
      <c r="DY518" s="70"/>
      <c r="DZ518" s="70"/>
      <c r="EA518" s="70"/>
      <c r="EB518" s="70"/>
      <c r="EC518" s="70"/>
      <c r="ED518" s="70"/>
      <c r="EE518" s="70"/>
      <c r="EF518" s="70"/>
      <c r="EG518" s="70"/>
      <c r="EH518" s="70"/>
      <c r="EI518" s="70"/>
      <c r="EJ518" s="70"/>
      <c r="EK518" s="70"/>
      <c r="EL518" s="70"/>
      <c r="EM518" s="70"/>
      <c r="EN518" s="70"/>
    </row>
    <row r="519" spans="1:144" outlineLevel="1" x14ac:dyDescent="0.2">
      <c r="A519" s="16">
        <v>266</v>
      </c>
      <c r="B519" s="16">
        <v>0</v>
      </c>
      <c r="C519" s="1">
        <v>1.4224796129026838E-4</v>
      </c>
      <c r="D519" s="1">
        <f t="shared" si="67"/>
        <v>-1.4224796129026838E-4</v>
      </c>
      <c r="E519" s="1">
        <f t="shared" si="68"/>
        <v>2.8451615898189087E-4</v>
      </c>
      <c r="F519" s="1">
        <f t="shared" si="69"/>
        <v>-1.6867606794737981E-2</v>
      </c>
      <c r="G519" s="1">
        <f t="shared" si="70"/>
        <v>-1.192762334463505E-2</v>
      </c>
      <c r="H519" s="1">
        <v>6.0789945603079262E-4</v>
      </c>
      <c r="I519" s="1">
        <f t="shared" si="71"/>
        <v>8.6537366588792937E-8</v>
      </c>
      <c r="J519" s="1">
        <f t="shared" si="72"/>
        <v>-1.1931250396252348E-2</v>
      </c>
      <c r="AQ519" s="70"/>
      <c r="AR519" s="70"/>
      <c r="AS519" s="70"/>
      <c r="AT519" s="70"/>
      <c r="AU519" s="70"/>
      <c r="AV519" s="70"/>
      <c r="AW519" s="70"/>
      <c r="AX519" s="83"/>
      <c r="AY519" s="70"/>
      <c r="AZ519" s="70"/>
      <c r="BA519" s="70"/>
      <c r="BB519" s="70">
        <f t="shared" si="73"/>
        <v>1</v>
      </c>
      <c r="BC519" s="70">
        <f t="shared" si="74"/>
        <v>1.4224796129026838E-4</v>
      </c>
      <c r="BD519" s="70" t="e">
        <f t="shared" si="75"/>
        <v>#N/A</v>
      </c>
      <c r="BE519" s="70"/>
      <c r="BF519" s="70"/>
      <c r="BG519" s="70"/>
      <c r="BH519" s="70"/>
      <c r="BI519" s="70"/>
      <c r="BJ519" s="70"/>
      <c r="BK519" s="70"/>
      <c r="BL519" s="70"/>
      <c r="BM519" s="70"/>
      <c r="BN519" s="70"/>
      <c r="BO519" s="70"/>
      <c r="BP519" s="70"/>
      <c r="BQ519" s="70"/>
      <c r="BR519" s="70"/>
      <c r="BS519" s="70"/>
      <c r="BT519" s="70"/>
      <c r="BU519" s="70"/>
      <c r="BV519" s="70"/>
      <c r="BW519" s="70"/>
      <c r="BX519" s="70"/>
      <c r="BY519" s="70"/>
      <c r="BZ519" s="70"/>
      <c r="CA519" s="70"/>
      <c r="CB519" s="70"/>
      <c r="CC519" s="70"/>
      <c r="CD519" s="70"/>
      <c r="CE519" s="70"/>
      <c r="CF519" s="70"/>
      <c r="CG519" s="70"/>
      <c r="CH519" s="70"/>
      <c r="CI519" s="70"/>
      <c r="CJ519" s="70"/>
      <c r="CK519" s="70"/>
      <c r="CL519" s="70"/>
      <c r="CM519" s="70"/>
      <c r="CN519" s="70"/>
      <c r="CO519" s="70"/>
      <c r="CP519" s="70"/>
      <c r="CQ519" s="70"/>
      <c r="CR519" s="70"/>
      <c r="CS519" s="70"/>
      <c r="CT519" s="70"/>
      <c r="CU519" s="70"/>
      <c r="CV519" s="70"/>
      <c r="CW519" s="70"/>
      <c r="CX519" s="70"/>
      <c r="CY519" s="70"/>
      <c r="CZ519" s="70"/>
      <c r="DA519" s="70"/>
      <c r="DB519" s="70"/>
      <c r="DC519" s="70"/>
      <c r="DD519" s="70"/>
      <c r="DE519" s="70"/>
      <c r="DF519" s="70"/>
      <c r="DG519" s="70"/>
      <c r="DH519" s="70"/>
      <c r="DI519" s="70"/>
      <c r="DJ519" s="70"/>
      <c r="DK519" s="70"/>
      <c r="DL519" s="70"/>
      <c r="DM519" s="70"/>
      <c r="DN519" s="70"/>
      <c r="DO519" s="70"/>
      <c r="DP519" s="70"/>
      <c r="DQ519" s="70"/>
      <c r="DR519" s="70"/>
      <c r="DS519" s="70"/>
      <c r="DT519" s="70"/>
      <c r="DU519" s="70"/>
      <c r="DV519" s="70"/>
      <c r="DW519" s="70"/>
      <c r="DX519" s="70"/>
      <c r="DY519" s="70"/>
      <c r="DZ519" s="70"/>
      <c r="EA519" s="70"/>
      <c r="EB519" s="70"/>
      <c r="EC519" s="70"/>
      <c r="ED519" s="70"/>
      <c r="EE519" s="70"/>
      <c r="EF519" s="70"/>
      <c r="EG519" s="70"/>
      <c r="EH519" s="70"/>
      <c r="EI519" s="70"/>
      <c r="EJ519" s="70"/>
      <c r="EK519" s="70"/>
      <c r="EL519" s="70"/>
      <c r="EM519" s="70"/>
      <c r="EN519" s="70"/>
    </row>
    <row r="520" spans="1:144" outlineLevel="1" x14ac:dyDescent="0.2">
      <c r="A520" s="16">
        <v>267</v>
      </c>
      <c r="B520" s="16">
        <v>0</v>
      </c>
      <c r="C520" s="1">
        <v>5.879975325997016E-2</v>
      </c>
      <c r="D520" s="1">
        <f t="shared" si="67"/>
        <v>-5.879975325997016E-2</v>
      </c>
      <c r="E520" s="1">
        <f t="shared" si="68"/>
        <v>0.12119871994847227</v>
      </c>
      <c r="F520" s="1">
        <f t="shared" si="69"/>
        <v>-0.34813606527975849</v>
      </c>
      <c r="G520" s="1">
        <f t="shared" si="70"/>
        <v>-0.24994631349888699</v>
      </c>
      <c r="H520" s="1">
        <v>2.6540478969661222E-2</v>
      </c>
      <c r="I520" s="1">
        <f t="shared" si="71"/>
        <v>1.7032732677143541E-3</v>
      </c>
      <c r="J520" s="1">
        <f t="shared" si="72"/>
        <v>-0.25333067895420452</v>
      </c>
      <c r="AQ520" s="70"/>
      <c r="AR520" s="70"/>
      <c r="AS520" s="70"/>
      <c r="AT520" s="70"/>
      <c r="AU520" s="70"/>
      <c r="AV520" s="70"/>
      <c r="AW520" s="70"/>
      <c r="AX520" s="83"/>
      <c r="AY520" s="70"/>
      <c r="AZ520" s="70"/>
      <c r="BA520" s="70"/>
      <c r="BB520" s="70">
        <f t="shared" si="73"/>
        <v>1</v>
      </c>
      <c r="BC520" s="70">
        <f t="shared" si="74"/>
        <v>5.879975325997016E-2</v>
      </c>
      <c r="BD520" s="70" t="e">
        <f t="shared" si="75"/>
        <v>#N/A</v>
      </c>
      <c r="BE520" s="70"/>
      <c r="BF520" s="70"/>
      <c r="BG520" s="70"/>
      <c r="BH520" s="70"/>
      <c r="BI520" s="70"/>
      <c r="BJ520" s="70"/>
      <c r="BK520" s="70"/>
      <c r="BL520" s="70"/>
      <c r="BM520" s="70"/>
      <c r="BN520" s="70"/>
      <c r="BO520" s="70"/>
      <c r="BP520" s="70"/>
      <c r="BQ520" s="70"/>
      <c r="BR520" s="70"/>
      <c r="BS520" s="70"/>
      <c r="BT520" s="70"/>
      <c r="BU520" s="70"/>
      <c r="BV520" s="70"/>
      <c r="BW520" s="70"/>
      <c r="BX520" s="70"/>
      <c r="BY520" s="70"/>
      <c r="BZ520" s="70"/>
      <c r="CA520" s="70"/>
      <c r="CB520" s="70"/>
      <c r="CC520" s="70"/>
      <c r="CD520" s="70"/>
      <c r="CE520" s="70"/>
      <c r="CF520" s="70"/>
      <c r="CG520" s="70"/>
      <c r="CH520" s="70"/>
      <c r="CI520" s="70"/>
      <c r="CJ520" s="70"/>
      <c r="CK520" s="70"/>
      <c r="CL520" s="70"/>
      <c r="CM520" s="70"/>
      <c r="CN520" s="70"/>
      <c r="CO520" s="70"/>
      <c r="CP520" s="70"/>
      <c r="CQ520" s="70"/>
      <c r="CR520" s="70"/>
      <c r="CS520" s="70"/>
      <c r="CT520" s="70"/>
      <c r="CU520" s="70"/>
      <c r="CV520" s="70"/>
      <c r="CW520" s="70"/>
      <c r="CX520" s="70"/>
      <c r="CY520" s="70"/>
      <c r="CZ520" s="70"/>
      <c r="DA520" s="70"/>
      <c r="DB520" s="70"/>
      <c r="DC520" s="70"/>
      <c r="DD520" s="70"/>
      <c r="DE520" s="70"/>
      <c r="DF520" s="70"/>
      <c r="DG520" s="70"/>
      <c r="DH520" s="70"/>
      <c r="DI520" s="70"/>
      <c r="DJ520" s="70"/>
      <c r="DK520" s="70"/>
      <c r="DL520" s="70"/>
      <c r="DM520" s="70"/>
      <c r="DN520" s="70"/>
      <c r="DO520" s="70"/>
      <c r="DP520" s="70"/>
      <c r="DQ520" s="70"/>
      <c r="DR520" s="70"/>
      <c r="DS520" s="70"/>
      <c r="DT520" s="70"/>
      <c r="DU520" s="70"/>
      <c r="DV520" s="70"/>
      <c r="DW520" s="70"/>
      <c r="DX520" s="70"/>
      <c r="DY520" s="70"/>
      <c r="DZ520" s="70"/>
      <c r="EA520" s="70"/>
      <c r="EB520" s="70"/>
      <c r="EC520" s="70"/>
      <c r="ED520" s="70"/>
      <c r="EE520" s="70"/>
      <c r="EF520" s="70"/>
      <c r="EG520" s="70"/>
      <c r="EH520" s="70"/>
      <c r="EI520" s="70"/>
      <c r="EJ520" s="70"/>
      <c r="EK520" s="70"/>
      <c r="EL520" s="70"/>
      <c r="EM520" s="70"/>
      <c r="EN520" s="70"/>
    </row>
    <row r="521" spans="1:144" outlineLevel="1" x14ac:dyDescent="0.2">
      <c r="A521" s="16">
        <v>268</v>
      </c>
      <c r="B521" s="16">
        <v>0</v>
      </c>
      <c r="C521" s="1">
        <v>4.0623545234400788E-5</v>
      </c>
      <c r="D521" s="1">
        <f t="shared" si="67"/>
        <v>-4.0623545234400788E-5</v>
      </c>
      <c r="E521" s="1">
        <f t="shared" si="68"/>
        <v>8.1248740785773427E-5</v>
      </c>
      <c r="F521" s="1">
        <f t="shared" si="69"/>
        <v>-9.0138083397514855E-3</v>
      </c>
      <c r="G521" s="1">
        <f t="shared" si="70"/>
        <v>-6.3737897340491899E-3</v>
      </c>
      <c r="H521" s="1">
        <v>1.3897624915857031E-4</v>
      </c>
      <c r="I521" s="1">
        <f t="shared" si="71"/>
        <v>5.6467220624422017E-9</v>
      </c>
      <c r="J521" s="1">
        <f t="shared" si="72"/>
        <v>-6.374232682914335E-3</v>
      </c>
      <c r="AQ521" s="70"/>
      <c r="AR521" s="70"/>
      <c r="AS521" s="70"/>
      <c r="AT521" s="70"/>
      <c r="AU521" s="70"/>
      <c r="AV521" s="70"/>
      <c r="AW521" s="70"/>
      <c r="AX521" s="83"/>
      <c r="AY521" s="70"/>
      <c r="AZ521" s="70"/>
      <c r="BA521" s="70"/>
      <c r="BB521" s="70">
        <f t="shared" si="73"/>
        <v>1</v>
      </c>
      <c r="BC521" s="70">
        <f t="shared" si="74"/>
        <v>4.0623545234400788E-5</v>
      </c>
      <c r="BD521" s="70" t="e">
        <f t="shared" si="75"/>
        <v>#N/A</v>
      </c>
      <c r="BE521" s="70"/>
      <c r="BF521" s="70"/>
      <c r="BG521" s="70"/>
      <c r="BH521" s="70"/>
      <c r="BI521" s="70"/>
      <c r="BJ521" s="70"/>
      <c r="BK521" s="70"/>
      <c r="BL521" s="70"/>
      <c r="BM521" s="70"/>
      <c r="BN521" s="70"/>
      <c r="BO521" s="70"/>
      <c r="BP521" s="70"/>
      <c r="BQ521" s="70"/>
      <c r="BR521" s="70"/>
      <c r="BS521" s="70"/>
      <c r="BT521" s="70"/>
      <c r="BU521" s="70"/>
      <c r="BV521" s="70"/>
      <c r="BW521" s="70"/>
      <c r="BX521" s="70"/>
      <c r="BY521" s="70"/>
      <c r="BZ521" s="70"/>
      <c r="CA521" s="70"/>
      <c r="CB521" s="70"/>
      <c r="CC521" s="70"/>
      <c r="CD521" s="70"/>
      <c r="CE521" s="70"/>
      <c r="CF521" s="70"/>
      <c r="CG521" s="70"/>
      <c r="CH521" s="70"/>
      <c r="CI521" s="70"/>
      <c r="CJ521" s="70"/>
      <c r="CK521" s="70"/>
      <c r="CL521" s="70"/>
      <c r="CM521" s="70"/>
      <c r="CN521" s="70"/>
      <c r="CO521" s="70"/>
      <c r="CP521" s="70"/>
      <c r="CQ521" s="70"/>
      <c r="CR521" s="70"/>
      <c r="CS521" s="70"/>
      <c r="CT521" s="70"/>
      <c r="CU521" s="70"/>
      <c r="CV521" s="70"/>
      <c r="CW521" s="70"/>
      <c r="CX521" s="70"/>
      <c r="CY521" s="70"/>
      <c r="CZ521" s="70"/>
      <c r="DA521" s="70"/>
      <c r="DB521" s="70"/>
      <c r="DC521" s="70"/>
      <c r="DD521" s="70"/>
      <c r="DE521" s="70"/>
      <c r="DF521" s="70"/>
      <c r="DG521" s="70"/>
      <c r="DH521" s="70"/>
      <c r="DI521" s="70"/>
      <c r="DJ521" s="70"/>
      <c r="DK521" s="70"/>
      <c r="DL521" s="70"/>
      <c r="DM521" s="70"/>
      <c r="DN521" s="70"/>
      <c r="DO521" s="70"/>
      <c r="DP521" s="70"/>
      <c r="DQ521" s="70"/>
      <c r="DR521" s="70"/>
      <c r="DS521" s="70"/>
      <c r="DT521" s="70"/>
      <c r="DU521" s="70"/>
      <c r="DV521" s="70"/>
      <c r="DW521" s="70"/>
      <c r="DX521" s="70"/>
      <c r="DY521" s="70"/>
      <c r="DZ521" s="70"/>
      <c r="EA521" s="70"/>
      <c r="EB521" s="70"/>
      <c r="EC521" s="70"/>
      <c r="ED521" s="70"/>
      <c r="EE521" s="70"/>
      <c r="EF521" s="70"/>
      <c r="EG521" s="70"/>
      <c r="EH521" s="70"/>
      <c r="EI521" s="70"/>
      <c r="EJ521" s="70"/>
      <c r="EK521" s="70"/>
      <c r="EL521" s="70"/>
      <c r="EM521" s="70"/>
      <c r="EN521" s="70"/>
    </row>
    <row r="522" spans="1:144" outlineLevel="1" x14ac:dyDescent="0.2">
      <c r="A522" s="16">
        <v>269</v>
      </c>
      <c r="B522" s="16">
        <v>0</v>
      </c>
      <c r="C522" s="1">
        <v>1.4922134824935066E-3</v>
      </c>
      <c r="D522" s="1">
        <f t="shared" si="67"/>
        <v>-1.4922134824935066E-3</v>
      </c>
      <c r="E522" s="1">
        <f t="shared" si="68"/>
        <v>2.9866558836886838E-3</v>
      </c>
      <c r="F522" s="1">
        <f t="shared" si="69"/>
        <v>-5.4650305430881937E-2</v>
      </c>
      <c r="G522" s="1">
        <f t="shared" si="70"/>
        <v>-3.8658032945945636E-2</v>
      </c>
      <c r="H522" s="1">
        <v>3.4966253577793246E-3</v>
      </c>
      <c r="I522" s="1">
        <f t="shared" si="71"/>
        <v>5.2438448380378292E-6</v>
      </c>
      <c r="J522" s="1">
        <f t="shared" si="72"/>
        <v>-3.872579703618579E-2</v>
      </c>
      <c r="AQ522" s="70"/>
      <c r="AR522" s="70"/>
      <c r="AS522" s="70"/>
      <c r="AT522" s="70"/>
      <c r="AU522" s="70"/>
      <c r="AV522" s="70"/>
      <c r="AW522" s="70"/>
      <c r="AX522" s="83"/>
      <c r="AY522" s="70"/>
      <c r="AZ522" s="70"/>
      <c r="BA522" s="70"/>
      <c r="BB522" s="70">
        <f t="shared" si="73"/>
        <v>1</v>
      </c>
      <c r="BC522" s="70">
        <f t="shared" si="74"/>
        <v>1.4922134824935066E-3</v>
      </c>
      <c r="BD522" s="70" t="e">
        <f t="shared" si="75"/>
        <v>#N/A</v>
      </c>
      <c r="BE522" s="70"/>
      <c r="BF522" s="70"/>
      <c r="BG522" s="70"/>
      <c r="BH522" s="70"/>
      <c r="BI522" s="70"/>
      <c r="BJ522" s="70"/>
      <c r="BK522" s="70"/>
      <c r="BL522" s="70"/>
      <c r="BM522" s="70"/>
      <c r="BN522" s="70"/>
      <c r="BO522" s="70"/>
      <c r="BP522" s="70"/>
      <c r="BQ522" s="70"/>
      <c r="BR522" s="70"/>
      <c r="BS522" s="70"/>
      <c r="BT522" s="70"/>
      <c r="BU522" s="70"/>
      <c r="BV522" s="70"/>
      <c r="BW522" s="70"/>
      <c r="BX522" s="70"/>
      <c r="BY522" s="70"/>
      <c r="BZ522" s="70"/>
      <c r="CA522" s="70"/>
      <c r="CB522" s="70"/>
      <c r="CC522" s="70"/>
      <c r="CD522" s="70"/>
      <c r="CE522" s="70"/>
      <c r="CF522" s="70"/>
      <c r="CG522" s="70"/>
      <c r="CH522" s="70"/>
      <c r="CI522" s="70"/>
      <c r="CJ522" s="70"/>
      <c r="CK522" s="70"/>
      <c r="CL522" s="70"/>
      <c r="CM522" s="70"/>
      <c r="CN522" s="70"/>
      <c r="CO522" s="70"/>
      <c r="CP522" s="70"/>
      <c r="CQ522" s="70"/>
      <c r="CR522" s="70"/>
      <c r="CS522" s="70"/>
      <c r="CT522" s="70"/>
      <c r="CU522" s="70"/>
      <c r="CV522" s="70"/>
      <c r="CW522" s="70"/>
      <c r="CX522" s="70"/>
      <c r="CY522" s="70"/>
      <c r="CZ522" s="70"/>
      <c r="DA522" s="70"/>
      <c r="DB522" s="70"/>
      <c r="DC522" s="70"/>
      <c r="DD522" s="70"/>
      <c r="DE522" s="70"/>
      <c r="DF522" s="70"/>
      <c r="DG522" s="70"/>
      <c r="DH522" s="70"/>
      <c r="DI522" s="70"/>
      <c r="DJ522" s="70"/>
      <c r="DK522" s="70"/>
      <c r="DL522" s="70"/>
      <c r="DM522" s="70"/>
      <c r="DN522" s="70"/>
      <c r="DO522" s="70"/>
      <c r="DP522" s="70"/>
      <c r="DQ522" s="70"/>
      <c r="DR522" s="70"/>
      <c r="DS522" s="70"/>
      <c r="DT522" s="70"/>
      <c r="DU522" s="70"/>
      <c r="DV522" s="70"/>
      <c r="DW522" s="70"/>
      <c r="DX522" s="70"/>
      <c r="DY522" s="70"/>
      <c r="DZ522" s="70"/>
      <c r="EA522" s="70"/>
      <c r="EB522" s="70"/>
      <c r="EC522" s="70"/>
      <c r="ED522" s="70"/>
      <c r="EE522" s="70"/>
      <c r="EF522" s="70"/>
      <c r="EG522" s="70"/>
      <c r="EH522" s="70"/>
      <c r="EI522" s="70"/>
      <c r="EJ522" s="70"/>
      <c r="EK522" s="70"/>
      <c r="EL522" s="70"/>
      <c r="EM522" s="70"/>
      <c r="EN522" s="70"/>
    </row>
    <row r="523" spans="1:144" outlineLevel="1" x14ac:dyDescent="0.2">
      <c r="A523" s="16">
        <v>270</v>
      </c>
      <c r="B523" s="16">
        <v>0</v>
      </c>
      <c r="C523" s="1">
        <v>7.4750508261681398E-4</v>
      </c>
      <c r="D523" s="1">
        <f t="shared" si="67"/>
        <v>-7.4750508261681398E-4</v>
      </c>
      <c r="E523" s="1">
        <f t="shared" si="68"/>
        <v>1.4955692076909057E-3</v>
      </c>
      <c r="F523" s="1">
        <f t="shared" si="69"/>
        <v>-3.8672589875658775E-2</v>
      </c>
      <c r="G523" s="1">
        <f t="shared" si="70"/>
        <v>-2.7350763507745433E-2</v>
      </c>
      <c r="H523" s="1">
        <v>1.6220979489728494E-3</v>
      </c>
      <c r="I523" s="1">
        <f t="shared" si="71"/>
        <v>1.2154050150570607E-6</v>
      </c>
      <c r="J523" s="1">
        <f t="shared" si="72"/>
        <v>-2.7372973339987679E-2</v>
      </c>
      <c r="AQ523" s="70"/>
      <c r="AR523" s="70"/>
      <c r="AS523" s="70"/>
      <c r="AT523" s="70"/>
      <c r="AU523" s="70"/>
      <c r="AV523" s="70"/>
      <c r="AW523" s="70"/>
      <c r="AX523" s="83"/>
      <c r="AY523" s="70"/>
      <c r="AZ523" s="70"/>
      <c r="BA523" s="70"/>
      <c r="BB523" s="70">
        <f t="shared" si="73"/>
        <v>1</v>
      </c>
      <c r="BC523" s="70">
        <f t="shared" si="74"/>
        <v>7.4750508261681398E-4</v>
      </c>
      <c r="BD523" s="70" t="e">
        <f t="shared" si="75"/>
        <v>#N/A</v>
      </c>
      <c r="BE523" s="70"/>
      <c r="BF523" s="70"/>
      <c r="BG523" s="70"/>
      <c r="BH523" s="70"/>
      <c r="BI523" s="70"/>
      <c r="BJ523" s="70"/>
      <c r="BK523" s="70"/>
      <c r="BL523" s="70"/>
      <c r="BM523" s="70"/>
      <c r="BN523" s="70"/>
      <c r="BO523" s="70"/>
      <c r="BP523" s="70"/>
      <c r="BQ523" s="70"/>
      <c r="BR523" s="70"/>
      <c r="BS523" s="70"/>
      <c r="BT523" s="70"/>
      <c r="BU523" s="70"/>
      <c r="BV523" s="70"/>
      <c r="BW523" s="70"/>
      <c r="BX523" s="70"/>
      <c r="BY523" s="70"/>
      <c r="BZ523" s="70"/>
      <c r="CA523" s="70"/>
      <c r="CB523" s="70"/>
      <c r="CC523" s="70"/>
      <c r="CD523" s="70"/>
      <c r="CE523" s="70"/>
      <c r="CF523" s="70"/>
      <c r="CG523" s="70"/>
      <c r="CH523" s="70"/>
      <c r="CI523" s="70"/>
      <c r="CJ523" s="70"/>
      <c r="CK523" s="70"/>
      <c r="CL523" s="70"/>
      <c r="CM523" s="70"/>
      <c r="CN523" s="70"/>
      <c r="CO523" s="70"/>
      <c r="CP523" s="70"/>
      <c r="CQ523" s="70"/>
      <c r="CR523" s="70"/>
      <c r="CS523" s="70"/>
      <c r="CT523" s="70"/>
      <c r="CU523" s="70"/>
      <c r="CV523" s="70"/>
      <c r="CW523" s="70"/>
      <c r="CX523" s="70"/>
      <c r="CY523" s="70"/>
      <c r="CZ523" s="70"/>
      <c r="DA523" s="70"/>
      <c r="DB523" s="70"/>
      <c r="DC523" s="70"/>
      <c r="DD523" s="70"/>
      <c r="DE523" s="70"/>
      <c r="DF523" s="70"/>
      <c r="DG523" s="70"/>
      <c r="DH523" s="70"/>
      <c r="DI523" s="70"/>
      <c r="DJ523" s="70"/>
      <c r="DK523" s="70"/>
      <c r="DL523" s="70"/>
      <c r="DM523" s="70"/>
      <c r="DN523" s="70"/>
      <c r="DO523" s="70"/>
      <c r="DP523" s="70"/>
      <c r="DQ523" s="70"/>
      <c r="DR523" s="70"/>
      <c r="DS523" s="70"/>
      <c r="DT523" s="70"/>
      <c r="DU523" s="70"/>
      <c r="DV523" s="70"/>
      <c r="DW523" s="70"/>
      <c r="DX523" s="70"/>
      <c r="DY523" s="70"/>
      <c r="DZ523" s="70"/>
      <c r="EA523" s="70"/>
      <c r="EB523" s="70"/>
      <c r="EC523" s="70"/>
      <c r="ED523" s="70"/>
      <c r="EE523" s="70"/>
      <c r="EF523" s="70"/>
      <c r="EG523" s="70"/>
      <c r="EH523" s="70"/>
      <c r="EI523" s="70"/>
      <c r="EJ523" s="70"/>
      <c r="EK523" s="70"/>
      <c r="EL523" s="70"/>
      <c r="EM523" s="70"/>
      <c r="EN523" s="70"/>
    </row>
    <row r="524" spans="1:144" outlineLevel="1" x14ac:dyDescent="0.2">
      <c r="A524" s="16">
        <v>271</v>
      </c>
      <c r="B524" s="16">
        <v>0</v>
      </c>
      <c r="C524" s="1">
        <v>6.9324251613507321E-4</v>
      </c>
      <c r="D524" s="1">
        <f t="shared" si="67"/>
        <v>-6.9324251613507321E-4</v>
      </c>
      <c r="E524" s="1">
        <f t="shared" si="68"/>
        <v>1.3869658396798328E-3</v>
      </c>
      <c r="F524" s="1">
        <f t="shared" si="69"/>
        <v>-3.7241990275491896E-2</v>
      </c>
      <c r="G524" s="1">
        <f t="shared" si="70"/>
        <v>-2.633863008424046E-2</v>
      </c>
      <c r="H524" s="1">
        <v>1.6195804187657497E-3</v>
      </c>
      <c r="I524" s="1">
        <f t="shared" si="71"/>
        <v>1.1253635076033618E-6</v>
      </c>
      <c r="J524" s="1">
        <f t="shared" si="72"/>
        <v>-2.635998479176458E-2</v>
      </c>
      <c r="AQ524" s="70"/>
      <c r="AR524" s="70"/>
      <c r="AS524" s="70"/>
      <c r="AT524" s="70"/>
      <c r="AU524" s="70"/>
      <c r="AV524" s="70"/>
      <c r="AW524" s="70"/>
      <c r="AX524" s="83"/>
      <c r="AY524" s="70"/>
      <c r="AZ524" s="70"/>
      <c r="BA524" s="70"/>
      <c r="BB524" s="70">
        <f t="shared" si="73"/>
        <v>1</v>
      </c>
      <c r="BC524" s="70">
        <f t="shared" si="74"/>
        <v>6.9324251613507321E-4</v>
      </c>
      <c r="BD524" s="70" t="e">
        <f t="shared" si="75"/>
        <v>#N/A</v>
      </c>
      <c r="BE524" s="70"/>
      <c r="BF524" s="70"/>
      <c r="BG524" s="70"/>
      <c r="BH524" s="70"/>
      <c r="BI524" s="70"/>
      <c r="BJ524" s="70"/>
      <c r="BK524" s="70"/>
      <c r="BL524" s="70"/>
      <c r="BM524" s="70"/>
      <c r="BN524" s="70"/>
      <c r="BO524" s="70"/>
      <c r="BP524" s="70"/>
      <c r="BQ524" s="70"/>
      <c r="BR524" s="70"/>
      <c r="BS524" s="70"/>
      <c r="BT524" s="70"/>
      <c r="BU524" s="70"/>
      <c r="BV524" s="70"/>
      <c r="BW524" s="70"/>
      <c r="BX524" s="70"/>
      <c r="BY524" s="70"/>
      <c r="BZ524" s="70"/>
      <c r="CA524" s="70"/>
      <c r="CB524" s="70"/>
      <c r="CC524" s="70"/>
      <c r="CD524" s="70"/>
      <c r="CE524" s="70"/>
      <c r="CF524" s="70"/>
      <c r="CG524" s="70"/>
      <c r="CH524" s="70"/>
      <c r="CI524" s="70"/>
      <c r="CJ524" s="70"/>
      <c r="CK524" s="70"/>
      <c r="CL524" s="70"/>
      <c r="CM524" s="70"/>
      <c r="CN524" s="70"/>
      <c r="CO524" s="70"/>
      <c r="CP524" s="70"/>
      <c r="CQ524" s="70"/>
      <c r="CR524" s="70"/>
      <c r="CS524" s="70"/>
      <c r="CT524" s="70"/>
      <c r="CU524" s="70"/>
      <c r="CV524" s="70"/>
      <c r="CW524" s="70"/>
      <c r="CX524" s="70"/>
      <c r="CY524" s="70"/>
      <c r="CZ524" s="70"/>
      <c r="DA524" s="70"/>
      <c r="DB524" s="70"/>
      <c r="DC524" s="70"/>
      <c r="DD524" s="70"/>
      <c r="DE524" s="70"/>
      <c r="DF524" s="70"/>
      <c r="DG524" s="70"/>
      <c r="DH524" s="70"/>
      <c r="DI524" s="70"/>
      <c r="DJ524" s="70"/>
      <c r="DK524" s="70"/>
      <c r="DL524" s="70"/>
      <c r="DM524" s="70"/>
      <c r="DN524" s="70"/>
      <c r="DO524" s="70"/>
      <c r="DP524" s="70"/>
      <c r="DQ524" s="70"/>
      <c r="DR524" s="70"/>
      <c r="DS524" s="70"/>
      <c r="DT524" s="70"/>
      <c r="DU524" s="70"/>
      <c r="DV524" s="70"/>
      <c r="DW524" s="70"/>
      <c r="DX524" s="70"/>
      <c r="DY524" s="70"/>
      <c r="DZ524" s="70"/>
      <c r="EA524" s="70"/>
      <c r="EB524" s="70"/>
      <c r="EC524" s="70"/>
      <c r="ED524" s="70"/>
      <c r="EE524" s="70"/>
      <c r="EF524" s="70"/>
      <c r="EG524" s="70"/>
      <c r="EH524" s="70"/>
      <c r="EI524" s="70"/>
      <c r="EJ524" s="70"/>
      <c r="EK524" s="70"/>
      <c r="EL524" s="70"/>
      <c r="EM524" s="70"/>
      <c r="EN524" s="70"/>
    </row>
    <row r="525" spans="1:144" outlineLevel="1" x14ac:dyDescent="0.2">
      <c r="A525" s="16">
        <v>272</v>
      </c>
      <c r="B525" s="16">
        <v>0</v>
      </c>
      <c r="C525" s="1">
        <v>7.3405073027711353E-6</v>
      </c>
      <c r="D525" s="1">
        <f t="shared" si="67"/>
        <v>-7.3405073027711353E-6</v>
      </c>
      <c r="E525" s="1">
        <f t="shared" si="68"/>
        <v>1.4681068488887048E-5</v>
      </c>
      <c r="F525" s="1">
        <f t="shared" si="69"/>
        <v>-3.8315882462612093E-3</v>
      </c>
      <c r="G525" s="1">
        <f t="shared" si="70"/>
        <v>-2.7093470036549639E-3</v>
      </c>
      <c r="H525" s="1">
        <v>3.4065285669188114E-5</v>
      </c>
      <c r="I525" s="1">
        <f t="shared" si="71"/>
        <v>2.5006683237862014E-10</v>
      </c>
      <c r="J525" s="1">
        <f t="shared" si="72"/>
        <v>-2.7093931521738426E-3</v>
      </c>
      <c r="AQ525" s="70"/>
      <c r="AR525" s="70"/>
      <c r="AS525" s="70"/>
      <c r="AT525" s="70"/>
      <c r="AU525" s="70"/>
      <c r="AV525" s="70"/>
      <c r="AW525" s="70"/>
      <c r="AX525" s="83"/>
      <c r="AY525" s="70"/>
      <c r="AZ525" s="70"/>
      <c r="BA525" s="70"/>
      <c r="BB525" s="70">
        <f t="shared" si="73"/>
        <v>1</v>
      </c>
      <c r="BC525" s="70">
        <f t="shared" si="74"/>
        <v>7.3405073027711353E-6</v>
      </c>
      <c r="BD525" s="70" t="e">
        <f t="shared" si="75"/>
        <v>#N/A</v>
      </c>
      <c r="BE525" s="70"/>
      <c r="BF525" s="70"/>
      <c r="BG525" s="70"/>
      <c r="BH525" s="70"/>
      <c r="BI525" s="70"/>
      <c r="BJ525" s="70"/>
      <c r="BK525" s="70"/>
      <c r="BL525" s="70"/>
      <c r="BM525" s="70"/>
      <c r="BN525" s="70"/>
      <c r="BO525" s="70"/>
      <c r="BP525" s="70"/>
      <c r="BQ525" s="70"/>
      <c r="BR525" s="70"/>
      <c r="BS525" s="70"/>
      <c r="BT525" s="70"/>
      <c r="BU525" s="70"/>
      <c r="BV525" s="70"/>
      <c r="BW525" s="70"/>
      <c r="BX525" s="70"/>
      <c r="BY525" s="70"/>
      <c r="BZ525" s="70"/>
      <c r="CA525" s="70"/>
      <c r="CB525" s="70"/>
      <c r="CC525" s="70"/>
      <c r="CD525" s="70"/>
      <c r="CE525" s="70"/>
      <c r="CF525" s="70"/>
      <c r="CG525" s="70"/>
      <c r="CH525" s="70"/>
      <c r="CI525" s="70"/>
      <c r="CJ525" s="70"/>
      <c r="CK525" s="70"/>
      <c r="CL525" s="70"/>
      <c r="CM525" s="70"/>
      <c r="CN525" s="70"/>
      <c r="CO525" s="70"/>
      <c r="CP525" s="70"/>
      <c r="CQ525" s="70"/>
      <c r="CR525" s="70"/>
      <c r="CS525" s="70"/>
      <c r="CT525" s="70"/>
      <c r="CU525" s="70"/>
      <c r="CV525" s="70"/>
      <c r="CW525" s="70"/>
      <c r="CX525" s="70"/>
      <c r="CY525" s="70"/>
      <c r="CZ525" s="70"/>
      <c r="DA525" s="70"/>
      <c r="DB525" s="70"/>
      <c r="DC525" s="70"/>
      <c r="DD525" s="70"/>
      <c r="DE525" s="70"/>
      <c r="DF525" s="70"/>
      <c r="DG525" s="70"/>
      <c r="DH525" s="70"/>
      <c r="DI525" s="70"/>
      <c r="DJ525" s="70"/>
      <c r="DK525" s="70"/>
      <c r="DL525" s="70"/>
      <c r="DM525" s="70"/>
      <c r="DN525" s="70"/>
      <c r="DO525" s="70"/>
      <c r="DP525" s="70"/>
      <c r="DQ525" s="70"/>
      <c r="DR525" s="70"/>
      <c r="DS525" s="70"/>
      <c r="DT525" s="70"/>
      <c r="DU525" s="70"/>
      <c r="DV525" s="70"/>
      <c r="DW525" s="70"/>
      <c r="DX525" s="70"/>
      <c r="DY525" s="70"/>
      <c r="DZ525" s="70"/>
      <c r="EA525" s="70"/>
      <c r="EB525" s="70"/>
      <c r="EC525" s="70"/>
      <c r="ED525" s="70"/>
      <c r="EE525" s="70"/>
      <c r="EF525" s="70"/>
      <c r="EG525" s="70"/>
      <c r="EH525" s="70"/>
      <c r="EI525" s="70"/>
      <c r="EJ525" s="70"/>
      <c r="EK525" s="70"/>
      <c r="EL525" s="70"/>
      <c r="EM525" s="70"/>
      <c r="EN525" s="70"/>
    </row>
    <row r="526" spans="1:144" outlineLevel="1" x14ac:dyDescent="0.2">
      <c r="A526" s="16">
        <v>273</v>
      </c>
      <c r="B526" s="16">
        <v>0</v>
      </c>
      <c r="C526" s="1">
        <v>1.0515856999088504E-5</v>
      </c>
      <c r="D526" s="1">
        <f t="shared" si="67"/>
        <v>-1.0515856999088504E-5</v>
      </c>
      <c r="E526" s="1">
        <f t="shared" si="68"/>
        <v>2.103182458198309E-5</v>
      </c>
      <c r="F526" s="1">
        <f t="shared" si="69"/>
        <v>-4.5860467269733625E-3</v>
      </c>
      <c r="G526" s="1">
        <f t="shared" si="70"/>
        <v>-3.2428332648318228E-3</v>
      </c>
      <c r="H526" s="1">
        <v>4.8171805773382313E-5</v>
      </c>
      <c r="I526" s="1">
        <f t="shared" si="71"/>
        <v>5.0659755167040215E-10</v>
      </c>
      <c r="J526" s="1">
        <f t="shared" si="72"/>
        <v>-3.2429113742209314E-3</v>
      </c>
      <c r="AQ526" s="70"/>
      <c r="AR526" s="70"/>
      <c r="AS526" s="70"/>
      <c r="AT526" s="70"/>
      <c r="AU526" s="70"/>
      <c r="AV526" s="70"/>
      <c r="AW526" s="70"/>
      <c r="AX526" s="83"/>
      <c r="AY526" s="70"/>
      <c r="AZ526" s="70"/>
      <c r="BA526" s="70"/>
      <c r="BB526" s="70">
        <f t="shared" si="73"/>
        <v>1</v>
      </c>
      <c r="BC526" s="70">
        <f t="shared" si="74"/>
        <v>1.0515856999088504E-5</v>
      </c>
      <c r="BD526" s="70" t="e">
        <f t="shared" si="75"/>
        <v>#N/A</v>
      </c>
      <c r="BE526" s="70"/>
      <c r="BF526" s="70"/>
      <c r="BG526" s="70"/>
      <c r="BH526" s="70"/>
      <c r="BI526" s="70"/>
      <c r="BJ526" s="70"/>
      <c r="BK526" s="70"/>
      <c r="BL526" s="70"/>
      <c r="BM526" s="70"/>
      <c r="BN526" s="70"/>
      <c r="BO526" s="70"/>
      <c r="BP526" s="70"/>
      <c r="BQ526" s="70"/>
      <c r="BR526" s="70"/>
      <c r="BS526" s="70"/>
      <c r="BT526" s="70"/>
      <c r="BU526" s="70"/>
      <c r="BV526" s="70"/>
      <c r="BW526" s="70"/>
      <c r="BX526" s="70"/>
      <c r="BY526" s="70"/>
      <c r="BZ526" s="70"/>
      <c r="CA526" s="70"/>
      <c r="CB526" s="70"/>
      <c r="CC526" s="70"/>
      <c r="CD526" s="70"/>
      <c r="CE526" s="70"/>
      <c r="CF526" s="70"/>
      <c r="CG526" s="70"/>
      <c r="CH526" s="70"/>
      <c r="CI526" s="70"/>
      <c r="CJ526" s="70"/>
      <c r="CK526" s="70"/>
      <c r="CL526" s="70"/>
      <c r="CM526" s="70"/>
      <c r="CN526" s="70"/>
      <c r="CO526" s="70"/>
      <c r="CP526" s="70"/>
      <c r="CQ526" s="70"/>
      <c r="CR526" s="70"/>
      <c r="CS526" s="70"/>
      <c r="CT526" s="70"/>
      <c r="CU526" s="70"/>
      <c r="CV526" s="70"/>
      <c r="CW526" s="70"/>
      <c r="CX526" s="70"/>
      <c r="CY526" s="70"/>
      <c r="CZ526" s="70"/>
      <c r="DA526" s="70"/>
      <c r="DB526" s="70"/>
      <c r="DC526" s="70"/>
      <c r="DD526" s="70"/>
      <c r="DE526" s="70"/>
      <c r="DF526" s="70"/>
      <c r="DG526" s="70"/>
      <c r="DH526" s="70"/>
      <c r="DI526" s="70"/>
      <c r="DJ526" s="70"/>
      <c r="DK526" s="70"/>
      <c r="DL526" s="70"/>
      <c r="DM526" s="70"/>
      <c r="DN526" s="70"/>
      <c r="DO526" s="70"/>
      <c r="DP526" s="70"/>
      <c r="DQ526" s="70"/>
      <c r="DR526" s="70"/>
      <c r="DS526" s="70"/>
      <c r="DT526" s="70"/>
      <c r="DU526" s="70"/>
      <c r="DV526" s="70"/>
      <c r="DW526" s="70"/>
      <c r="DX526" s="70"/>
      <c r="DY526" s="70"/>
      <c r="DZ526" s="70"/>
      <c r="EA526" s="70"/>
      <c r="EB526" s="70"/>
      <c r="EC526" s="70"/>
      <c r="ED526" s="70"/>
      <c r="EE526" s="70"/>
      <c r="EF526" s="70"/>
      <c r="EG526" s="70"/>
      <c r="EH526" s="70"/>
      <c r="EI526" s="70"/>
      <c r="EJ526" s="70"/>
      <c r="EK526" s="70"/>
      <c r="EL526" s="70"/>
      <c r="EM526" s="70"/>
      <c r="EN526" s="70"/>
    </row>
    <row r="527" spans="1:144" outlineLevel="1" x14ac:dyDescent="0.2">
      <c r="A527" s="16">
        <v>274</v>
      </c>
      <c r="B527" s="16">
        <v>1</v>
      </c>
      <c r="C527" s="1">
        <v>0.46308215844931394</v>
      </c>
      <c r="D527" s="1">
        <f t="shared" si="67"/>
        <v>0.53691784155068611</v>
      </c>
      <c r="E527" s="1">
        <f t="shared" si="68"/>
        <v>1.5397015851665459</v>
      </c>
      <c r="F527" s="1">
        <f t="shared" si="69"/>
        <v>1.2408471240110708</v>
      </c>
      <c r="G527" s="1">
        <f t="shared" si="70"/>
        <v>1.0767748254308036</v>
      </c>
      <c r="H527" s="1">
        <v>9.906095309774994E-2</v>
      </c>
      <c r="I527" s="1">
        <f t="shared" si="71"/>
        <v>0.12748435151452128</v>
      </c>
      <c r="J527" s="1">
        <f t="shared" si="72"/>
        <v>1.1344286562830026</v>
      </c>
      <c r="AQ527" s="70"/>
      <c r="AR527" s="70"/>
      <c r="AS527" s="70"/>
      <c r="AT527" s="70"/>
      <c r="AU527" s="70"/>
      <c r="AV527" s="70"/>
      <c r="AW527" s="70"/>
      <c r="AX527" s="83"/>
      <c r="AY527" s="70"/>
      <c r="AZ527" s="70"/>
      <c r="BA527" s="70"/>
      <c r="BB527" s="70">
        <f t="shared" si="73"/>
        <v>0</v>
      </c>
      <c r="BC527" s="70" t="e">
        <f t="shared" si="74"/>
        <v>#N/A</v>
      </c>
      <c r="BD527" s="70">
        <f t="shared" si="75"/>
        <v>0.46308215844931394</v>
      </c>
      <c r="BE527" s="70"/>
      <c r="BF527" s="70"/>
      <c r="BG527" s="70"/>
      <c r="BH527" s="70"/>
      <c r="BI527" s="70"/>
      <c r="BJ527" s="70"/>
      <c r="BK527" s="70"/>
      <c r="BL527" s="70"/>
      <c r="BM527" s="70"/>
      <c r="BN527" s="70"/>
      <c r="BO527" s="70"/>
      <c r="BP527" s="70"/>
      <c r="BQ527" s="70"/>
      <c r="BR527" s="70"/>
      <c r="BS527" s="70"/>
      <c r="BT527" s="70"/>
      <c r="BU527" s="70"/>
      <c r="BV527" s="70"/>
      <c r="BW527" s="70"/>
      <c r="BX527" s="70"/>
      <c r="BY527" s="70"/>
      <c r="BZ527" s="70"/>
      <c r="CA527" s="70"/>
      <c r="CB527" s="70"/>
      <c r="CC527" s="70"/>
      <c r="CD527" s="70"/>
      <c r="CE527" s="70"/>
      <c r="CF527" s="70"/>
      <c r="CG527" s="70"/>
      <c r="CH527" s="70"/>
      <c r="CI527" s="70"/>
      <c r="CJ527" s="70"/>
      <c r="CK527" s="70"/>
      <c r="CL527" s="70"/>
      <c r="CM527" s="70"/>
      <c r="CN527" s="70"/>
      <c r="CO527" s="70"/>
      <c r="CP527" s="70"/>
      <c r="CQ527" s="70"/>
      <c r="CR527" s="70"/>
      <c r="CS527" s="70"/>
      <c r="CT527" s="70"/>
      <c r="CU527" s="70"/>
      <c r="CV527" s="70"/>
      <c r="CW527" s="70"/>
      <c r="CX527" s="70"/>
      <c r="CY527" s="70"/>
      <c r="CZ527" s="70"/>
      <c r="DA527" s="70"/>
      <c r="DB527" s="70"/>
      <c r="DC527" s="70"/>
      <c r="DD527" s="70"/>
      <c r="DE527" s="70"/>
      <c r="DF527" s="70"/>
      <c r="DG527" s="70"/>
      <c r="DH527" s="70"/>
      <c r="DI527" s="70"/>
      <c r="DJ527" s="70"/>
      <c r="DK527" s="70"/>
      <c r="DL527" s="70"/>
      <c r="DM527" s="70"/>
      <c r="DN527" s="70"/>
      <c r="DO527" s="70"/>
      <c r="DP527" s="70"/>
      <c r="DQ527" s="70"/>
      <c r="DR527" s="70"/>
      <c r="DS527" s="70"/>
      <c r="DT527" s="70"/>
      <c r="DU527" s="70"/>
      <c r="DV527" s="70"/>
      <c r="DW527" s="70"/>
      <c r="DX527" s="70"/>
      <c r="DY527" s="70"/>
      <c r="DZ527" s="70"/>
      <c r="EA527" s="70"/>
      <c r="EB527" s="70"/>
      <c r="EC527" s="70"/>
      <c r="ED527" s="70"/>
      <c r="EE527" s="70"/>
      <c r="EF527" s="70"/>
      <c r="EG527" s="70"/>
      <c r="EH527" s="70"/>
      <c r="EI527" s="70"/>
      <c r="EJ527" s="70"/>
      <c r="EK527" s="70"/>
      <c r="EL527" s="70"/>
      <c r="EM527" s="70"/>
      <c r="EN527" s="70"/>
    </row>
    <row r="528" spans="1:144" outlineLevel="1" x14ac:dyDescent="0.2">
      <c r="A528" s="16">
        <v>275</v>
      </c>
      <c r="B528" s="16">
        <v>0</v>
      </c>
      <c r="C528" s="1">
        <v>5.727902330672928E-5</v>
      </c>
      <c r="D528" s="1">
        <f t="shared" si="67"/>
        <v>-5.727902330672928E-5</v>
      </c>
      <c r="E528" s="1">
        <f t="shared" si="68"/>
        <v>1.1456132762526244E-4</v>
      </c>
      <c r="F528" s="1">
        <f t="shared" si="69"/>
        <v>-1.0703332547634985E-2</v>
      </c>
      <c r="G528" s="1">
        <f t="shared" si="70"/>
        <v>-7.5685074077506851E-3</v>
      </c>
      <c r="H528" s="1">
        <v>1.8495810399853644E-4</v>
      </c>
      <c r="I528" s="1">
        <f t="shared" si="71"/>
        <v>1.0596786372525492E-8</v>
      </c>
      <c r="J528" s="1">
        <f t="shared" si="72"/>
        <v>-7.5692074332488427E-3</v>
      </c>
      <c r="AQ528" s="70"/>
      <c r="AR528" s="70"/>
      <c r="AS528" s="70"/>
      <c r="AT528" s="70"/>
      <c r="AU528" s="70"/>
      <c r="AV528" s="70"/>
      <c r="AW528" s="70"/>
      <c r="AX528" s="83"/>
      <c r="AY528" s="70"/>
      <c r="AZ528" s="70"/>
      <c r="BA528" s="70"/>
      <c r="BB528" s="70">
        <f t="shared" si="73"/>
        <v>1</v>
      </c>
      <c r="BC528" s="70">
        <f t="shared" si="74"/>
        <v>5.727902330672928E-5</v>
      </c>
      <c r="BD528" s="70" t="e">
        <f t="shared" si="75"/>
        <v>#N/A</v>
      </c>
      <c r="BE528" s="70"/>
      <c r="BF528" s="70"/>
      <c r="BG528" s="70"/>
      <c r="BH528" s="70"/>
      <c r="BI528" s="70"/>
      <c r="BJ528" s="70"/>
      <c r="BK528" s="70"/>
      <c r="BL528" s="70"/>
      <c r="BM528" s="70"/>
      <c r="BN528" s="70"/>
      <c r="BO528" s="70"/>
      <c r="BP528" s="70"/>
      <c r="BQ528" s="70"/>
      <c r="BR528" s="70"/>
      <c r="BS528" s="70"/>
      <c r="BT528" s="70"/>
      <c r="BU528" s="70"/>
      <c r="BV528" s="70"/>
      <c r="BW528" s="70"/>
      <c r="BX528" s="70"/>
      <c r="BY528" s="70"/>
      <c r="BZ528" s="70"/>
      <c r="CA528" s="70"/>
      <c r="CB528" s="70"/>
      <c r="CC528" s="70"/>
      <c r="CD528" s="70"/>
      <c r="CE528" s="70"/>
      <c r="CF528" s="70"/>
      <c r="CG528" s="70"/>
      <c r="CH528" s="70"/>
      <c r="CI528" s="70"/>
      <c r="CJ528" s="70"/>
      <c r="CK528" s="70"/>
      <c r="CL528" s="70"/>
      <c r="CM528" s="70"/>
      <c r="CN528" s="70"/>
      <c r="CO528" s="70"/>
      <c r="CP528" s="70"/>
      <c r="CQ528" s="70"/>
      <c r="CR528" s="70"/>
      <c r="CS528" s="70"/>
      <c r="CT528" s="70"/>
      <c r="CU528" s="70"/>
      <c r="CV528" s="70"/>
      <c r="CW528" s="70"/>
      <c r="CX528" s="70"/>
      <c r="CY528" s="70"/>
      <c r="CZ528" s="70"/>
      <c r="DA528" s="70"/>
      <c r="DB528" s="70"/>
      <c r="DC528" s="70"/>
      <c r="DD528" s="70"/>
      <c r="DE528" s="70"/>
      <c r="DF528" s="70"/>
      <c r="DG528" s="70"/>
      <c r="DH528" s="70"/>
      <c r="DI528" s="70"/>
      <c r="DJ528" s="70"/>
      <c r="DK528" s="70"/>
      <c r="DL528" s="70"/>
      <c r="DM528" s="70"/>
      <c r="DN528" s="70"/>
      <c r="DO528" s="70"/>
      <c r="DP528" s="70"/>
      <c r="DQ528" s="70"/>
      <c r="DR528" s="70"/>
      <c r="DS528" s="70"/>
      <c r="DT528" s="70"/>
      <c r="DU528" s="70"/>
      <c r="DV528" s="70"/>
      <c r="DW528" s="70"/>
      <c r="DX528" s="70"/>
      <c r="DY528" s="70"/>
      <c r="DZ528" s="70"/>
      <c r="EA528" s="70"/>
      <c r="EB528" s="70"/>
      <c r="EC528" s="70"/>
      <c r="ED528" s="70"/>
      <c r="EE528" s="70"/>
      <c r="EF528" s="70"/>
      <c r="EG528" s="70"/>
      <c r="EH528" s="70"/>
      <c r="EI528" s="70"/>
      <c r="EJ528" s="70"/>
      <c r="EK528" s="70"/>
      <c r="EL528" s="70"/>
      <c r="EM528" s="70"/>
      <c r="EN528" s="70"/>
    </row>
    <row r="529" spans="1:144" outlineLevel="1" x14ac:dyDescent="0.2">
      <c r="A529" s="16">
        <v>276</v>
      </c>
      <c r="B529" s="16">
        <v>1</v>
      </c>
      <c r="C529" s="1">
        <v>0.93145784194134362</v>
      </c>
      <c r="D529" s="1">
        <f t="shared" si="67"/>
        <v>6.8542158058656377E-2</v>
      </c>
      <c r="E529" s="1">
        <f t="shared" si="68"/>
        <v>0.1420086964267421</v>
      </c>
      <c r="F529" s="1">
        <f t="shared" si="69"/>
        <v>0.37684041241186184</v>
      </c>
      <c r="G529" s="1">
        <f t="shared" si="70"/>
        <v>0.27126720044772784</v>
      </c>
      <c r="H529" s="1">
        <v>8.7134452458927328E-2</v>
      </c>
      <c r="I529" s="1">
        <f t="shared" si="71"/>
        <v>7.0238893373051094E-3</v>
      </c>
      <c r="J529" s="1">
        <f t="shared" si="72"/>
        <v>0.28391862104492699</v>
      </c>
      <c r="AQ529" s="70"/>
      <c r="AR529" s="70"/>
      <c r="AS529" s="70"/>
      <c r="AT529" s="70"/>
      <c r="AU529" s="70"/>
      <c r="AV529" s="70"/>
      <c r="AW529" s="70"/>
      <c r="AX529" s="83"/>
      <c r="AY529" s="70"/>
      <c r="AZ529" s="70"/>
      <c r="BA529" s="70"/>
      <c r="BB529" s="70">
        <f t="shared" si="73"/>
        <v>0</v>
      </c>
      <c r="BC529" s="70" t="e">
        <f t="shared" si="74"/>
        <v>#N/A</v>
      </c>
      <c r="BD529" s="70">
        <f t="shared" si="75"/>
        <v>0.93145784194134362</v>
      </c>
      <c r="BE529" s="70"/>
      <c r="BF529" s="70"/>
      <c r="BG529" s="70"/>
      <c r="BH529" s="70"/>
      <c r="BI529" s="70"/>
      <c r="BJ529" s="70"/>
      <c r="BK529" s="70"/>
      <c r="BL529" s="70"/>
      <c r="BM529" s="70"/>
      <c r="BN529" s="70"/>
      <c r="BO529" s="70"/>
      <c r="BP529" s="70"/>
      <c r="BQ529" s="70"/>
      <c r="BR529" s="70"/>
      <c r="BS529" s="70"/>
      <c r="BT529" s="70"/>
      <c r="BU529" s="70"/>
      <c r="BV529" s="70"/>
      <c r="BW529" s="70"/>
      <c r="BX529" s="70"/>
      <c r="BY529" s="70"/>
      <c r="BZ529" s="70"/>
      <c r="CA529" s="70"/>
      <c r="CB529" s="70"/>
      <c r="CC529" s="70"/>
      <c r="CD529" s="70"/>
      <c r="CE529" s="70"/>
      <c r="CF529" s="70"/>
      <c r="CG529" s="70"/>
      <c r="CH529" s="70"/>
      <c r="CI529" s="70"/>
      <c r="CJ529" s="70"/>
      <c r="CK529" s="70"/>
      <c r="CL529" s="70"/>
      <c r="CM529" s="70"/>
      <c r="CN529" s="70"/>
      <c r="CO529" s="70"/>
      <c r="CP529" s="70"/>
      <c r="CQ529" s="70"/>
      <c r="CR529" s="70"/>
      <c r="CS529" s="70"/>
      <c r="CT529" s="70"/>
      <c r="CU529" s="70"/>
      <c r="CV529" s="70"/>
      <c r="CW529" s="70"/>
      <c r="CX529" s="70"/>
      <c r="CY529" s="70"/>
      <c r="CZ529" s="70"/>
      <c r="DA529" s="70"/>
      <c r="DB529" s="70"/>
      <c r="DC529" s="70"/>
      <c r="DD529" s="70"/>
      <c r="DE529" s="70"/>
      <c r="DF529" s="70"/>
      <c r="DG529" s="70"/>
      <c r="DH529" s="70"/>
      <c r="DI529" s="70"/>
      <c r="DJ529" s="70"/>
      <c r="DK529" s="70"/>
      <c r="DL529" s="70"/>
      <c r="DM529" s="70"/>
      <c r="DN529" s="70"/>
      <c r="DO529" s="70"/>
      <c r="DP529" s="70"/>
      <c r="DQ529" s="70"/>
      <c r="DR529" s="70"/>
      <c r="DS529" s="70"/>
      <c r="DT529" s="70"/>
      <c r="DU529" s="70"/>
      <c r="DV529" s="70"/>
      <c r="DW529" s="70"/>
      <c r="DX529" s="70"/>
      <c r="DY529" s="70"/>
      <c r="DZ529" s="70"/>
      <c r="EA529" s="70"/>
      <c r="EB529" s="70"/>
      <c r="EC529" s="70"/>
      <c r="ED529" s="70"/>
      <c r="EE529" s="70"/>
      <c r="EF529" s="70"/>
      <c r="EG529" s="70"/>
      <c r="EH529" s="70"/>
      <c r="EI529" s="70"/>
      <c r="EJ529" s="70"/>
      <c r="EK529" s="70"/>
      <c r="EL529" s="70"/>
      <c r="EM529" s="70"/>
      <c r="EN529" s="70"/>
    </row>
    <row r="530" spans="1:144" outlineLevel="1" x14ac:dyDescent="0.2">
      <c r="A530" s="16">
        <v>277</v>
      </c>
      <c r="B530" s="16">
        <v>0</v>
      </c>
      <c r="C530" s="1">
        <v>2.2570247753947826E-5</v>
      </c>
      <c r="D530" s="1">
        <f t="shared" si="67"/>
        <v>-2.2570247753947826E-5</v>
      </c>
      <c r="E530" s="1">
        <f t="shared" si="68"/>
        <v>4.5141004931553172E-5</v>
      </c>
      <c r="F530" s="1">
        <f t="shared" si="69"/>
        <v>-6.7187055994107356E-3</v>
      </c>
      <c r="G530" s="1">
        <f t="shared" si="70"/>
        <v>-4.7508690974946265E-3</v>
      </c>
      <c r="H530" s="1">
        <v>8.1953727148517227E-5</v>
      </c>
      <c r="I530" s="1">
        <f t="shared" si="71"/>
        <v>1.8499092825510883E-9</v>
      </c>
      <c r="J530" s="1">
        <f t="shared" si="72"/>
        <v>-4.7510637851761114E-3</v>
      </c>
      <c r="AQ530" s="70"/>
      <c r="AR530" s="70"/>
      <c r="AS530" s="70"/>
      <c r="AT530" s="70"/>
      <c r="AU530" s="70"/>
      <c r="AV530" s="70"/>
      <c r="AW530" s="70"/>
      <c r="AX530" s="83"/>
      <c r="AY530" s="70"/>
      <c r="AZ530" s="70"/>
      <c r="BA530" s="70"/>
      <c r="BB530" s="70">
        <f t="shared" si="73"/>
        <v>1</v>
      </c>
      <c r="BC530" s="70">
        <f t="shared" si="74"/>
        <v>2.2570247753947826E-5</v>
      </c>
      <c r="BD530" s="70" t="e">
        <f t="shared" si="75"/>
        <v>#N/A</v>
      </c>
      <c r="BE530" s="70"/>
      <c r="BF530" s="70"/>
      <c r="BG530" s="70"/>
      <c r="BH530" s="70"/>
      <c r="BI530" s="70"/>
      <c r="BJ530" s="70"/>
      <c r="BK530" s="70"/>
      <c r="BL530" s="70"/>
      <c r="BM530" s="70"/>
      <c r="BN530" s="70"/>
      <c r="BO530" s="70"/>
      <c r="BP530" s="70"/>
      <c r="BQ530" s="70"/>
      <c r="BR530" s="70"/>
      <c r="BS530" s="70"/>
      <c r="BT530" s="70"/>
      <c r="BU530" s="70"/>
      <c r="BV530" s="70"/>
      <c r="BW530" s="70"/>
      <c r="BX530" s="70"/>
      <c r="BY530" s="70"/>
      <c r="BZ530" s="70"/>
      <c r="CA530" s="70"/>
      <c r="CB530" s="70"/>
      <c r="CC530" s="70"/>
      <c r="CD530" s="70"/>
      <c r="CE530" s="70"/>
      <c r="CF530" s="70"/>
      <c r="CG530" s="70"/>
      <c r="CH530" s="70"/>
      <c r="CI530" s="70"/>
      <c r="CJ530" s="70"/>
      <c r="CK530" s="70"/>
      <c r="CL530" s="70"/>
      <c r="CM530" s="70"/>
      <c r="CN530" s="70"/>
      <c r="CO530" s="70"/>
      <c r="CP530" s="70"/>
      <c r="CQ530" s="70"/>
      <c r="CR530" s="70"/>
      <c r="CS530" s="70"/>
      <c r="CT530" s="70"/>
      <c r="CU530" s="70"/>
      <c r="CV530" s="70"/>
      <c r="CW530" s="70"/>
      <c r="CX530" s="70"/>
      <c r="CY530" s="70"/>
      <c r="CZ530" s="70"/>
      <c r="DA530" s="70"/>
      <c r="DB530" s="70"/>
      <c r="DC530" s="70"/>
      <c r="DD530" s="70"/>
      <c r="DE530" s="70"/>
      <c r="DF530" s="70"/>
      <c r="DG530" s="70"/>
      <c r="DH530" s="70"/>
      <c r="DI530" s="70"/>
      <c r="DJ530" s="70"/>
      <c r="DK530" s="70"/>
      <c r="DL530" s="70"/>
      <c r="DM530" s="70"/>
      <c r="DN530" s="70"/>
      <c r="DO530" s="70"/>
      <c r="DP530" s="70"/>
      <c r="DQ530" s="70"/>
      <c r="DR530" s="70"/>
      <c r="DS530" s="70"/>
      <c r="DT530" s="70"/>
      <c r="DU530" s="70"/>
      <c r="DV530" s="70"/>
      <c r="DW530" s="70"/>
      <c r="DX530" s="70"/>
      <c r="DY530" s="70"/>
      <c r="DZ530" s="70"/>
      <c r="EA530" s="70"/>
      <c r="EB530" s="70"/>
      <c r="EC530" s="70"/>
      <c r="ED530" s="70"/>
      <c r="EE530" s="70"/>
      <c r="EF530" s="70"/>
      <c r="EG530" s="70"/>
      <c r="EH530" s="70"/>
      <c r="EI530" s="70"/>
      <c r="EJ530" s="70"/>
      <c r="EK530" s="70"/>
      <c r="EL530" s="70"/>
      <c r="EM530" s="70"/>
      <c r="EN530" s="70"/>
    </row>
    <row r="531" spans="1:144" outlineLevel="1" x14ac:dyDescent="0.2">
      <c r="A531" s="16">
        <v>278</v>
      </c>
      <c r="B531" s="16">
        <v>0</v>
      </c>
      <c r="C531" s="1">
        <v>1.1217886073656494E-5</v>
      </c>
      <c r="D531" s="1">
        <f t="shared" si="67"/>
        <v>-1.1217886073656494E-5</v>
      </c>
      <c r="E531" s="1">
        <f t="shared" si="68"/>
        <v>2.2435897989267301E-5</v>
      </c>
      <c r="F531" s="1">
        <f t="shared" si="69"/>
        <v>-4.7366547255702834E-3</v>
      </c>
      <c r="G531" s="1">
        <f t="shared" si="70"/>
        <v>-3.3493300697357586E-3</v>
      </c>
      <c r="H531" s="1">
        <v>4.6248889629473158E-5</v>
      </c>
      <c r="I531" s="1">
        <f t="shared" si="71"/>
        <v>5.1884459095309199E-10</v>
      </c>
      <c r="J531" s="1">
        <f t="shared" si="72"/>
        <v>-3.3494075238207572E-3</v>
      </c>
      <c r="AQ531" s="70"/>
      <c r="AR531" s="70"/>
      <c r="AS531" s="70"/>
      <c r="AT531" s="70"/>
      <c r="AU531" s="70"/>
      <c r="AV531" s="70"/>
      <c r="AW531" s="70"/>
      <c r="AX531" s="83"/>
      <c r="AY531" s="70"/>
      <c r="AZ531" s="70"/>
      <c r="BA531" s="70"/>
      <c r="BB531" s="70">
        <f t="shared" si="73"/>
        <v>1</v>
      </c>
      <c r="BC531" s="70">
        <f t="shared" si="74"/>
        <v>1.1217886073656494E-5</v>
      </c>
      <c r="BD531" s="70" t="e">
        <f t="shared" si="75"/>
        <v>#N/A</v>
      </c>
      <c r="BE531" s="70"/>
      <c r="BF531" s="70"/>
      <c r="BG531" s="70"/>
      <c r="BH531" s="70"/>
      <c r="BI531" s="70"/>
      <c r="BJ531" s="70"/>
      <c r="BK531" s="70"/>
      <c r="BL531" s="70"/>
      <c r="BM531" s="70"/>
      <c r="BN531" s="70"/>
      <c r="BO531" s="70"/>
      <c r="BP531" s="70"/>
      <c r="BQ531" s="70"/>
      <c r="BR531" s="70"/>
      <c r="BS531" s="70"/>
      <c r="BT531" s="70"/>
      <c r="BU531" s="70"/>
      <c r="BV531" s="70"/>
      <c r="BW531" s="70"/>
      <c r="BX531" s="70"/>
      <c r="BY531" s="70"/>
      <c r="BZ531" s="70"/>
      <c r="CA531" s="70"/>
      <c r="CB531" s="70"/>
      <c r="CC531" s="70"/>
      <c r="CD531" s="70"/>
      <c r="CE531" s="70"/>
      <c r="CF531" s="70"/>
      <c r="CG531" s="70"/>
      <c r="CH531" s="70"/>
      <c r="CI531" s="70"/>
      <c r="CJ531" s="70"/>
      <c r="CK531" s="70"/>
      <c r="CL531" s="70"/>
      <c r="CM531" s="70"/>
      <c r="CN531" s="70"/>
      <c r="CO531" s="70"/>
      <c r="CP531" s="70"/>
      <c r="CQ531" s="70"/>
      <c r="CR531" s="70"/>
      <c r="CS531" s="70"/>
      <c r="CT531" s="70"/>
      <c r="CU531" s="70"/>
      <c r="CV531" s="70"/>
      <c r="CW531" s="70"/>
      <c r="CX531" s="70"/>
      <c r="CY531" s="70"/>
      <c r="CZ531" s="70"/>
      <c r="DA531" s="70"/>
      <c r="DB531" s="70"/>
      <c r="DC531" s="70"/>
      <c r="DD531" s="70"/>
      <c r="DE531" s="70"/>
      <c r="DF531" s="70"/>
      <c r="DG531" s="70"/>
      <c r="DH531" s="70"/>
      <c r="DI531" s="70"/>
      <c r="DJ531" s="70"/>
      <c r="DK531" s="70"/>
      <c r="DL531" s="70"/>
      <c r="DM531" s="70"/>
      <c r="DN531" s="70"/>
      <c r="DO531" s="70"/>
      <c r="DP531" s="70"/>
      <c r="DQ531" s="70"/>
      <c r="DR531" s="70"/>
      <c r="DS531" s="70"/>
      <c r="DT531" s="70"/>
      <c r="DU531" s="70"/>
      <c r="DV531" s="70"/>
      <c r="DW531" s="70"/>
      <c r="DX531" s="70"/>
      <c r="DY531" s="70"/>
      <c r="DZ531" s="70"/>
      <c r="EA531" s="70"/>
      <c r="EB531" s="70"/>
      <c r="EC531" s="70"/>
      <c r="ED531" s="70"/>
      <c r="EE531" s="70"/>
      <c r="EF531" s="70"/>
      <c r="EG531" s="70"/>
      <c r="EH531" s="70"/>
      <c r="EI531" s="70"/>
      <c r="EJ531" s="70"/>
      <c r="EK531" s="70"/>
      <c r="EL531" s="70"/>
      <c r="EM531" s="70"/>
      <c r="EN531" s="70"/>
    </row>
    <row r="532" spans="1:144" outlineLevel="1" x14ac:dyDescent="0.2">
      <c r="A532" s="16">
        <v>279</v>
      </c>
      <c r="B532" s="16">
        <v>0</v>
      </c>
      <c r="C532" s="1">
        <v>5.5297569626384406E-3</v>
      </c>
      <c r="D532" s="1">
        <f t="shared" si="67"/>
        <v>-5.5297569626384406E-3</v>
      </c>
      <c r="E532" s="1">
        <f t="shared" si="68"/>
        <v>1.1090205333654681E-2</v>
      </c>
      <c r="F532" s="1">
        <f t="shared" si="69"/>
        <v>-0.10531004384034165</v>
      </c>
      <c r="G532" s="1">
        <f t="shared" si="70"/>
        <v>-7.4568795115729489E-2</v>
      </c>
      <c r="H532" s="1">
        <v>8.7042449245473275E-3</v>
      </c>
      <c r="I532" s="1">
        <f t="shared" si="71"/>
        <v>4.8824983826302779E-5</v>
      </c>
      <c r="J532" s="1">
        <f t="shared" si="72"/>
        <v>-7.4895461737263788E-2</v>
      </c>
      <c r="AQ532" s="70"/>
      <c r="AR532" s="70"/>
      <c r="AS532" s="70"/>
      <c r="AT532" s="70"/>
      <c r="AU532" s="70"/>
      <c r="AV532" s="70"/>
      <c r="AW532" s="70"/>
      <c r="AX532" s="83"/>
      <c r="AY532" s="70"/>
      <c r="AZ532" s="70"/>
      <c r="BA532" s="70"/>
      <c r="BB532" s="70">
        <f t="shared" si="73"/>
        <v>1</v>
      </c>
      <c r="BC532" s="70">
        <f t="shared" si="74"/>
        <v>5.5297569626384406E-3</v>
      </c>
      <c r="BD532" s="70" t="e">
        <f t="shared" si="75"/>
        <v>#N/A</v>
      </c>
      <c r="BE532" s="70"/>
      <c r="BF532" s="70"/>
      <c r="BG532" s="70"/>
      <c r="BH532" s="70"/>
      <c r="BI532" s="70"/>
      <c r="BJ532" s="70"/>
      <c r="BK532" s="70"/>
      <c r="BL532" s="70"/>
      <c r="BM532" s="70"/>
      <c r="BN532" s="70"/>
      <c r="BO532" s="70"/>
      <c r="BP532" s="70"/>
      <c r="BQ532" s="70"/>
      <c r="BR532" s="70"/>
      <c r="BS532" s="70"/>
      <c r="BT532" s="70"/>
      <c r="BU532" s="70"/>
      <c r="BV532" s="70"/>
      <c r="BW532" s="70"/>
      <c r="BX532" s="70"/>
      <c r="BY532" s="70"/>
      <c r="BZ532" s="70"/>
      <c r="CA532" s="70"/>
      <c r="CB532" s="70"/>
      <c r="CC532" s="70"/>
      <c r="CD532" s="70"/>
      <c r="CE532" s="70"/>
      <c r="CF532" s="70"/>
      <c r="CG532" s="70"/>
      <c r="CH532" s="70"/>
      <c r="CI532" s="70"/>
      <c r="CJ532" s="70"/>
      <c r="CK532" s="70"/>
      <c r="CL532" s="70"/>
      <c r="CM532" s="70"/>
      <c r="CN532" s="70"/>
      <c r="CO532" s="70"/>
      <c r="CP532" s="70"/>
      <c r="CQ532" s="70"/>
      <c r="CR532" s="70"/>
      <c r="CS532" s="70"/>
      <c r="CT532" s="70"/>
      <c r="CU532" s="70"/>
      <c r="CV532" s="70"/>
      <c r="CW532" s="70"/>
      <c r="CX532" s="70"/>
      <c r="CY532" s="70"/>
      <c r="CZ532" s="70"/>
      <c r="DA532" s="70"/>
      <c r="DB532" s="70"/>
      <c r="DC532" s="70"/>
      <c r="DD532" s="70"/>
      <c r="DE532" s="70"/>
      <c r="DF532" s="70"/>
      <c r="DG532" s="70"/>
      <c r="DH532" s="70"/>
      <c r="DI532" s="70"/>
      <c r="DJ532" s="70"/>
      <c r="DK532" s="70"/>
      <c r="DL532" s="70"/>
      <c r="DM532" s="70"/>
      <c r="DN532" s="70"/>
      <c r="DO532" s="70"/>
      <c r="DP532" s="70"/>
      <c r="DQ532" s="70"/>
      <c r="DR532" s="70"/>
      <c r="DS532" s="70"/>
      <c r="DT532" s="70"/>
      <c r="DU532" s="70"/>
      <c r="DV532" s="70"/>
      <c r="DW532" s="70"/>
      <c r="DX532" s="70"/>
      <c r="DY532" s="70"/>
      <c r="DZ532" s="70"/>
      <c r="EA532" s="70"/>
      <c r="EB532" s="70"/>
      <c r="EC532" s="70"/>
      <c r="ED532" s="70"/>
      <c r="EE532" s="70"/>
      <c r="EF532" s="70"/>
      <c r="EG532" s="70"/>
      <c r="EH532" s="70"/>
      <c r="EI532" s="70"/>
      <c r="EJ532" s="70"/>
      <c r="EK532" s="70"/>
      <c r="EL532" s="70"/>
      <c r="EM532" s="70"/>
      <c r="EN532" s="70"/>
    </row>
    <row r="533" spans="1:144" outlineLevel="1" x14ac:dyDescent="0.2">
      <c r="A533" s="16">
        <v>280</v>
      </c>
      <c r="B533" s="16">
        <v>0</v>
      </c>
      <c r="C533" s="1">
        <v>3.7930146027108667E-4</v>
      </c>
      <c r="D533" s="1">
        <f t="shared" si="67"/>
        <v>-3.7930146027108667E-4</v>
      </c>
      <c r="E533" s="1">
        <f t="shared" si="68"/>
        <v>7.5874682653012974E-4</v>
      </c>
      <c r="F533" s="1">
        <f t="shared" si="69"/>
        <v>-2.7545359437301409E-2</v>
      </c>
      <c r="G533" s="1">
        <f t="shared" si="70"/>
        <v>-1.9479357906756201E-2</v>
      </c>
      <c r="H533" s="1">
        <v>1.0776635096127649E-3</v>
      </c>
      <c r="I533" s="1">
        <f t="shared" si="71"/>
        <v>4.093555923072809E-7</v>
      </c>
      <c r="J533" s="1">
        <f t="shared" si="72"/>
        <v>-1.9489862494430601E-2</v>
      </c>
      <c r="AQ533" s="70"/>
      <c r="AR533" s="70"/>
      <c r="AS533" s="70"/>
      <c r="AT533" s="70"/>
      <c r="AU533" s="70"/>
      <c r="AV533" s="70"/>
      <c r="AW533" s="70"/>
      <c r="AX533" s="83"/>
      <c r="AY533" s="70"/>
      <c r="AZ533" s="70"/>
      <c r="BA533" s="70"/>
      <c r="BB533" s="70">
        <f t="shared" si="73"/>
        <v>1</v>
      </c>
      <c r="BC533" s="70">
        <f t="shared" si="74"/>
        <v>3.7930146027108667E-4</v>
      </c>
      <c r="BD533" s="70" t="e">
        <f t="shared" si="75"/>
        <v>#N/A</v>
      </c>
      <c r="BE533" s="70"/>
      <c r="BF533" s="70"/>
      <c r="BG533" s="70"/>
      <c r="BH533" s="70"/>
      <c r="BI533" s="70"/>
      <c r="BJ533" s="70"/>
      <c r="BK533" s="70"/>
      <c r="BL533" s="70"/>
      <c r="BM533" s="70"/>
      <c r="BN533" s="70"/>
      <c r="BO533" s="70"/>
      <c r="BP533" s="70"/>
      <c r="BQ533" s="70"/>
      <c r="BR533" s="70"/>
      <c r="BS533" s="70"/>
      <c r="BT533" s="70"/>
      <c r="BU533" s="70"/>
      <c r="BV533" s="70"/>
      <c r="BW533" s="70"/>
      <c r="BX533" s="70"/>
      <c r="BY533" s="70"/>
      <c r="BZ533" s="70"/>
      <c r="CA533" s="70"/>
      <c r="CB533" s="70"/>
      <c r="CC533" s="70"/>
      <c r="CD533" s="70"/>
      <c r="CE533" s="70"/>
      <c r="CF533" s="70"/>
      <c r="CG533" s="70"/>
      <c r="CH533" s="70"/>
      <c r="CI533" s="70"/>
      <c r="CJ533" s="70"/>
      <c r="CK533" s="70"/>
      <c r="CL533" s="70"/>
      <c r="CM533" s="70"/>
      <c r="CN533" s="70"/>
      <c r="CO533" s="70"/>
      <c r="CP533" s="70"/>
      <c r="CQ533" s="70"/>
      <c r="CR533" s="70"/>
      <c r="CS533" s="70"/>
      <c r="CT533" s="70"/>
      <c r="CU533" s="70"/>
      <c r="CV533" s="70"/>
      <c r="CW533" s="70"/>
      <c r="CX533" s="70"/>
      <c r="CY533" s="70"/>
      <c r="CZ533" s="70"/>
      <c r="DA533" s="70"/>
      <c r="DB533" s="70"/>
      <c r="DC533" s="70"/>
      <c r="DD533" s="70"/>
      <c r="DE533" s="70"/>
      <c r="DF533" s="70"/>
      <c r="DG533" s="70"/>
      <c r="DH533" s="70"/>
      <c r="DI533" s="70"/>
      <c r="DJ533" s="70"/>
      <c r="DK533" s="70"/>
      <c r="DL533" s="70"/>
      <c r="DM533" s="70"/>
      <c r="DN533" s="70"/>
      <c r="DO533" s="70"/>
      <c r="DP533" s="70"/>
      <c r="DQ533" s="70"/>
      <c r="DR533" s="70"/>
      <c r="DS533" s="70"/>
      <c r="DT533" s="70"/>
      <c r="DU533" s="70"/>
      <c r="DV533" s="70"/>
      <c r="DW533" s="70"/>
      <c r="DX533" s="70"/>
      <c r="DY533" s="70"/>
      <c r="DZ533" s="70"/>
      <c r="EA533" s="70"/>
      <c r="EB533" s="70"/>
      <c r="EC533" s="70"/>
      <c r="ED533" s="70"/>
      <c r="EE533" s="70"/>
      <c r="EF533" s="70"/>
      <c r="EG533" s="70"/>
      <c r="EH533" s="70"/>
      <c r="EI533" s="70"/>
      <c r="EJ533" s="70"/>
      <c r="EK533" s="70"/>
      <c r="EL533" s="70"/>
      <c r="EM533" s="70"/>
      <c r="EN533" s="70"/>
    </row>
    <row r="534" spans="1:144" outlineLevel="1" x14ac:dyDescent="0.2">
      <c r="A534" s="16">
        <v>281</v>
      </c>
      <c r="B534" s="16">
        <v>0</v>
      </c>
      <c r="C534" s="1">
        <v>7.8954486606550112E-6</v>
      </c>
      <c r="D534" s="1">
        <f t="shared" si="67"/>
        <v>-7.8954486606550112E-6</v>
      </c>
      <c r="E534" s="1">
        <f t="shared" si="68"/>
        <v>1.5790959659680033E-5</v>
      </c>
      <c r="F534" s="1">
        <f t="shared" si="69"/>
        <v>-3.9737840479422172E-3</v>
      </c>
      <c r="G534" s="1">
        <f t="shared" si="70"/>
        <v>-2.809895193642773E-3</v>
      </c>
      <c r="H534" s="1">
        <v>3.4815828698101905E-5</v>
      </c>
      <c r="I534" s="1">
        <f t="shared" si="71"/>
        <v>2.7489832924724311E-10</v>
      </c>
      <c r="J534" s="1">
        <f t="shared" si="72"/>
        <v>-2.8099441093349178E-3</v>
      </c>
      <c r="AQ534" s="70"/>
      <c r="AR534" s="70"/>
      <c r="AS534" s="70"/>
      <c r="AT534" s="70"/>
      <c r="AU534" s="70"/>
      <c r="AV534" s="70"/>
      <c r="AW534" s="70"/>
      <c r="AX534" s="83"/>
      <c r="AY534" s="70"/>
      <c r="AZ534" s="70"/>
      <c r="BA534" s="70"/>
      <c r="BB534" s="70">
        <f t="shared" si="73"/>
        <v>1</v>
      </c>
      <c r="BC534" s="70">
        <f t="shared" si="74"/>
        <v>7.8954486606550112E-6</v>
      </c>
      <c r="BD534" s="70" t="e">
        <f t="shared" si="75"/>
        <v>#N/A</v>
      </c>
      <c r="BE534" s="70"/>
      <c r="BF534" s="70"/>
      <c r="BG534" s="70"/>
      <c r="BH534" s="70"/>
      <c r="BI534" s="70"/>
      <c r="BJ534" s="70"/>
      <c r="BK534" s="70"/>
      <c r="BL534" s="70"/>
      <c r="BM534" s="70"/>
      <c r="BN534" s="70"/>
      <c r="BO534" s="70"/>
      <c r="BP534" s="70"/>
      <c r="BQ534" s="70"/>
      <c r="BR534" s="70"/>
      <c r="BS534" s="70"/>
      <c r="BT534" s="70"/>
      <c r="BU534" s="70"/>
      <c r="BV534" s="70"/>
      <c r="BW534" s="70"/>
      <c r="BX534" s="70"/>
      <c r="BY534" s="70"/>
      <c r="BZ534" s="70"/>
      <c r="CA534" s="70"/>
      <c r="CB534" s="70"/>
      <c r="CC534" s="70"/>
      <c r="CD534" s="70"/>
      <c r="CE534" s="70"/>
      <c r="CF534" s="70"/>
      <c r="CG534" s="70"/>
      <c r="CH534" s="70"/>
      <c r="CI534" s="70"/>
      <c r="CJ534" s="70"/>
      <c r="CK534" s="70"/>
      <c r="CL534" s="70"/>
      <c r="CM534" s="70"/>
      <c r="CN534" s="70"/>
      <c r="CO534" s="70"/>
      <c r="CP534" s="70"/>
      <c r="CQ534" s="70"/>
      <c r="CR534" s="70"/>
      <c r="CS534" s="70"/>
      <c r="CT534" s="70"/>
      <c r="CU534" s="70"/>
      <c r="CV534" s="70"/>
      <c r="CW534" s="70"/>
      <c r="CX534" s="70"/>
      <c r="CY534" s="70"/>
      <c r="CZ534" s="70"/>
      <c r="DA534" s="70"/>
      <c r="DB534" s="70"/>
      <c r="DC534" s="70"/>
      <c r="DD534" s="70"/>
      <c r="DE534" s="70"/>
      <c r="DF534" s="70"/>
      <c r="DG534" s="70"/>
      <c r="DH534" s="70"/>
      <c r="DI534" s="70"/>
      <c r="DJ534" s="70"/>
      <c r="DK534" s="70"/>
      <c r="DL534" s="70"/>
      <c r="DM534" s="70"/>
      <c r="DN534" s="70"/>
      <c r="DO534" s="70"/>
      <c r="DP534" s="70"/>
      <c r="DQ534" s="70"/>
      <c r="DR534" s="70"/>
      <c r="DS534" s="70"/>
      <c r="DT534" s="70"/>
      <c r="DU534" s="70"/>
      <c r="DV534" s="70"/>
      <c r="DW534" s="70"/>
      <c r="DX534" s="70"/>
      <c r="DY534" s="70"/>
      <c r="DZ534" s="70"/>
      <c r="EA534" s="70"/>
      <c r="EB534" s="70"/>
      <c r="EC534" s="70"/>
      <c r="ED534" s="70"/>
      <c r="EE534" s="70"/>
      <c r="EF534" s="70"/>
      <c r="EG534" s="70"/>
      <c r="EH534" s="70"/>
      <c r="EI534" s="70"/>
      <c r="EJ534" s="70"/>
      <c r="EK534" s="70"/>
      <c r="EL534" s="70"/>
      <c r="EM534" s="70"/>
      <c r="EN534" s="70"/>
    </row>
    <row r="535" spans="1:144" outlineLevel="1" x14ac:dyDescent="0.2">
      <c r="A535" s="16">
        <v>282</v>
      </c>
      <c r="B535" s="16">
        <v>0</v>
      </c>
      <c r="C535" s="1">
        <v>9.6696394756889134E-5</v>
      </c>
      <c r="D535" s="1">
        <f t="shared" si="67"/>
        <v>-9.6696394756889134E-5</v>
      </c>
      <c r="E535" s="1">
        <f t="shared" si="68"/>
        <v>1.9340214030931006E-4</v>
      </c>
      <c r="F535" s="1">
        <f t="shared" si="69"/>
        <v>-1.3906909804457281E-2</v>
      </c>
      <c r="G535" s="1">
        <f t="shared" si="70"/>
        <v>-9.8339079644801167E-3</v>
      </c>
      <c r="H535" s="1">
        <v>3.4882818626228579E-4</v>
      </c>
      <c r="I535" s="1">
        <f t="shared" si="71"/>
        <v>3.3745461295403713E-8</v>
      </c>
      <c r="J535" s="1">
        <f t="shared" si="72"/>
        <v>-9.8356235854754458E-3</v>
      </c>
      <c r="AQ535" s="70"/>
      <c r="AR535" s="70"/>
      <c r="AS535" s="70"/>
      <c r="AT535" s="70"/>
      <c r="AU535" s="70"/>
      <c r="AV535" s="70"/>
      <c r="AW535" s="70"/>
      <c r="AX535" s="83"/>
      <c r="AY535" s="70"/>
      <c r="AZ535" s="70"/>
      <c r="BA535" s="70"/>
      <c r="BB535" s="70">
        <f t="shared" si="73"/>
        <v>1</v>
      </c>
      <c r="BC535" s="70">
        <f t="shared" si="74"/>
        <v>9.6696394756889134E-5</v>
      </c>
      <c r="BD535" s="70" t="e">
        <f t="shared" si="75"/>
        <v>#N/A</v>
      </c>
      <c r="BE535" s="70"/>
      <c r="BF535" s="70"/>
      <c r="BG535" s="70"/>
      <c r="BH535" s="70"/>
      <c r="BI535" s="70"/>
      <c r="BJ535" s="70"/>
      <c r="BK535" s="70"/>
      <c r="BL535" s="70"/>
      <c r="BM535" s="70"/>
      <c r="BN535" s="70"/>
      <c r="BO535" s="70"/>
      <c r="BP535" s="70"/>
      <c r="BQ535" s="70"/>
      <c r="BR535" s="70"/>
      <c r="BS535" s="70"/>
      <c r="BT535" s="70"/>
      <c r="BU535" s="70"/>
      <c r="BV535" s="70"/>
      <c r="BW535" s="70"/>
      <c r="BX535" s="70"/>
      <c r="BY535" s="70"/>
      <c r="BZ535" s="70"/>
      <c r="CA535" s="70"/>
      <c r="CB535" s="70"/>
      <c r="CC535" s="70"/>
      <c r="CD535" s="70"/>
      <c r="CE535" s="70"/>
      <c r="CF535" s="70"/>
      <c r="CG535" s="70"/>
      <c r="CH535" s="70"/>
      <c r="CI535" s="70"/>
      <c r="CJ535" s="70"/>
      <c r="CK535" s="70"/>
      <c r="CL535" s="70"/>
      <c r="CM535" s="70"/>
      <c r="CN535" s="70"/>
      <c r="CO535" s="70"/>
      <c r="CP535" s="70"/>
      <c r="CQ535" s="70"/>
      <c r="CR535" s="70"/>
      <c r="CS535" s="70"/>
      <c r="CT535" s="70"/>
      <c r="CU535" s="70"/>
      <c r="CV535" s="70"/>
      <c r="CW535" s="70"/>
      <c r="CX535" s="70"/>
      <c r="CY535" s="70"/>
      <c r="CZ535" s="70"/>
      <c r="DA535" s="70"/>
      <c r="DB535" s="70"/>
      <c r="DC535" s="70"/>
      <c r="DD535" s="70"/>
      <c r="DE535" s="70"/>
      <c r="DF535" s="70"/>
      <c r="DG535" s="70"/>
      <c r="DH535" s="70"/>
      <c r="DI535" s="70"/>
      <c r="DJ535" s="70"/>
      <c r="DK535" s="70"/>
      <c r="DL535" s="70"/>
      <c r="DM535" s="70"/>
      <c r="DN535" s="70"/>
      <c r="DO535" s="70"/>
      <c r="DP535" s="70"/>
      <c r="DQ535" s="70"/>
      <c r="DR535" s="70"/>
      <c r="DS535" s="70"/>
      <c r="DT535" s="70"/>
      <c r="DU535" s="70"/>
      <c r="DV535" s="70"/>
      <c r="DW535" s="70"/>
      <c r="DX535" s="70"/>
      <c r="DY535" s="70"/>
      <c r="DZ535" s="70"/>
      <c r="EA535" s="70"/>
      <c r="EB535" s="70"/>
      <c r="EC535" s="70"/>
      <c r="ED535" s="70"/>
      <c r="EE535" s="70"/>
      <c r="EF535" s="70"/>
      <c r="EG535" s="70"/>
      <c r="EH535" s="70"/>
      <c r="EI535" s="70"/>
      <c r="EJ535" s="70"/>
      <c r="EK535" s="70"/>
      <c r="EL535" s="70"/>
      <c r="EM535" s="70"/>
      <c r="EN535" s="70"/>
    </row>
    <row r="536" spans="1:144" outlineLevel="1" x14ac:dyDescent="0.2">
      <c r="A536" s="16">
        <v>283</v>
      </c>
      <c r="B536" s="16">
        <v>1</v>
      </c>
      <c r="C536" s="1">
        <v>0.98485610513553723</v>
      </c>
      <c r="D536" s="1">
        <f t="shared" si="67"/>
        <v>1.514389486446277E-2</v>
      </c>
      <c r="E536" s="1">
        <f t="shared" si="68"/>
        <v>3.0519469276970364E-2</v>
      </c>
      <c r="F536" s="1">
        <f t="shared" si="69"/>
        <v>0.1746982234510997</v>
      </c>
      <c r="G536" s="1">
        <f t="shared" si="70"/>
        <v>0.12400305997983989</v>
      </c>
      <c r="H536" s="1">
        <v>3.9566261434998529E-2</v>
      </c>
      <c r="I536" s="1">
        <f t="shared" si="71"/>
        <v>6.3346469164098096E-4</v>
      </c>
      <c r="J536" s="1">
        <f t="shared" si="72"/>
        <v>0.12653151218571898</v>
      </c>
      <c r="AQ536" s="70"/>
      <c r="AR536" s="70"/>
      <c r="AS536" s="70"/>
      <c r="AT536" s="70"/>
      <c r="AU536" s="70"/>
      <c r="AV536" s="70"/>
      <c r="AW536" s="70"/>
      <c r="AX536" s="83"/>
      <c r="AY536" s="70"/>
      <c r="AZ536" s="70"/>
      <c r="BA536" s="70"/>
      <c r="BB536" s="70">
        <f t="shared" si="73"/>
        <v>0</v>
      </c>
      <c r="BC536" s="70" t="e">
        <f t="shared" si="74"/>
        <v>#N/A</v>
      </c>
      <c r="BD536" s="70">
        <f t="shared" si="75"/>
        <v>0.98485610513553723</v>
      </c>
      <c r="BE536" s="70"/>
      <c r="BF536" s="70"/>
      <c r="BG536" s="70"/>
      <c r="BH536" s="70"/>
      <c r="BI536" s="70"/>
      <c r="BJ536" s="70"/>
      <c r="BK536" s="70"/>
      <c r="BL536" s="70"/>
      <c r="BM536" s="70"/>
      <c r="BN536" s="70"/>
      <c r="BO536" s="70"/>
      <c r="BP536" s="70"/>
      <c r="BQ536" s="70"/>
      <c r="BR536" s="70"/>
      <c r="BS536" s="70"/>
      <c r="BT536" s="70"/>
      <c r="BU536" s="70"/>
      <c r="BV536" s="70"/>
      <c r="BW536" s="70"/>
      <c r="BX536" s="70"/>
      <c r="BY536" s="70"/>
      <c r="BZ536" s="70"/>
      <c r="CA536" s="70"/>
      <c r="CB536" s="70"/>
      <c r="CC536" s="70"/>
      <c r="CD536" s="70"/>
      <c r="CE536" s="70"/>
      <c r="CF536" s="70"/>
      <c r="CG536" s="70"/>
      <c r="CH536" s="70"/>
      <c r="CI536" s="70"/>
      <c r="CJ536" s="70"/>
      <c r="CK536" s="70"/>
      <c r="CL536" s="70"/>
      <c r="CM536" s="70"/>
      <c r="CN536" s="70"/>
      <c r="CO536" s="70"/>
      <c r="CP536" s="70"/>
      <c r="CQ536" s="70"/>
      <c r="CR536" s="70"/>
      <c r="CS536" s="70"/>
      <c r="CT536" s="70"/>
      <c r="CU536" s="70"/>
      <c r="CV536" s="70"/>
      <c r="CW536" s="70"/>
      <c r="CX536" s="70"/>
      <c r="CY536" s="70"/>
      <c r="CZ536" s="70"/>
      <c r="DA536" s="70"/>
      <c r="DB536" s="70"/>
      <c r="DC536" s="70"/>
      <c r="DD536" s="70"/>
      <c r="DE536" s="70"/>
      <c r="DF536" s="70"/>
      <c r="DG536" s="70"/>
      <c r="DH536" s="70"/>
      <c r="DI536" s="70"/>
      <c r="DJ536" s="70"/>
      <c r="DK536" s="70"/>
      <c r="DL536" s="70"/>
      <c r="DM536" s="70"/>
      <c r="DN536" s="70"/>
      <c r="DO536" s="70"/>
      <c r="DP536" s="70"/>
      <c r="DQ536" s="70"/>
      <c r="DR536" s="70"/>
      <c r="DS536" s="70"/>
      <c r="DT536" s="70"/>
      <c r="DU536" s="70"/>
      <c r="DV536" s="70"/>
      <c r="DW536" s="70"/>
      <c r="DX536" s="70"/>
      <c r="DY536" s="70"/>
      <c r="DZ536" s="70"/>
      <c r="EA536" s="70"/>
      <c r="EB536" s="70"/>
      <c r="EC536" s="70"/>
      <c r="ED536" s="70"/>
      <c r="EE536" s="70"/>
      <c r="EF536" s="70"/>
      <c r="EG536" s="70"/>
      <c r="EH536" s="70"/>
      <c r="EI536" s="70"/>
      <c r="EJ536" s="70"/>
      <c r="EK536" s="70"/>
      <c r="EL536" s="70"/>
      <c r="EM536" s="70"/>
      <c r="EN536" s="70"/>
    </row>
    <row r="537" spans="1:144" outlineLevel="1" x14ac:dyDescent="0.2">
      <c r="A537" s="16">
        <v>284</v>
      </c>
      <c r="B537" s="16">
        <v>0</v>
      </c>
      <c r="C537" s="1">
        <v>1.5604229816039434E-5</v>
      </c>
      <c r="D537" s="1">
        <f t="shared" si="67"/>
        <v>-1.5604229816039434E-5</v>
      </c>
      <c r="E537" s="1">
        <f t="shared" si="68"/>
        <v>3.120870312684092E-5</v>
      </c>
      <c r="F537" s="1">
        <f t="shared" si="69"/>
        <v>-5.5864750180092022E-3</v>
      </c>
      <c r="G537" s="1">
        <f t="shared" si="70"/>
        <v>-3.9502497784098603E-3</v>
      </c>
      <c r="H537" s="1">
        <v>8.3669921956963493E-5</v>
      </c>
      <c r="I537" s="1">
        <f t="shared" si="71"/>
        <v>1.3057343148683191E-9</v>
      </c>
      <c r="J537" s="1">
        <f t="shared" si="72"/>
        <v>-3.9504150473262953E-3</v>
      </c>
      <c r="AQ537" s="70"/>
      <c r="AR537" s="70"/>
      <c r="AS537" s="70"/>
      <c r="AT537" s="70"/>
      <c r="AU537" s="70"/>
      <c r="AV537" s="70"/>
      <c r="AW537" s="70"/>
      <c r="AX537" s="83"/>
      <c r="AY537" s="70"/>
      <c r="AZ537" s="70"/>
      <c r="BA537" s="70"/>
      <c r="BB537" s="70">
        <f t="shared" si="73"/>
        <v>1</v>
      </c>
      <c r="BC537" s="70">
        <f t="shared" si="74"/>
        <v>1.5604229816039434E-5</v>
      </c>
      <c r="BD537" s="70" t="e">
        <f t="shared" si="75"/>
        <v>#N/A</v>
      </c>
      <c r="BE537" s="70"/>
      <c r="BF537" s="70"/>
      <c r="BG537" s="70"/>
      <c r="BH537" s="70"/>
      <c r="BI537" s="70"/>
      <c r="BJ537" s="70"/>
      <c r="BK537" s="70"/>
      <c r="BL537" s="70"/>
      <c r="BM537" s="70"/>
      <c r="BN537" s="70"/>
      <c r="BO537" s="70"/>
      <c r="BP537" s="70"/>
      <c r="BQ537" s="70"/>
      <c r="BR537" s="70"/>
      <c r="BS537" s="70"/>
      <c r="BT537" s="70"/>
      <c r="BU537" s="70"/>
      <c r="BV537" s="70"/>
      <c r="BW537" s="70"/>
      <c r="BX537" s="70"/>
      <c r="BY537" s="70"/>
      <c r="BZ537" s="70"/>
      <c r="CA537" s="70"/>
      <c r="CB537" s="70"/>
      <c r="CC537" s="70"/>
      <c r="CD537" s="70"/>
      <c r="CE537" s="70"/>
      <c r="CF537" s="70"/>
      <c r="CG537" s="70"/>
      <c r="CH537" s="70"/>
      <c r="CI537" s="70"/>
      <c r="CJ537" s="70"/>
      <c r="CK537" s="70"/>
      <c r="CL537" s="70"/>
      <c r="CM537" s="70"/>
      <c r="CN537" s="70"/>
      <c r="CO537" s="70"/>
      <c r="CP537" s="70"/>
      <c r="CQ537" s="70"/>
      <c r="CR537" s="70"/>
      <c r="CS537" s="70"/>
      <c r="CT537" s="70"/>
      <c r="CU537" s="70"/>
      <c r="CV537" s="70"/>
      <c r="CW537" s="70"/>
      <c r="CX537" s="70"/>
      <c r="CY537" s="70"/>
      <c r="CZ537" s="70"/>
      <c r="DA537" s="70"/>
      <c r="DB537" s="70"/>
      <c r="DC537" s="70"/>
      <c r="DD537" s="70"/>
      <c r="DE537" s="70"/>
      <c r="DF537" s="70"/>
      <c r="DG537" s="70"/>
      <c r="DH537" s="70"/>
      <c r="DI537" s="70"/>
      <c r="DJ537" s="70"/>
      <c r="DK537" s="70"/>
      <c r="DL537" s="70"/>
      <c r="DM537" s="70"/>
      <c r="DN537" s="70"/>
      <c r="DO537" s="70"/>
      <c r="DP537" s="70"/>
      <c r="DQ537" s="70"/>
      <c r="DR537" s="70"/>
      <c r="DS537" s="70"/>
      <c r="DT537" s="70"/>
      <c r="DU537" s="70"/>
      <c r="DV537" s="70"/>
      <c r="DW537" s="70"/>
      <c r="DX537" s="70"/>
      <c r="DY537" s="70"/>
      <c r="DZ537" s="70"/>
      <c r="EA537" s="70"/>
      <c r="EB537" s="70"/>
      <c r="EC537" s="70"/>
      <c r="ED537" s="70"/>
      <c r="EE537" s="70"/>
      <c r="EF537" s="70"/>
      <c r="EG537" s="70"/>
      <c r="EH537" s="70"/>
      <c r="EI537" s="70"/>
      <c r="EJ537" s="70"/>
      <c r="EK537" s="70"/>
      <c r="EL537" s="70"/>
      <c r="EM537" s="70"/>
      <c r="EN537" s="70"/>
    </row>
    <row r="538" spans="1:144" outlineLevel="1" x14ac:dyDescent="0.2">
      <c r="A538" s="16">
        <v>285</v>
      </c>
      <c r="B538" s="16">
        <v>0</v>
      </c>
      <c r="C538" s="1">
        <v>3.5199860328194956E-5</v>
      </c>
      <c r="D538" s="1">
        <f t="shared" si="67"/>
        <v>-3.5199860328194956E-5</v>
      </c>
      <c r="E538" s="1">
        <f t="shared" si="68"/>
        <v>7.0400959715732724E-5</v>
      </c>
      <c r="F538" s="1">
        <f t="shared" si="69"/>
        <v>-8.3905279759817694E-3</v>
      </c>
      <c r="G538" s="1">
        <f t="shared" si="70"/>
        <v>-5.9330514410358267E-3</v>
      </c>
      <c r="H538" s="1">
        <v>1.298123691769779E-4</v>
      </c>
      <c r="I538" s="1">
        <f t="shared" si="71"/>
        <v>4.5701313705856397E-9</v>
      </c>
      <c r="J538" s="1">
        <f t="shared" si="72"/>
        <v>-5.93343657026414E-3</v>
      </c>
      <c r="AQ538" s="70"/>
      <c r="AR538" s="70"/>
      <c r="AS538" s="70"/>
      <c r="AT538" s="70"/>
      <c r="AU538" s="70"/>
      <c r="AV538" s="70"/>
      <c r="AW538" s="70"/>
      <c r="AX538" s="83"/>
      <c r="AY538" s="70"/>
      <c r="AZ538" s="70"/>
      <c r="BA538" s="70"/>
      <c r="BB538" s="70">
        <f t="shared" si="73"/>
        <v>1</v>
      </c>
      <c r="BC538" s="70">
        <f t="shared" si="74"/>
        <v>3.5199860328194956E-5</v>
      </c>
      <c r="BD538" s="70" t="e">
        <f t="shared" si="75"/>
        <v>#N/A</v>
      </c>
      <c r="BE538" s="70"/>
      <c r="BF538" s="70"/>
      <c r="BG538" s="70"/>
      <c r="BH538" s="70"/>
      <c r="BI538" s="70"/>
      <c r="BJ538" s="70"/>
      <c r="BK538" s="70"/>
      <c r="BL538" s="70"/>
      <c r="BM538" s="70"/>
      <c r="BN538" s="70"/>
      <c r="BO538" s="70"/>
      <c r="BP538" s="70"/>
      <c r="BQ538" s="70"/>
      <c r="BR538" s="70"/>
      <c r="BS538" s="70"/>
      <c r="BT538" s="70"/>
      <c r="BU538" s="70"/>
      <c r="BV538" s="70"/>
      <c r="BW538" s="70"/>
      <c r="BX538" s="70"/>
      <c r="BY538" s="70"/>
      <c r="BZ538" s="70"/>
      <c r="CA538" s="70"/>
      <c r="CB538" s="70"/>
      <c r="CC538" s="70"/>
      <c r="CD538" s="70"/>
      <c r="CE538" s="70"/>
      <c r="CF538" s="70"/>
      <c r="CG538" s="70"/>
      <c r="CH538" s="70"/>
      <c r="CI538" s="70"/>
      <c r="CJ538" s="70"/>
      <c r="CK538" s="70"/>
      <c r="CL538" s="70"/>
      <c r="CM538" s="70"/>
      <c r="CN538" s="70"/>
      <c r="CO538" s="70"/>
      <c r="CP538" s="70"/>
      <c r="CQ538" s="70"/>
      <c r="CR538" s="70"/>
      <c r="CS538" s="70"/>
      <c r="CT538" s="70"/>
      <c r="CU538" s="70"/>
      <c r="CV538" s="70"/>
      <c r="CW538" s="70"/>
      <c r="CX538" s="70"/>
      <c r="CY538" s="70"/>
      <c r="CZ538" s="70"/>
      <c r="DA538" s="70"/>
      <c r="DB538" s="70"/>
      <c r="DC538" s="70"/>
      <c r="DD538" s="70"/>
      <c r="DE538" s="70"/>
      <c r="DF538" s="70"/>
      <c r="DG538" s="70"/>
      <c r="DH538" s="70"/>
      <c r="DI538" s="70"/>
      <c r="DJ538" s="70"/>
      <c r="DK538" s="70"/>
      <c r="DL538" s="70"/>
      <c r="DM538" s="70"/>
      <c r="DN538" s="70"/>
      <c r="DO538" s="70"/>
      <c r="DP538" s="70"/>
      <c r="DQ538" s="70"/>
      <c r="DR538" s="70"/>
      <c r="DS538" s="70"/>
      <c r="DT538" s="70"/>
      <c r="DU538" s="70"/>
      <c r="DV538" s="70"/>
      <c r="DW538" s="70"/>
      <c r="DX538" s="70"/>
      <c r="DY538" s="70"/>
      <c r="DZ538" s="70"/>
      <c r="EA538" s="70"/>
      <c r="EB538" s="70"/>
      <c r="EC538" s="70"/>
      <c r="ED538" s="70"/>
      <c r="EE538" s="70"/>
      <c r="EF538" s="70"/>
      <c r="EG538" s="70"/>
      <c r="EH538" s="70"/>
      <c r="EI538" s="70"/>
      <c r="EJ538" s="70"/>
      <c r="EK538" s="70"/>
      <c r="EL538" s="70"/>
      <c r="EM538" s="70"/>
      <c r="EN538" s="70"/>
    </row>
    <row r="539" spans="1:144" outlineLevel="1" x14ac:dyDescent="0.2">
      <c r="A539" s="16">
        <v>286</v>
      </c>
      <c r="B539" s="16">
        <v>0</v>
      </c>
      <c r="C539" s="1">
        <v>1.4942316879105745E-4</v>
      </c>
      <c r="D539" s="1">
        <f t="shared" si="67"/>
        <v>-1.4942316879105745E-4</v>
      </c>
      <c r="E539" s="1">
        <f t="shared" si="68"/>
        <v>2.9886866708978373E-4</v>
      </c>
      <c r="F539" s="1">
        <f t="shared" si="69"/>
        <v>-1.7287818459533397E-2</v>
      </c>
      <c r="G539" s="1">
        <f t="shared" si="70"/>
        <v>-1.2224790362666389E-2</v>
      </c>
      <c r="H539" s="1">
        <v>3.9277989356105073E-4</v>
      </c>
      <c r="I539" s="1">
        <f t="shared" si="71"/>
        <v>5.8722252271883053E-8</v>
      </c>
      <c r="J539" s="1">
        <f t="shared" si="72"/>
        <v>-1.2227191896073804E-2</v>
      </c>
      <c r="AQ539" s="70"/>
      <c r="AR539" s="70"/>
      <c r="AS539" s="70"/>
      <c r="AT539" s="70"/>
      <c r="AU539" s="70"/>
      <c r="AV539" s="70"/>
      <c r="AW539" s="70"/>
      <c r="AX539" s="83"/>
      <c r="AY539" s="70"/>
      <c r="AZ539" s="70"/>
      <c r="BA539" s="70"/>
      <c r="BB539" s="70">
        <f t="shared" si="73"/>
        <v>1</v>
      </c>
      <c r="BC539" s="70">
        <f t="shared" si="74"/>
        <v>1.4942316879105745E-4</v>
      </c>
      <c r="BD539" s="70" t="e">
        <f t="shared" si="75"/>
        <v>#N/A</v>
      </c>
      <c r="BE539" s="70"/>
      <c r="BF539" s="70"/>
      <c r="BG539" s="70"/>
      <c r="BH539" s="70"/>
      <c r="BI539" s="70"/>
      <c r="BJ539" s="70"/>
      <c r="BK539" s="70"/>
      <c r="BL539" s="70"/>
      <c r="BM539" s="70"/>
      <c r="BN539" s="70"/>
      <c r="BO539" s="70"/>
      <c r="BP539" s="70"/>
      <c r="BQ539" s="70"/>
      <c r="BR539" s="70"/>
      <c r="BS539" s="70"/>
      <c r="BT539" s="70"/>
      <c r="BU539" s="70"/>
      <c r="BV539" s="70"/>
      <c r="BW539" s="70"/>
      <c r="BX539" s="70"/>
      <c r="BY539" s="70"/>
      <c r="BZ539" s="70"/>
      <c r="CA539" s="70"/>
      <c r="CB539" s="70"/>
      <c r="CC539" s="70"/>
      <c r="CD539" s="70"/>
      <c r="CE539" s="70"/>
      <c r="CF539" s="70"/>
      <c r="CG539" s="70"/>
      <c r="CH539" s="70"/>
      <c r="CI539" s="70"/>
      <c r="CJ539" s="70"/>
      <c r="CK539" s="70"/>
      <c r="CL539" s="70"/>
      <c r="CM539" s="70"/>
      <c r="CN539" s="70"/>
      <c r="CO539" s="70"/>
      <c r="CP539" s="70"/>
      <c r="CQ539" s="70"/>
      <c r="CR539" s="70"/>
      <c r="CS539" s="70"/>
      <c r="CT539" s="70"/>
      <c r="CU539" s="70"/>
      <c r="CV539" s="70"/>
      <c r="CW539" s="70"/>
      <c r="CX539" s="70"/>
      <c r="CY539" s="70"/>
      <c r="CZ539" s="70"/>
      <c r="DA539" s="70"/>
      <c r="DB539" s="70"/>
      <c r="DC539" s="70"/>
      <c r="DD539" s="70"/>
      <c r="DE539" s="70"/>
      <c r="DF539" s="70"/>
      <c r="DG539" s="70"/>
      <c r="DH539" s="70"/>
      <c r="DI539" s="70"/>
      <c r="DJ539" s="70"/>
      <c r="DK539" s="70"/>
      <c r="DL539" s="70"/>
      <c r="DM539" s="70"/>
      <c r="DN539" s="70"/>
      <c r="DO539" s="70"/>
      <c r="DP539" s="70"/>
      <c r="DQ539" s="70"/>
      <c r="DR539" s="70"/>
      <c r="DS539" s="70"/>
      <c r="DT539" s="70"/>
      <c r="DU539" s="70"/>
      <c r="DV539" s="70"/>
      <c r="DW539" s="70"/>
      <c r="DX539" s="70"/>
      <c r="DY539" s="70"/>
      <c r="DZ539" s="70"/>
      <c r="EA539" s="70"/>
      <c r="EB539" s="70"/>
      <c r="EC539" s="70"/>
      <c r="ED539" s="70"/>
      <c r="EE539" s="70"/>
      <c r="EF539" s="70"/>
      <c r="EG539" s="70"/>
      <c r="EH539" s="70"/>
      <c r="EI539" s="70"/>
      <c r="EJ539" s="70"/>
      <c r="EK539" s="70"/>
      <c r="EL539" s="70"/>
      <c r="EM539" s="70"/>
      <c r="EN539" s="70"/>
    </row>
    <row r="540" spans="1:144" outlineLevel="1" x14ac:dyDescent="0.2">
      <c r="A540" s="16">
        <v>287</v>
      </c>
      <c r="B540" s="16">
        <v>0</v>
      </c>
      <c r="C540" s="1">
        <v>5.4077899949148431E-6</v>
      </c>
      <c r="D540" s="1">
        <f t="shared" si="67"/>
        <v>-5.4077899949148431E-6</v>
      </c>
      <c r="E540" s="1">
        <f t="shared" si="68"/>
        <v>1.0815609234197183E-5</v>
      </c>
      <c r="F540" s="1">
        <f t="shared" si="69"/>
        <v>-3.2887093569054079E-3</v>
      </c>
      <c r="G540" s="1">
        <f t="shared" si="70"/>
        <v>-2.3254718315356172E-3</v>
      </c>
      <c r="H540" s="1">
        <v>3.0643512859474721E-5</v>
      </c>
      <c r="I540" s="1">
        <f t="shared" si="71"/>
        <v>1.6571965663257987E-10</v>
      </c>
      <c r="J540" s="1">
        <f t="shared" si="72"/>
        <v>-2.3255074626675038E-3</v>
      </c>
      <c r="AQ540" s="70"/>
      <c r="AR540" s="70"/>
      <c r="AS540" s="70"/>
      <c r="AT540" s="70"/>
      <c r="AU540" s="70"/>
      <c r="AV540" s="70"/>
      <c r="AW540" s="70"/>
      <c r="AX540" s="83"/>
      <c r="AY540" s="70"/>
      <c r="AZ540" s="70"/>
      <c r="BA540" s="70"/>
      <c r="BB540" s="70">
        <f t="shared" si="73"/>
        <v>1</v>
      </c>
      <c r="BC540" s="70">
        <f t="shared" si="74"/>
        <v>5.4077899949148431E-6</v>
      </c>
      <c r="BD540" s="70" t="e">
        <f t="shared" si="75"/>
        <v>#N/A</v>
      </c>
      <c r="BE540" s="70"/>
      <c r="BF540" s="70"/>
      <c r="BG540" s="70"/>
      <c r="BH540" s="70"/>
      <c r="BI540" s="70"/>
      <c r="BJ540" s="70"/>
      <c r="BK540" s="70"/>
      <c r="BL540" s="70"/>
      <c r="BM540" s="70"/>
      <c r="BN540" s="70"/>
      <c r="BO540" s="70"/>
      <c r="BP540" s="70"/>
      <c r="BQ540" s="70"/>
      <c r="BR540" s="70"/>
      <c r="BS540" s="70"/>
      <c r="BT540" s="70"/>
      <c r="BU540" s="70"/>
      <c r="BV540" s="70"/>
      <c r="BW540" s="70"/>
      <c r="BX540" s="70"/>
      <c r="BY540" s="70"/>
      <c r="BZ540" s="70"/>
      <c r="CA540" s="70"/>
      <c r="CB540" s="70"/>
      <c r="CC540" s="70"/>
      <c r="CD540" s="70"/>
      <c r="CE540" s="70"/>
      <c r="CF540" s="70"/>
      <c r="CG540" s="70"/>
      <c r="CH540" s="70"/>
      <c r="CI540" s="70"/>
      <c r="CJ540" s="70"/>
      <c r="CK540" s="70"/>
      <c r="CL540" s="70"/>
      <c r="CM540" s="70"/>
      <c r="CN540" s="70"/>
      <c r="CO540" s="70"/>
      <c r="CP540" s="70"/>
      <c r="CQ540" s="70"/>
      <c r="CR540" s="70"/>
      <c r="CS540" s="70"/>
      <c r="CT540" s="70"/>
      <c r="CU540" s="70"/>
      <c r="CV540" s="70"/>
      <c r="CW540" s="70"/>
      <c r="CX540" s="70"/>
      <c r="CY540" s="70"/>
      <c r="CZ540" s="70"/>
      <c r="DA540" s="70"/>
      <c r="DB540" s="70"/>
      <c r="DC540" s="70"/>
      <c r="DD540" s="70"/>
      <c r="DE540" s="70"/>
      <c r="DF540" s="70"/>
      <c r="DG540" s="70"/>
      <c r="DH540" s="70"/>
      <c r="DI540" s="70"/>
      <c r="DJ540" s="70"/>
      <c r="DK540" s="70"/>
      <c r="DL540" s="70"/>
      <c r="DM540" s="70"/>
      <c r="DN540" s="70"/>
      <c r="DO540" s="70"/>
      <c r="DP540" s="70"/>
      <c r="DQ540" s="70"/>
      <c r="DR540" s="70"/>
      <c r="DS540" s="70"/>
      <c r="DT540" s="70"/>
      <c r="DU540" s="70"/>
      <c r="DV540" s="70"/>
      <c r="DW540" s="70"/>
      <c r="DX540" s="70"/>
      <c r="DY540" s="70"/>
      <c r="DZ540" s="70"/>
      <c r="EA540" s="70"/>
      <c r="EB540" s="70"/>
      <c r="EC540" s="70"/>
      <c r="ED540" s="70"/>
      <c r="EE540" s="70"/>
      <c r="EF540" s="70"/>
      <c r="EG540" s="70"/>
      <c r="EH540" s="70"/>
      <c r="EI540" s="70"/>
      <c r="EJ540" s="70"/>
      <c r="EK540" s="70"/>
      <c r="EL540" s="70"/>
      <c r="EM540" s="70"/>
      <c r="EN540" s="70"/>
    </row>
    <row r="541" spans="1:144" outlineLevel="1" x14ac:dyDescent="0.2">
      <c r="A541" s="16">
        <v>288</v>
      </c>
      <c r="B541" s="16">
        <v>0</v>
      </c>
      <c r="C541" s="1">
        <v>3.3344399745997258E-3</v>
      </c>
      <c r="D541" s="1">
        <f t="shared" si="67"/>
        <v>-3.3344399745997258E-3</v>
      </c>
      <c r="E541" s="1">
        <f t="shared" si="68"/>
        <v>6.6800232170776746E-3</v>
      </c>
      <c r="F541" s="1">
        <f t="shared" si="69"/>
        <v>-8.1731408999708766E-2</v>
      </c>
      <c r="G541" s="1">
        <f t="shared" si="70"/>
        <v>-5.7841124319256323E-2</v>
      </c>
      <c r="H541" s="1">
        <v>6.6248699026084691E-3</v>
      </c>
      <c r="I541" s="1">
        <f t="shared" si="71"/>
        <v>2.2311949775433252E-5</v>
      </c>
      <c r="J541" s="1">
        <f t="shared" si="72"/>
        <v>-5.8033676536051883E-2</v>
      </c>
      <c r="AQ541" s="70"/>
      <c r="AR541" s="70"/>
      <c r="AS541" s="70"/>
      <c r="AT541" s="70"/>
      <c r="AU541" s="70"/>
      <c r="AV541" s="70"/>
      <c r="AW541" s="70"/>
      <c r="AX541" s="83"/>
      <c r="AY541" s="70"/>
      <c r="AZ541" s="70"/>
      <c r="BA541" s="70"/>
      <c r="BB541" s="70">
        <f t="shared" si="73"/>
        <v>1</v>
      </c>
      <c r="BC541" s="70">
        <f t="shared" si="74"/>
        <v>3.3344399745997258E-3</v>
      </c>
      <c r="BD541" s="70" t="e">
        <f t="shared" si="75"/>
        <v>#N/A</v>
      </c>
      <c r="BE541" s="70"/>
      <c r="BF541" s="70"/>
      <c r="BG541" s="70"/>
      <c r="BH541" s="70"/>
      <c r="BI541" s="70"/>
      <c r="BJ541" s="70"/>
      <c r="BK541" s="70"/>
      <c r="BL541" s="70"/>
      <c r="BM541" s="70"/>
      <c r="BN541" s="70"/>
      <c r="BO541" s="70"/>
      <c r="BP541" s="70"/>
      <c r="BQ541" s="70"/>
      <c r="BR541" s="70"/>
      <c r="BS541" s="70"/>
      <c r="BT541" s="70"/>
      <c r="BU541" s="70"/>
      <c r="BV541" s="70"/>
      <c r="BW541" s="70"/>
      <c r="BX541" s="70"/>
      <c r="BY541" s="70"/>
      <c r="BZ541" s="70"/>
      <c r="CA541" s="70"/>
      <c r="CB541" s="70"/>
      <c r="CC541" s="70"/>
      <c r="CD541" s="70"/>
      <c r="CE541" s="70"/>
      <c r="CF541" s="70"/>
      <c r="CG541" s="70"/>
      <c r="CH541" s="70"/>
      <c r="CI541" s="70"/>
      <c r="CJ541" s="70"/>
      <c r="CK541" s="70"/>
      <c r="CL541" s="70"/>
      <c r="CM541" s="70"/>
      <c r="CN541" s="70"/>
      <c r="CO541" s="70"/>
      <c r="CP541" s="70"/>
      <c r="CQ541" s="70"/>
      <c r="CR541" s="70"/>
      <c r="CS541" s="70"/>
      <c r="CT541" s="70"/>
      <c r="CU541" s="70"/>
      <c r="CV541" s="70"/>
      <c r="CW541" s="70"/>
      <c r="CX541" s="70"/>
      <c r="CY541" s="70"/>
      <c r="CZ541" s="70"/>
      <c r="DA541" s="70"/>
      <c r="DB541" s="70"/>
      <c r="DC541" s="70"/>
      <c r="DD541" s="70"/>
      <c r="DE541" s="70"/>
      <c r="DF541" s="70"/>
      <c r="DG541" s="70"/>
      <c r="DH541" s="70"/>
      <c r="DI541" s="70"/>
      <c r="DJ541" s="70"/>
      <c r="DK541" s="70"/>
      <c r="DL541" s="70"/>
      <c r="DM541" s="70"/>
      <c r="DN541" s="70"/>
      <c r="DO541" s="70"/>
      <c r="DP541" s="70"/>
      <c r="DQ541" s="70"/>
      <c r="DR541" s="70"/>
      <c r="DS541" s="70"/>
      <c r="DT541" s="70"/>
      <c r="DU541" s="70"/>
      <c r="DV541" s="70"/>
      <c r="DW541" s="70"/>
      <c r="DX541" s="70"/>
      <c r="DY541" s="70"/>
      <c r="DZ541" s="70"/>
      <c r="EA541" s="70"/>
      <c r="EB541" s="70"/>
      <c r="EC541" s="70"/>
      <c r="ED541" s="70"/>
      <c r="EE541" s="70"/>
      <c r="EF541" s="70"/>
      <c r="EG541" s="70"/>
      <c r="EH541" s="70"/>
      <c r="EI541" s="70"/>
      <c r="EJ541" s="70"/>
      <c r="EK541" s="70"/>
      <c r="EL541" s="70"/>
      <c r="EM541" s="70"/>
      <c r="EN541" s="70"/>
    </row>
    <row r="542" spans="1:144" outlineLevel="1" x14ac:dyDescent="0.2">
      <c r="A542" s="16">
        <v>289</v>
      </c>
      <c r="B542" s="16">
        <v>0</v>
      </c>
      <c r="C542" s="1">
        <v>6.6497408360471581E-6</v>
      </c>
      <c r="D542" s="1">
        <f t="shared" si="67"/>
        <v>-6.6497408360471581E-6</v>
      </c>
      <c r="E542" s="1">
        <f t="shared" si="68"/>
        <v>1.3299525891535345E-5</v>
      </c>
      <c r="F542" s="1">
        <f t="shared" si="69"/>
        <v>-3.6468515039051624E-3</v>
      </c>
      <c r="G542" s="1">
        <f t="shared" si="70"/>
        <v>-2.5787177153372936E-3</v>
      </c>
      <c r="H542" s="1">
        <v>3.0005538732541794E-5</v>
      </c>
      <c r="I542" s="1">
        <f t="shared" si="71"/>
        <v>1.9953637023899975E-10</v>
      </c>
      <c r="J542" s="1">
        <f t="shared" si="72"/>
        <v>-2.5787564041150979E-3</v>
      </c>
      <c r="AQ542" s="70"/>
      <c r="AR542" s="70"/>
      <c r="AS542" s="70"/>
      <c r="AT542" s="70"/>
      <c r="AU542" s="70"/>
      <c r="AV542" s="70"/>
      <c r="AW542" s="70"/>
      <c r="AX542" s="83"/>
      <c r="AY542" s="70"/>
      <c r="AZ542" s="70"/>
      <c r="BA542" s="70"/>
      <c r="BB542" s="70">
        <f t="shared" si="73"/>
        <v>1</v>
      </c>
      <c r="BC542" s="70">
        <f t="shared" si="74"/>
        <v>6.6497408360471581E-6</v>
      </c>
      <c r="BD542" s="70" t="e">
        <f t="shared" si="75"/>
        <v>#N/A</v>
      </c>
      <c r="BE542" s="70"/>
      <c r="BF542" s="70"/>
      <c r="BG542" s="70"/>
      <c r="BH542" s="70"/>
      <c r="BI542" s="70"/>
      <c r="BJ542" s="70"/>
      <c r="BK542" s="70"/>
      <c r="BL542" s="70"/>
      <c r="BM542" s="70"/>
      <c r="BN542" s="70"/>
      <c r="BO542" s="70"/>
      <c r="BP542" s="70"/>
      <c r="BQ542" s="70"/>
      <c r="BR542" s="70"/>
      <c r="BS542" s="70"/>
      <c r="BT542" s="70"/>
      <c r="BU542" s="70"/>
      <c r="BV542" s="70"/>
      <c r="BW542" s="70"/>
      <c r="BX542" s="70"/>
      <c r="BY542" s="70"/>
      <c r="BZ542" s="70"/>
      <c r="CA542" s="70"/>
      <c r="CB542" s="70"/>
      <c r="CC542" s="70"/>
      <c r="CD542" s="70"/>
      <c r="CE542" s="70"/>
      <c r="CF542" s="70"/>
      <c r="CG542" s="70"/>
      <c r="CH542" s="70"/>
      <c r="CI542" s="70"/>
      <c r="CJ542" s="70"/>
      <c r="CK542" s="70"/>
      <c r="CL542" s="70"/>
      <c r="CM542" s="70"/>
      <c r="CN542" s="70"/>
      <c r="CO542" s="70"/>
      <c r="CP542" s="70"/>
      <c r="CQ542" s="70"/>
      <c r="CR542" s="70"/>
      <c r="CS542" s="70"/>
      <c r="CT542" s="70"/>
      <c r="CU542" s="70"/>
      <c r="CV542" s="70"/>
      <c r="CW542" s="70"/>
      <c r="CX542" s="70"/>
      <c r="CY542" s="70"/>
      <c r="CZ542" s="70"/>
      <c r="DA542" s="70"/>
      <c r="DB542" s="70"/>
      <c r="DC542" s="70"/>
      <c r="DD542" s="70"/>
      <c r="DE542" s="70"/>
      <c r="DF542" s="70"/>
      <c r="DG542" s="70"/>
      <c r="DH542" s="70"/>
      <c r="DI542" s="70"/>
      <c r="DJ542" s="70"/>
      <c r="DK542" s="70"/>
      <c r="DL542" s="70"/>
      <c r="DM542" s="70"/>
      <c r="DN542" s="70"/>
      <c r="DO542" s="70"/>
      <c r="DP542" s="70"/>
      <c r="DQ542" s="70"/>
      <c r="DR542" s="70"/>
      <c r="DS542" s="70"/>
      <c r="DT542" s="70"/>
      <c r="DU542" s="70"/>
      <c r="DV542" s="70"/>
      <c r="DW542" s="70"/>
      <c r="DX542" s="70"/>
      <c r="DY542" s="70"/>
      <c r="DZ542" s="70"/>
      <c r="EA542" s="70"/>
      <c r="EB542" s="70"/>
      <c r="EC542" s="70"/>
      <c r="ED542" s="70"/>
      <c r="EE542" s="70"/>
      <c r="EF542" s="70"/>
      <c r="EG542" s="70"/>
      <c r="EH542" s="70"/>
      <c r="EI542" s="70"/>
      <c r="EJ542" s="70"/>
      <c r="EK542" s="70"/>
      <c r="EL542" s="70"/>
      <c r="EM542" s="70"/>
      <c r="EN542" s="70"/>
    </row>
    <row r="543" spans="1:144" outlineLevel="1" x14ac:dyDescent="0.2">
      <c r="A543" s="16">
        <v>290</v>
      </c>
      <c r="B543" s="16">
        <v>0</v>
      </c>
      <c r="C543" s="1">
        <v>3.4783423013372732E-5</v>
      </c>
      <c r="D543" s="1">
        <f t="shared" si="67"/>
        <v>-3.4783423013372732E-5</v>
      </c>
      <c r="E543" s="1">
        <f t="shared" si="68"/>
        <v>6.9568055941453356E-5</v>
      </c>
      <c r="F543" s="1">
        <f t="shared" si="69"/>
        <v>-8.3407467256507283E-3</v>
      </c>
      <c r="G543" s="1">
        <f t="shared" si="70"/>
        <v>-5.8978498575306855E-3</v>
      </c>
      <c r="H543" s="1">
        <v>1.2169101423079751E-4</v>
      </c>
      <c r="I543" s="1">
        <f t="shared" si="71"/>
        <v>4.2334924403437181E-9</v>
      </c>
      <c r="J543" s="1">
        <f t="shared" si="72"/>
        <v>-5.8982087479517945E-3</v>
      </c>
      <c r="AQ543" s="70"/>
      <c r="AR543" s="70"/>
      <c r="AS543" s="70"/>
      <c r="AT543" s="70"/>
      <c r="AU543" s="70"/>
      <c r="AV543" s="70"/>
      <c r="AW543" s="70"/>
      <c r="AX543" s="83"/>
      <c r="AY543" s="70"/>
      <c r="AZ543" s="70"/>
      <c r="BA543" s="70"/>
      <c r="BB543" s="70">
        <f t="shared" si="73"/>
        <v>1</v>
      </c>
      <c r="BC543" s="70">
        <f t="shared" si="74"/>
        <v>3.4783423013372732E-5</v>
      </c>
      <c r="BD543" s="70" t="e">
        <f t="shared" si="75"/>
        <v>#N/A</v>
      </c>
      <c r="BE543" s="70"/>
      <c r="BF543" s="70"/>
      <c r="BG543" s="70"/>
      <c r="BH543" s="70"/>
      <c r="BI543" s="70"/>
      <c r="BJ543" s="70"/>
      <c r="BK543" s="70"/>
      <c r="BL543" s="70"/>
      <c r="BM543" s="70"/>
      <c r="BN543" s="70"/>
      <c r="BO543" s="70"/>
      <c r="BP543" s="70"/>
      <c r="BQ543" s="70"/>
      <c r="BR543" s="70"/>
      <c r="BS543" s="70"/>
      <c r="BT543" s="70"/>
      <c r="BU543" s="70"/>
      <c r="BV543" s="70"/>
      <c r="BW543" s="70"/>
      <c r="BX543" s="70"/>
      <c r="BY543" s="70"/>
      <c r="BZ543" s="70"/>
      <c r="CA543" s="70"/>
      <c r="CB543" s="70"/>
      <c r="CC543" s="70"/>
      <c r="CD543" s="70"/>
      <c r="CE543" s="70"/>
      <c r="CF543" s="70"/>
      <c r="CG543" s="70"/>
      <c r="CH543" s="70"/>
      <c r="CI543" s="70"/>
      <c r="CJ543" s="70"/>
      <c r="CK543" s="70"/>
      <c r="CL543" s="70"/>
      <c r="CM543" s="70"/>
      <c r="CN543" s="70"/>
      <c r="CO543" s="70"/>
      <c r="CP543" s="70"/>
      <c r="CQ543" s="70"/>
      <c r="CR543" s="70"/>
      <c r="CS543" s="70"/>
      <c r="CT543" s="70"/>
      <c r="CU543" s="70"/>
      <c r="CV543" s="70"/>
      <c r="CW543" s="70"/>
      <c r="CX543" s="70"/>
      <c r="CY543" s="70"/>
      <c r="CZ543" s="70"/>
      <c r="DA543" s="70"/>
      <c r="DB543" s="70"/>
      <c r="DC543" s="70"/>
      <c r="DD543" s="70"/>
      <c r="DE543" s="70"/>
      <c r="DF543" s="70"/>
      <c r="DG543" s="70"/>
      <c r="DH543" s="70"/>
      <c r="DI543" s="70"/>
      <c r="DJ543" s="70"/>
      <c r="DK543" s="70"/>
      <c r="DL543" s="70"/>
      <c r="DM543" s="70"/>
      <c r="DN543" s="70"/>
      <c r="DO543" s="70"/>
      <c r="DP543" s="70"/>
      <c r="DQ543" s="70"/>
      <c r="DR543" s="70"/>
      <c r="DS543" s="70"/>
      <c r="DT543" s="70"/>
      <c r="DU543" s="70"/>
      <c r="DV543" s="70"/>
      <c r="DW543" s="70"/>
      <c r="DX543" s="70"/>
      <c r="DY543" s="70"/>
      <c r="DZ543" s="70"/>
      <c r="EA543" s="70"/>
      <c r="EB543" s="70"/>
      <c r="EC543" s="70"/>
      <c r="ED543" s="70"/>
      <c r="EE543" s="70"/>
      <c r="EF543" s="70"/>
      <c r="EG543" s="70"/>
      <c r="EH543" s="70"/>
      <c r="EI543" s="70"/>
      <c r="EJ543" s="70"/>
      <c r="EK543" s="70"/>
      <c r="EL543" s="70"/>
      <c r="EM543" s="70"/>
      <c r="EN543" s="70"/>
    </row>
    <row r="544" spans="1:144" outlineLevel="1" x14ac:dyDescent="0.2">
      <c r="A544" s="16">
        <v>291</v>
      </c>
      <c r="B544" s="16">
        <v>0</v>
      </c>
      <c r="C544" s="1">
        <v>5.3904559323027929E-4</v>
      </c>
      <c r="D544" s="1">
        <f t="shared" si="67"/>
        <v>-5.3904559323027929E-4</v>
      </c>
      <c r="E544" s="1">
        <f t="shared" si="68"/>
        <v>1.078381861074854E-3</v>
      </c>
      <c r="F544" s="1">
        <f t="shared" si="69"/>
        <v>-3.2838725022065855E-2</v>
      </c>
      <c r="G544" s="1">
        <f t="shared" si="70"/>
        <v>-2.322361556900425E-2</v>
      </c>
      <c r="H544" s="1">
        <v>3.4144789199337033E-3</v>
      </c>
      <c r="I544" s="1">
        <f t="shared" si="71"/>
        <v>1.8478619815082763E-6</v>
      </c>
      <c r="J544" s="1">
        <f t="shared" si="72"/>
        <v>-2.3263365665320331E-2</v>
      </c>
      <c r="AQ544" s="70"/>
      <c r="AR544" s="70"/>
      <c r="AS544" s="70"/>
      <c r="AT544" s="70"/>
      <c r="AU544" s="70"/>
      <c r="AV544" s="70"/>
      <c r="AW544" s="70"/>
      <c r="AX544" s="83"/>
      <c r="AY544" s="70"/>
      <c r="AZ544" s="70"/>
      <c r="BA544" s="70"/>
      <c r="BB544" s="70">
        <f t="shared" si="73"/>
        <v>1</v>
      </c>
      <c r="BC544" s="70">
        <f t="shared" si="74"/>
        <v>5.3904559323027929E-4</v>
      </c>
      <c r="BD544" s="70" t="e">
        <f t="shared" si="75"/>
        <v>#N/A</v>
      </c>
      <c r="BE544" s="70"/>
      <c r="BF544" s="70"/>
      <c r="BG544" s="70"/>
      <c r="BH544" s="70"/>
      <c r="BI544" s="70"/>
      <c r="BJ544" s="70"/>
      <c r="BK544" s="70"/>
      <c r="BL544" s="70"/>
      <c r="BM544" s="70"/>
      <c r="BN544" s="70"/>
      <c r="BO544" s="70"/>
      <c r="BP544" s="70"/>
      <c r="BQ544" s="70"/>
      <c r="BR544" s="70"/>
      <c r="BS544" s="70"/>
      <c r="BT544" s="70"/>
      <c r="BU544" s="70"/>
      <c r="BV544" s="70"/>
      <c r="BW544" s="70"/>
      <c r="BX544" s="70"/>
      <c r="BY544" s="70"/>
      <c r="BZ544" s="70"/>
      <c r="CA544" s="70"/>
      <c r="CB544" s="70"/>
      <c r="CC544" s="70"/>
      <c r="CD544" s="70"/>
      <c r="CE544" s="70"/>
      <c r="CF544" s="70"/>
      <c r="CG544" s="70"/>
      <c r="CH544" s="70"/>
      <c r="CI544" s="70"/>
      <c r="CJ544" s="70"/>
      <c r="CK544" s="70"/>
      <c r="CL544" s="70"/>
      <c r="CM544" s="70"/>
      <c r="CN544" s="70"/>
      <c r="CO544" s="70"/>
      <c r="CP544" s="70"/>
      <c r="CQ544" s="70"/>
      <c r="CR544" s="70"/>
      <c r="CS544" s="70"/>
      <c r="CT544" s="70"/>
      <c r="CU544" s="70"/>
      <c r="CV544" s="70"/>
      <c r="CW544" s="70"/>
      <c r="CX544" s="70"/>
      <c r="CY544" s="70"/>
      <c r="CZ544" s="70"/>
      <c r="DA544" s="70"/>
      <c r="DB544" s="70"/>
      <c r="DC544" s="70"/>
      <c r="DD544" s="70"/>
      <c r="DE544" s="70"/>
      <c r="DF544" s="70"/>
      <c r="DG544" s="70"/>
      <c r="DH544" s="70"/>
      <c r="DI544" s="70"/>
      <c r="DJ544" s="70"/>
      <c r="DK544" s="70"/>
      <c r="DL544" s="70"/>
      <c r="DM544" s="70"/>
      <c r="DN544" s="70"/>
      <c r="DO544" s="70"/>
      <c r="DP544" s="70"/>
      <c r="DQ544" s="70"/>
      <c r="DR544" s="70"/>
      <c r="DS544" s="70"/>
      <c r="DT544" s="70"/>
      <c r="DU544" s="70"/>
      <c r="DV544" s="70"/>
      <c r="DW544" s="70"/>
      <c r="DX544" s="70"/>
      <c r="DY544" s="70"/>
      <c r="DZ544" s="70"/>
      <c r="EA544" s="70"/>
      <c r="EB544" s="70"/>
      <c r="EC544" s="70"/>
      <c r="ED544" s="70"/>
      <c r="EE544" s="70"/>
      <c r="EF544" s="70"/>
      <c r="EG544" s="70"/>
      <c r="EH544" s="70"/>
      <c r="EI544" s="70"/>
      <c r="EJ544" s="70"/>
      <c r="EK544" s="70"/>
      <c r="EL544" s="70"/>
      <c r="EM544" s="70"/>
      <c r="EN544" s="70"/>
    </row>
    <row r="545" spans="1:144" outlineLevel="1" x14ac:dyDescent="0.2">
      <c r="A545" s="16">
        <v>292</v>
      </c>
      <c r="B545" s="16">
        <v>0</v>
      </c>
      <c r="C545" s="1">
        <v>9.7942659395289529E-5</v>
      </c>
      <c r="D545" s="1">
        <f t="shared" si="67"/>
        <v>-9.7942659395289529E-5</v>
      </c>
      <c r="E545" s="1">
        <f t="shared" si="68"/>
        <v>1.9589491218160749E-4</v>
      </c>
      <c r="F545" s="1">
        <f t="shared" si="69"/>
        <v>-1.3996246360421336E-2</v>
      </c>
      <c r="G545" s="1">
        <f t="shared" si="70"/>
        <v>-9.8970830601471591E-3</v>
      </c>
      <c r="H545" s="1">
        <v>3.4323447935794319E-4</v>
      </c>
      <c r="I545" s="1">
        <f t="shared" si="71"/>
        <v>3.3632134302634896E-8</v>
      </c>
      <c r="J545" s="1">
        <f t="shared" si="72"/>
        <v>-9.8987820075883328E-3</v>
      </c>
      <c r="AQ545" s="70"/>
      <c r="AR545" s="70"/>
      <c r="AS545" s="70"/>
      <c r="AT545" s="70"/>
      <c r="AU545" s="70"/>
      <c r="AV545" s="70"/>
      <c r="AW545" s="70"/>
      <c r="AX545" s="83"/>
      <c r="AY545" s="70"/>
      <c r="AZ545" s="70"/>
      <c r="BA545" s="70"/>
      <c r="BB545" s="70">
        <f t="shared" si="73"/>
        <v>1</v>
      </c>
      <c r="BC545" s="70">
        <f t="shared" si="74"/>
        <v>9.7942659395289529E-5</v>
      </c>
      <c r="BD545" s="70" t="e">
        <f t="shared" si="75"/>
        <v>#N/A</v>
      </c>
      <c r="BE545" s="70"/>
      <c r="BF545" s="70"/>
      <c r="BG545" s="70"/>
      <c r="BH545" s="70"/>
      <c r="BI545" s="70"/>
      <c r="BJ545" s="70"/>
      <c r="BK545" s="70"/>
      <c r="BL545" s="70"/>
      <c r="BM545" s="70"/>
      <c r="BN545" s="70"/>
      <c r="BO545" s="70"/>
      <c r="BP545" s="70"/>
      <c r="BQ545" s="70"/>
      <c r="BR545" s="70"/>
      <c r="BS545" s="70"/>
      <c r="BT545" s="70"/>
      <c r="BU545" s="70"/>
      <c r="BV545" s="70"/>
      <c r="BW545" s="70"/>
      <c r="BX545" s="70"/>
      <c r="BY545" s="70"/>
      <c r="BZ545" s="70"/>
      <c r="CA545" s="70"/>
      <c r="CB545" s="70"/>
      <c r="CC545" s="70"/>
      <c r="CD545" s="70"/>
      <c r="CE545" s="70"/>
      <c r="CF545" s="70"/>
      <c r="CG545" s="70"/>
      <c r="CH545" s="70"/>
      <c r="CI545" s="70"/>
      <c r="CJ545" s="70"/>
      <c r="CK545" s="70"/>
      <c r="CL545" s="70"/>
      <c r="CM545" s="70"/>
      <c r="CN545" s="70"/>
      <c r="CO545" s="70"/>
      <c r="CP545" s="70"/>
      <c r="CQ545" s="70"/>
      <c r="CR545" s="70"/>
      <c r="CS545" s="70"/>
      <c r="CT545" s="70"/>
      <c r="CU545" s="70"/>
      <c r="CV545" s="70"/>
      <c r="CW545" s="70"/>
      <c r="CX545" s="70"/>
      <c r="CY545" s="70"/>
      <c r="CZ545" s="70"/>
      <c r="DA545" s="70"/>
      <c r="DB545" s="70"/>
      <c r="DC545" s="70"/>
      <c r="DD545" s="70"/>
      <c r="DE545" s="70"/>
      <c r="DF545" s="70"/>
      <c r="DG545" s="70"/>
      <c r="DH545" s="70"/>
      <c r="DI545" s="70"/>
      <c r="DJ545" s="70"/>
      <c r="DK545" s="70"/>
      <c r="DL545" s="70"/>
      <c r="DM545" s="70"/>
      <c r="DN545" s="70"/>
      <c r="DO545" s="70"/>
      <c r="DP545" s="70"/>
      <c r="DQ545" s="70"/>
      <c r="DR545" s="70"/>
      <c r="DS545" s="70"/>
      <c r="DT545" s="70"/>
      <c r="DU545" s="70"/>
      <c r="DV545" s="70"/>
      <c r="DW545" s="70"/>
      <c r="DX545" s="70"/>
      <c r="DY545" s="70"/>
      <c r="DZ545" s="70"/>
      <c r="EA545" s="70"/>
      <c r="EB545" s="70"/>
      <c r="EC545" s="70"/>
      <c r="ED545" s="70"/>
      <c r="EE545" s="70"/>
      <c r="EF545" s="70"/>
      <c r="EG545" s="70"/>
      <c r="EH545" s="70"/>
      <c r="EI545" s="70"/>
      <c r="EJ545" s="70"/>
      <c r="EK545" s="70"/>
      <c r="EL545" s="70"/>
      <c r="EM545" s="70"/>
      <c r="EN545" s="70"/>
    </row>
    <row r="546" spans="1:144" outlineLevel="1" x14ac:dyDescent="0.2">
      <c r="A546" s="16">
        <v>293</v>
      </c>
      <c r="B546" s="16">
        <v>0</v>
      </c>
      <c r="C546" s="1">
        <v>2.3155544426009818E-6</v>
      </c>
      <c r="D546" s="1">
        <f t="shared" si="67"/>
        <v>-2.3155544426009818E-6</v>
      </c>
      <c r="E546" s="1">
        <f t="shared" si="68"/>
        <v>4.6311142468800747E-6</v>
      </c>
      <c r="F546" s="1">
        <f t="shared" si="69"/>
        <v>-2.1520023807793695E-3</v>
      </c>
      <c r="G546" s="1">
        <f t="shared" si="70"/>
        <v>-1.5216963574924448E-3</v>
      </c>
      <c r="H546" s="1">
        <v>1.2629415314944664E-5</v>
      </c>
      <c r="I546" s="1">
        <f t="shared" si="71"/>
        <v>2.924453579782084E-11</v>
      </c>
      <c r="J546" s="1">
        <f t="shared" si="72"/>
        <v>-1.5217059666511046E-3</v>
      </c>
      <c r="AQ546" s="70"/>
      <c r="AR546" s="70"/>
      <c r="AS546" s="70"/>
      <c r="AT546" s="70"/>
      <c r="AU546" s="70"/>
      <c r="AV546" s="70"/>
      <c r="AW546" s="70"/>
      <c r="AX546" s="83"/>
      <c r="AY546" s="70"/>
      <c r="AZ546" s="70"/>
      <c r="BA546" s="70"/>
      <c r="BB546" s="70">
        <f t="shared" si="73"/>
        <v>1</v>
      </c>
      <c r="BC546" s="70">
        <f t="shared" si="74"/>
        <v>2.3155544426009818E-6</v>
      </c>
      <c r="BD546" s="70" t="e">
        <f t="shared" si="75"/>
        <v>#N/A</v>
      </c>
      <c r="BE546" s="70"/>
      <c r="BF546" s="70"/>
      <c r="BG546" s="70"/>
      <c r="BH546" s="70"/>
      <c r="BI546" s="70"/>
      <c r="BJ546" s="70"/>
      <c r="BK546" s="70"/>
      <c r="BL546" s="70"/>
      <c r="BM546" s="70"/>
      <c r="BN546" s="70"/>
      <c r="BO546" s="70"/>
      <c r="BP546" s="70"/>
      <c r="BQ546" s="70"/>
      <c r="BR546" s="70"/>
      <c r="BS546" s="70"/>
      <c r="BT546" s="70"/>
      <c r="BU546" s="70"/>
      <c r="BV546" s="70"/>
      <c r="BW546" s="70"/>
      <c r="BX546" s="70"/>
      <c r="BY546" s="70"/>
      <c r="BZ546" s="70"/>
      <c r="CA546" s="70"/>
      <c r="CB546" s="70"/>
      <c r="CC546" s="70"/>
      <c r="CD546" s="70"/>
      <c r="CE546" s="70"/>
      <c r="CF546" s="70"/>
      <c r="CG546" s="70"/>
      <c r="CH546" s="70"/>
      <c r="CI546" s="70"/>
      <c r="CJ546" s="70"/>
      <c r="CK546" s="70"/>
      <c r="CL546" s="70"/>
      <c r="CM546" s="70"/>
      <c r="CN546" s="70"/>
      <c r="CO546" s="70"/>
      <c r="CP546" s="70"/>
      <c r="CQ546" s="70"/>
      <c r="CR546" s="70"/>
      <c r="CS546" s="70"/>
      <c r="CT546" s="70"/>
      <c r="CU546" s="70"/>
      <c r="CV546" s="70"/>
      <c r="CW546" s="70"/>
      <c r="CX546" s="70"/>
      <c r="CY546" s="70"/>
      <c r="CZ546" s="70"/>
      <c r="DA546" s="70"/>
      <c r="DB546" s="70"/>
      <c r="DC546" s="70"/>
      <c r="DD546" s="70"/>
      <c r="DE546" s="70"/>
      <c r="DF546" s="70"/>
      <c r="DG546" s="70"/>
      <c r="DH546" s="70"/>
      <c r="DI546" s="70"/>
      <c r="DJ546" s="70"/>
      <c r="DK546" s="70"/>
      <c r="DL546" s="70"/>
      <c r="DM546" s="70"/>
      <c r="DN546" s="70"/>
      <c r="DO546" s="70"/>
      <c r="DP546" s="70"/>
      <c r="DQ546" s="70"/>
      <c r="DR546" s="70"/>
      <c r="DS546" s="70"/>
      <c r="DT546" s="70"/>
      <c r="DU546" s="70"/>
      <c r="DV546" s="70"/>
      <c r="DW546" s="70"/>
      <c r="DX546" s="70"/>
      <c r="DY546" s="70"/>
      <c r="DZ546" s="70"/>
      <c r="EA546" s="70"/>
      <c r="EB546" s="70"/>
      <c r="EC546" s="70"/>
      <c r="ED546" s="70"/>
      <c r="EE546" s="70"/>
      <c r="EF546" s="70"/>
      <c r="EG546" s="70"/>
      <c r="EH546" s="70"/>
      <c r="EI546" s="70"/>
      <c r="EJ546" s="70"/>
      <c r="EK546" s="70"/>
      <c r="EL546" s="70"/>
      <c r="EM546" s="70"/>
      <c r="EN546" s="70"/>
    </row>
    <row r="547" spans="1:144" outlineLevel="1" x14ac:dyDescent="0.2">
      <c r="A547" s="16">
        <v>294</v>
      </c>
      <c r="B547" s="16">
        <v>0</v>
      </c>
      <c r="C547" s="1">
        <v>3.640646885335657E-2</v>
      </c>
      <c r="D547" s="1">
        <f t="shared" si="67"/>
        <v>-3.640646885335657E-2</v>
      </c>
      <c r="E547" s="1">
        <f t="shared" si="68"/>
        <v>7.4171442956627379E-2</v>
      </c>
      <c r="F547" s="1">
        <f t="shared" si="69"/>
        <v>-0.27234434629091786</v>
      </c>
      <c r="G547" s="1">
        <f t="shared" si="70"/>
        <v>-0.19437586586462172</v>
      </c>
      <c r="H547" s="1">
        <v>3.1527174702265584E-2</v>
      </c>
      <c r="I547" s="1">
        <f t="shared" si="71"/>
        <v>1.2299353844860104E-3</v>
      </c>
      <c r="J547" s="1">
        <f t="shared" si="72"/>
        <v>-0.19751433521420014</v>
      </c>
      <c r="AQ547" s="70"/>
      <c r="AR547" s="70"/>
      <c r="AS547" s="70"/>
      <c r="AT547" s="70"/>
      <c r="AU547" s="70"/>
      <c r="AV547" s="70"/>
      <c r="AW547" s="70"/>
      <c r="AX547" s="83"/>
      <c r="AY547" s="70"/>
      <c r="AZ547" s="70"/>
      <c r="BA547" s="70"/>
      <c r="BB547" s="70">
        <f t="shared" si="73"/>
        <v>1</v>
      </c>
      <c r="BC547" s="70">
        <f t="shared" si="74"/>
        <v>3.640646885335657E-2</v>
      </c>
      <c r="BD547" s="70" t="e">
        <f t="shared" si="75"/>
        <v>#N/A</v>
      </c>
      <c r="BE547" s="70"/>
      <c r="BF547" s="70"/>
      <c r="BG547" s="70"/>
      <c r="BH547" s="70"/>
      <c r="BI547" s="70"/>
      <c r="BJ547" s="70"/>
      <c r="BK547" s="70"/>
      <c r="BL547" s="70"/>
      <c r="BM547" s="70"/>
      <c r="BN547" s="70"/>
      <c r="BO547" s="70"/>
      <c r="BP547" s="70"/>
      <c r="BQ547" s="70"/>
      <c r="BR547" s="70"/>
      <c r="BS547" s="70"/>
      <c r="BT547" s="70"/>
      <c r="BU547" s="70"/>
      <c r="BV547" s="70"/>
      <c r="BW547" s="70"/>
      <c r="BX547" s="70"/>
      <c r="BY547" s="70"/>
      <c r="BZ547" s="70"/>
      <c r="CA547" s="70"/>
      <c r="CB547" s="70"/>
      <c r="CC547" s="70"/>
      <c r="CD547" s="70"/>
      <c r="CE547" s="70"/>
      <c r="CF547" s="70"/>
      <c r="CG547" s="70"/>
      <c r="CH547" s="70"/>
      <c r="CI547" s="70"/>
      <c r="CJ547" s="70"/>
      <c r="CK547" s="70"/>
      <c r="CL547" s="70"/>
      <c r="CM547" s="70"/>
      <c r="CN547" s="70"/>
      <c r="CO547" s="70"/>
      <c r="CP547" s="70"/>
      <c r="CQ547" s="70"/>
      <c r="CR547" s="70"/>
      <c r="CS547" s="70"/>
      <c r="CT547" s="70"/>
      <c r="CU547" s="70"/>
      <c r="CV547" s="70"/>
      <c r="CW547" s="70"/>
      <c r="CX547" s="70"/>
      <c r="CY547" s="70"/>
      <c r="CZ547" s="70"/>
      <c r="DA547" s="70"/>
      <c r="DB547" s="70"/>
      <c r="DC547" s="70"/>
      <c r="DD547" s="70"/>
      <c r="DE547" s="70"/>
      <c r="DF547" s="70"/>
      <c r="DG547" s="70"/>
      <c r="DH547" s="70"/>
      <c r="DI547" s="70"/>
      <c r="DJ547" s="70"/>
      <c r="DK547" s="70"/>
      <c r="DL547" s="70"/>
      <c r="DM547" s="70"/>
      <c r="DN547" s="70"/>
      <c r="DO547" s="70"/>
      <c r="DP547" s="70"/>
      <c r="DQ547" s="70"/>
      <c r="DR547" s="70"/>
      <c r="DS547" s="70"/>
      <c r="DT547" s="70"/>
      <c r="DU547" s="70"/>
      <c r="DV547" s="70"/>
      <c r="DW547" s="70"/>
      <c r="DX547" s="70"/>
      <c r="DY547" s="70"/>
      <c r="DZ547" s="70"/>
      <c r="EA547" s="70"/>
      <c r="EB547" s="70"/>
      <c r="EC547" s="70"/>
      <c r="ED547" s="70"/>
      <c r="EE547" s="70"/>
      <c r="EF547" s="70"/>
      <c r="EG547" s="70"/>
      <c r="EH547" s="70"/>
      <c r="EI547" s="70"/>
      <c r="EJ547" s="70"/>
      <c r="EK547" s="70"/>
      <c r="EL547" s="70"/>
      <c r="EM547" s="70"/>
      <c r="EN547" s="70"/>
    </row>
    <row r="548" spans="1:144" outlineLevel="1" x14ac:dyDescent="0.2">
      <c r="A548" s="16">
        <v>295</v>
      </c>
      <c r="B548" s="16">
        <v>0</v>
      </c>
      <c r="C548" s="1">
        <v>2.4945294376369615E-3</v>
      </c>
      <c r="D548" s="1">
        <f t="shared" si="67"/>
        <v>-2.4945294376369615E-3</v>
      </c>
      <c r="E548" s="1">
        <f t="shared" si="68"/>
        <v>4.9952919202226626E-3</v>
      </c>
      <c r="F548" s="1">
        <f t="shared" si="69"/>
        <v>-7.0677379126723866E-2</v>
      </c>
      <c r="G548" s="1">
        <f t="shared" si="70"/>
        <v>-5.0007676172983566E-2</v>
      </c>
      <c r="H548" s="1">
        <v>2.914147414315772E-3</v>
      </c>
      <c r="I548" s="1">
        <f t="shared" si="71"/>
        <v>7.3089048837351853E-6</v>
      </c>
      <c r="J548" s="1">
        <f t="shared" si="72"/>
        <v>-5.0080700685051556E-2</v>
      </c>
      <c r="AQ548" s="70"/>
      <c r="AR548" s="70"/>
      <c r="AS548" s="70"/>
      <c r="AT548" s="70"/>
      <c r="AU548" s="70"/>
      <c r="AV548" s="70"/>
      <c r="AW548" s="70"/>
      <c r="AX548" s="83"/>
      <c r="AY548" s="70"/>
      <c r="AZ548" s="70"/>
      <c r="BA548" s="70"/>
      <c r="BB548" s="70">
        <f t="shared" si="73"/>
        <v>1</v>
      </c>
      <c r="BC548" s="70">
        <f t="shared" si="74"/>
        <v>2.4945294376369615E-3</v>
      </c>
      <c r="BD548" s="70" t="e">
        <f t="shared" si="75"/>
        <v>#N/A</v>
      </c>
      <c r="BE548" s="70"/>
      <c r="BF548" s="70"/>
      <c r="BG548" s="70"/>
      <c r="BH548" s="70"/>
      <c r="BI548" s="70"/>
      <c r="BJ548" s="70"/>
      <c r="BK548" s="70"/>
      <c r="BL548" s="70"/>
      <c r="BM548" s="70"/>
      <c r="BN548" s="70"/>
      <c r="BO548" s="70"/>
      <c r="BP548" s="70"/>
      <c r="BQ548" s="70"/>
      <c r="BR548" s="70"/>
      <c r="BS548" s="70"/>
      <c r="BT548" s="70"/>
      <c r="BU548" s="70"/>
      <c r="BV548" s="70"/>
      <c r="BW548" s="70"/>
      <c r="BX548" s="70"/>
      <c r="BY548" s="70"/>
      <c r="BZ548" s="70"/>
      <c r="CA548" s="70"/>
      <c r="CB548" s="70"/>
      <c r="CC548" s="70"/>
      <c r="CD548" s="70"/>
      <c r="CE548" s="70"/>
      <c r="CF548" s="70"/>
      <c r="CG548" s="70"/>
      <c r="CH548" s="70"/>
      <c r="CI548" s="70"/>
      <c r="CJ548" s="70"/>
      <c r="CK548" s="70"/>
      <c r="CL548" s="70"/>
      <c r="CM548" s="70"/>
      <c r="CN548" s="70"/>
      <c r="CO548" s="70"/>
      <c r="CP548" s="70"/>
      <c r="CQ548" s="70"/>
      <c r="CR548" s="70"/>
      <c r="CS548" s="70"/>
      <c r="CT548" s="70"/>
      <c r="CU548" s="70"/>
      <c r="CV548" s="70"/>
      <c r="CW548" s="70"/>
      <c r="CX548" s="70"/>
      <c r="CY548" s="70"/>
      <c r="CZ548" s="70"/>
      <c r="DA548" s="70"/>
      <c r="DB548" s="70"/>
      <c r="DC548" s="70"/>
      <c r="DD548" s="70"/>
      <c r="DE548" s="70"/>
      <c r="DF548" s="70"/>
      <c r="DG548" s="70"/>
      <c r="DH548" s="70"/>
      <c r="DI548" s="70"/>
      <c r="DJ548" s="70"/>
      <c r="DK548" s="70"/>
      <c r="DL548" s="70"/>
      <c r="DM548" s="70"/>
      <c r="DN548" s="70"/>
      <c r="DO548" s="70"/>
      <c r="DP548" s="70"/>
      <c r="DQ548" s="70"/>
      <c r="DR548" s="70"/>
      <c r="DS548" s="70"/>
      <c r="DT548" s="70"/>
      <c r="DU548" s="70"/>
      <c r="DV548" s="70"/>
      <c r="DW548" s="70"/>
      <c r="DX548" s="70"/>
      <c r="DY548" s="70"/>
      <c r="DZ548" s="70"/>
      <c r="EA548" s="70"/>
      <c r="EB548" s="70"/>
      <c r="EC548" s="70"/>
      <c r="ED548" s="70"/>
      <c r="EE548" s="70"/>
      <c r="EF548" s="70"/>
      <c r="EG548" s="70"/>
      <c r="EH548" s="70"/>
      <c r="EI548" s="70"/>
      <c r="EJ548" s="70"/>
      <c r="EK548" s="70"/>
      <c r="EL548" s="70"/>
      <c r="EM548" s="70"/>
      <c r="EN548" s="70"/>
    </row>
    <row r="549" spans="1:144" outlineLevel="1" x14ac:dyDescent="0.2">
      <c r="A549" s="16">
        <v>296</v>
      </c>
      <c r="B549" s="16">
        <v>0</v>
      </c>
      <c r="C549" s="1">
        <v>6.5733340509543741E-4</v>
      </c>
      <c r="D549" s="1">
        <f t="shared" si="67"/>
        <v>-6.5733340509543741E-4</v>
      </c>
      <c r="E549" s="1">
        <f t="shared" si="68"/>
        <v>1.315099086839823E-3</v>
      </c>
      <c r="F549" s="1">
        <f t="shared" si="69"/>
        <v>-3.6264294930962372E-2</v>
      </c>
      <c r="G549" s="1">
        <f t="shared" si="70"/>
        <v>-2.5646944779311783E-2</v>
      </c>
      <c r="H549" s="1">
        <v>1.5467225974958821E-3</v>
      </c>
      <c r="I549" s="1">
        <f t="shared" si="71"/>
        <v>1.0189572345727842E-6</v>
      </c>
      <c r="J549" s="1">
        <f t="shared" si="72"/>
        <v>-2.566680217221539E-2</v>
      </c>
      <c r="AQ549" s="70"/>
      <c r="AR549" s="70"/>
      <c r="AS549" s="70"/>
      <c r="AT549" s="70"/>
      <c r="AU549" s="70"/>
      <c r="AV549" s="70"/>
      <c r="AW549" s="70"/>
      <c r="AX549" s="83"/>
      <c r="AY549" s="70"/>
      <c r="AZ549" s="70"/>
      <c r="BA549" s="70"/>
      <c r="BB549" s="70">
        <f t="shared" si="73"/>
        <v>1</v>
      </c>
      <c r="BC549" s="70">
        <f t="shared" si="74"/>
        <v>6.5733340509543741E-4</v>
      </c>
      <c r="BD549" s="70" t="e">
        <f t="shared" si="75"/>
        <v>#N/A</v>
      </c>
      <c r="BE549" s="70"/>
      <c r="BF549" s="70"/>
      <c r="BG549" s="70"/>
      <c r="BH549" s="70"/>
      <c r="BI549" s="70"/>
      <c r="BJ549" s="70"/>
      <c r="BK549" s="70"/>
      <c r="BL549" s="70"/>
      <c r="BM549" s="70"/>
      <c r="BN549" s="70"/>
      <c r="BO549" s="70"/>
      <c r="BP549" s="70"/>
      <c r="BQ549" s="70"/>
      <c r="BR549" s="70"/>
      <c r="BS549" s="70"/>
      <c r="BT549" s="70"/>
      <c r="BU549" s="70"/>
      <c r="BV549" s="70"/>
      <c r="BW549" s="70"/>
      <c r="BX549" s="70"/>
      <c r="BY549" s="70"/>
      <c r="BZ549" s="70"/>
      <c r="CA549" s="70"/>
      <c r="CB549" s="70"/>
      <c r="CC549" s="70"/>
      <c r="CD549" s="70"/>
      <c r="CE549" s="70"/>
      <c r="CF549" s="70"/>
      <c r="CG549" s="70"/>
      <c r="CH549" s="70"/>
      <c r="CI549" s="70"/>
      <c r="CJ549" s="70"/>
      <c r="CK549" s="70"/>
      <c r="CL549" s="70"/>
      <c r="CM549" s="70"/>
      <c r="CN549" s="70"/>
      <c r="CO549" s="70"/>
      <c r="CP549" s="70"/>
      <c r="CQ549" s="70"/>
      <c r="CR549" s="70"/>
      <c r="CS549" s="70"/>
      <c r="CT549" s="70"/>
      <c r="CU549" s="70"/>
      <c r="CV549" s="70"/>
      <c r="CW549" s="70"/>
      <c r="CX549" s="70"/>
      <c r="CY549" s="70"/>
      <c r="CZ549" s="70"/>
      <c r="DA549" s="70"/>
      <c r="DB549" s="70"/>
      <c r="DC549" s="70"/>
      <c r="DD549" s="70"/>
      <c r="DE549" s="70"/>
      <c r="DF549" s="70"/>
      <c r="DG549" s="70"/>
      <c r="DH549" s="70"/>
      <c r="DI549" s="70"/>
      <c r="DJ549" s="70"/>
      <c r="DK549" s="70"/>
      <c r="DL549" s="70"/>
      <c r="DM549" s="70"/>
      <c r="DN549" s="70"/>
      <c r="DO549" s="70"/>
      <c r="DP549" s="70"/>
      <c r="DQ549" s="70"/>
      <c r="DR549" s="70"/>
      <c r="DS549" s="70"/>
      <c r="DT549" s="70"/>
      <c r="DU549" s="70"/>
      <c r="DV549" s="70"/>
      <c r="DW549" s="70"/>
      <c r="DX549" s="70"/>
      <c r="DY549" s="70"/>
      <c r="DZ549" s="70"/>
      <c r="EA549" s="70"/>
      <c r="EB549" s="70"/>
      <c r="EC549" s="70"/>
      <c r="ED549" s="70"/>
      <c r="EE549" s="70"/>
      <c r="EF549" s="70"/>
      <c r="EG549" s="70"/>
      <c r="EH549" s="70"/>
      <c r="EI549" s="70"/>
      <c r="EJ549" s="70"/>
      <c r="EK549" s="70"/>
      <c r="EL549" s="70"/>
      <c r="EM549" s="70"/>
      <c r="EN549" s="70"/>
    </row>
    <row r="550" spans="1:144" outlineLevel="1" x14ac:dyDescent="0.2">
      <c r="A550" s="16">
        <v>297</v>
      </c>
      <c r="B550" s="16">
        <v>1</v>
      </c>
      <c r="C550" s="1">
        <v>0.81015450643807729</v>
      </c>
      <c r="D550" s="1">
        <f t="shared" si="67"/>
        <v>0.18984549356192271</v>
      </c>
      <c r="E550" s="1">
        <f t="shared" si="68"/>
        <v>0.42106060163377285</v>
      </c>
      <c r="F550" s="1">
        <f t="shared" si="69"/>
        <v>0.64889182583368454</v>
      </c>
      <c r="G550" s="1">
        <f t="shared" si="70"/>
        <v>0.48407897489687424</v>
      </c>
      <c r="H550" s="1">
        <v>0.12916589237900633</v>
      </c>
      <c r="I550" s="1">
        <f t="shared" si="71"/>
        <v>3.4757206064022404E-2</v>
      </c>
      <c r="J550" s="1">
        <f t="shared" si="72"/>
        <v>0.51873852758517081</v>
      </c>
      <c r="AQ550" s="70"/>
      <c r="AR550" s="70"/>
      <c r="AS550" s="70"/>
      <c r="AT550" s="70"/>
      <c r="AU550" s="70"/>
      <c r="AV550" s="70"/>
      <c r="AW550" s="70"/>
      <c r="AX550" s="83"/>
      <c r="AY550" s="70"/>
      <c r="AZ550" s="70"/>
      <c r="BA550" s="70"/>
      <c r="BB550" s="70">
        <f t="shared" si="73"/>
        <v>0</v>
      </c>
      <c r="BC550" s="70" t="e">
        <f t="shared" si="74"/>
        <v>#N/A</v>
      </c>
      <c r="BD550" s="70">
        <f t="shared" si="75"/>
        <v>0.81015450643807729</v>
      </c>
      <c r="BE550" s="70"/>
      <c r="BF550" s="70"/>
      <c r="BG550" s="70"/>
      <c r="BH550" s="70"/>
      <c r="BI550" s="70"/>
      <c r="BJ550" s="70"/>
      <c r="BK550" s="70"/>
      <c r="BL550" s="70"/>
      <c r="BM550" s="70"/>
      <c r="BN550" s="70"/>
      <c r="BO550" s="70"/>
      <c r="BP550" s="70"/>
      <c r="BQ550" s="70"/>
      <c r="BR550" s="70"/>
      <c r="BS550" s="70"/>
      <c r="BT550" s="70"/>
      <c r="BU550" s="70"/>
      <c r="BV550" s="70"/>
      <c r="BW550" s="70"/>
      <c r="BX550" s="70"/>
      <c r="BY550" s="70"/>
      <c r="BZ550" s="70"/>
      <c r="CA550" s="70"/>
      <c r="CB550" s="70"/>
      <c r="CC550" s="70"/>
      <c r="CD550" s="70"/>
      <c r="CE550" s="70"/>
      <c r="CF550" s="70"/>
      <c r="CG550" s="70"/>
      <c r="CH550" s="70"/>
      <c r="CI550" s="70"/>
      <c r="CJ550" s="70"/>
      <c r="CK550" s="70"/>
      <c r="CL550" s="70"/>
      <c r="CM550" s="70"/>
      <c r="CN550" s="70"/>
      <c r="CO550" s="70"/>
      <c r="CP550" s="70"/>
      <c r="CQ550" s="70"/>
      <c r="CR550" s="70"/>
      <c r="CS550" s="70"/>
      <c r="CT550" s="70"/>
      <c r="CU550" s="70"/>
      <c r="CV550" s="70"/>
      <c r="CW550" s="70"/>
      <c r="CX550" s="70"/>
      <c r="CY550" s="70"/>
      <c r="CZ550" s="70"/>
      <c r="DA550" s="70"/>
      <c r="DB550" s="70"/>
      <c r="DC550" s="70"/>
      <c r="DD550" s="70"/>
      <c r="DE550" s="70"/>
      <c r="DF550" s="70"/>
      <c r="DG550" s="70"/>
      <c r="DH550" s="70"/>
      <c r="DI550" s="70"/>
      <c r="DJ550" s="70"/>
      <c r="DK550" s="70"/>
      <c r="DL550" s="70"/>
      <c r="DM550" s="70"/>
      <c r="DN550" s="70"/>
      <c r="DO550" s="70"/>
      <c r="DP550" s="70"/>
      <c r="DQ550" s="70"/>
      <c r="DR550" s="70"/>
      <c r="DS550" s="70"/>
      <c r="DT550" s="70"/>
      <c r="DU550" s="70"/>
      <c r="DV550" s="70"/>
      <c r="DW550" s="70"/>
      <c r="DX550" s="70"/>
      <c r="DY550" s="70"/>
      <c r="DZ550" s="70"/>
      <c r="EA550" s="70"/>
      <c r="EB550" s="70"/>
      <c r="EC550" s="70"/>
      <c r="ED550" s="70"/>
      <c r="EE550" s="70"/>
      <c r="EF550" s="70"/>
      <c r="EG550" s="70"/>
      <c r="EH550" s="70"/>
      <c r="EI550" s="70"/>
      <c r="EJ550" s="70"/>
      <c r="EK550" s="70"/>
      <c r="EL550" s="70"/>
      <c r="EM550" s="70"/>
      <c r="EN550" s="70"/>
    </row>
    <row r="551" spans="1:144" outlineLevel="1" x14ac:dyDescent="0.2">
      <c r="A551" s="16">
        <v>298</v>
      </c>
      <c r="B551" s="16">
        <v>0</v>
      </c>
      <c r="C551" s="1">
        <v>2.4796741371224486E-6</v>
      </c>
      <c r="D551" s="1">
        <f t="shared" si="67"/>
        <v>-2.4796741371224486E-6</v>
      </c>
      <c r="E551" s="1">
        <f t="shared" si="68"/>
        <v>4.9593544231836027E-6</v>
      </c>
      <c r="F551" s="1">
        <f t="shared" si="69"/>
        <v>-2.226960804141735E-3</v>
      </c>
      <c r="G551" s="1">
        <f t="shared" si="70"/>
        <v>-1.5747000622091567E-3</v>
      </c>
      <c r="H551" s="1">
        <v>1.3373498619506114E-5</v>
      </c>
      <c r="I551" s="1">
        <f t="shared" si="71"/>
        <v>3.3162444378492116E-11</v>
      </c>
      <c r="J551" s="1">
        <f t="shared" si="72"/>
        <v>-1.5747105919393255E-3</v>
      </c>
      <c r="AQ551" s="70"/>
      <c r="AR551" s="70"/>
      <c r="AS551" s="70"/>
      <c r="AT551" s="70"/>
      <c r="AU551" s="70"/>
      <c r="AV551" s="70"/>
      <c r="AW551" s="70"/>
      <c r="AX551" s="83"/>
      <c r="AY551" s="70"/>
      <c r="AZ551" s="70"/>
      <c r="BA551" s="70"/>
      <c r="BB551" s="70">
        <f t="shared" si="73"/>
        <v>1</v>
      </c>
      <c r="BC551" s="70">
        <f t="shared" si="74"/>
        <v>2.4796741371224486E-6</v>
      </c>
      <c r="BD551" s="70" t="e">
        <f t="shared" si="75"/>
        <v>#N/A</v>
      </c>
      <c r="BE551" s="70"/>
      <c r="BF551" s="70"/>
      <c r="BG551" s="70"/>
      <c r="BH551" s="70"/>
      <c r="BI551" s="70"/>
      <c r="BJ551" s="70"/>
      <c r="BK551" s="70"/>
      <c r="BL551" s="70"/>
      <c r="BM551" s="70"/>
      <c r="BN551" s="70"/>
      <c r="BO551" s="70"/>
      <c r="BP551" s="70"/>
      <c r="BQ551" s="70"/>
      <c r="BR551" s="70"/>
      <c r="BS551" s="70"/>
      <c r="BT551" s="70"/>
      <c r="BU551" s="70"/>
      <c r="BV551" s="70"/>
      <c r="BW551" s="70"/>
      <c r="BX551" s="70"/>
      <c r="BY551" s="70"/>
      <c r="BZ551" s="70"/>
      <c r="CA551" s="70"/>
      <c r="CB551" s="70"/>
      <c r="CC551" s="70"/>
      <c r="CD551" s="70"/>
      <c r="CE551" s="70"/>
      <c r="CF551" s="70"/>
      <c r="CG551" s="70"/>
      <c r="CH551" s="70"/>
      <c r="CI551" s="70"/>
      <c r="CJ551" s="70"/>
      <c r="CK551" s="70"/>
      <c r="CL551" s="70"/>
      <c r="CM551" s="70"/>
      <c r="CN551" s="70"/>
      <c r="CO551" s="70"/>
      <c r="CP551" s="70"/>
      <c r="CQ551" s="70"/>
      <c r="CR551" s="70"/>
      <c r="CS551" s="70"/>
      <c r="CT551" s="70"/>
      <c r="CU551" s="70"/>
      <c r="CV551" s="70"/>
      <c r="CW551" s="70"/>
      <c r="CX551" s="70"/>
      <c r="CY551" s="70"/>
      <c r="CZ551" s="70"/>
      <c r="DA551" s="70"/>
      <c r="DB551" s="70"/>
      <c r="DC551" s="70"/>
      <c r="DD551" s="70"/>
      <c r="DE551" s="70"/>
      <c r="DF551" s="70"/>
      <c r="DG551" s="70"/>
      <c r="DH551" s="70"/>
      <c r="DI551" s="70"/>
      <c r="DJ551" s="70"/>
      <c r="DK551" s="70"/>
      <c r="DL551" s="70"/>
      <c r="DM551" s="70"/>
      <c r="DN551" s="70"/>
      <c r="DO551" s="70"/>
      <c r="DP551" s="70"/>
      <c r="DQ551" s="70"/>
      <c r="DR551" s="70"/>
      <c r="DS551" s="70"/>
      <c r="DT551" s="70"/>
      <c r="DU551" s="70"/>
      <c r="DV551" s="70"/>
      <c r="DW551" s="70"/>
      <c r="DX551" s="70"/>
      <c r="DY551" s="70"/>
      <c r="DZ551" s="70"/>
      <c r="EA551" s="70"/>
      <c r="EB551" s="70"/>
      <c r="EC551" s="70"/>
      <c r="ED551" s="70"/>
      <c r="EE551" s="70"/>
      <c r="EF551" s="70"/>
      <c r="EG551" s="70"/>
      <c r="EH551" s="70"/>
      <c r="EI551" s="70"/>
      <c r="EJ551" s="70"/>
      <c r="EK551" s="70"/>
      <c r="EL551" s="70"/>
      <c r="EM551" s="70"/>
      <c r="EN551" s="70"/>
    </row>
    <row r="552" spans="1:144" outlineLevel="1" x14ac:dyDescent="0.2">
      <c r="A552" s="16">
        <v>299</v>
      </c>
      <c r="B552" s="16">
        <v>0</v>
      </c>
      <c r="C552" s="1">
        <v>1.9033431472529718E-3</v>
      </c>
      <c r="D552" s="1">
        <f t="shared" si="67"/>
        <v>-1.9033431472529718E-3</v>
      </c>
      <c r="E552" s="1">
        <f t="shared" si="68"/>
        <v>3.8103136130609146E-3</v>
      </c>
      <c r="F552" s="1">
        <f t="shared" si="69"/>
        <v>-6.1727737793158391E-2</v>
      </c>
      <c r="G552" s="1">
        <f t="shared" si="70"/>
        <v>-4.3668899354211893E-2</v>
      </c>
      <c r="H552" s="1">
        <v>2.4759962685249937E-3</v>
      </c>
      <c r="I552" s="1">
        <f t="shared" si="71"/>
        <v>4.7333772892056829E-6</v>
      </c>
      <c r="J552" s="1">
        <f t="shared" si="72"/>
        <v>-4.3723061970743694E-2</v>
      </c>
      <c r="AQ552" s="70"/>
      <c r="AR552" s="70"/>
      <c r="AS552" s="70"/>
      <c r="AT552" s="70"/>
      <c r="AU552" s="70"/>
      <c r="AV552" s="70"/>
      <c r="AW552" s="70"/>
      <c r="AX552" s="83"/>
      <c r="AY552" s="70"/>
      <c r="AZ552" s="70"/>
      <c r="BA552" s="70"/>
      <c r="BB552" s="70">
        <f t="shared" si="73"/>
        <v>1</v>
      </c>
      <c r="BC552" s="70">
        <f t="shared" si="74"/>
        <v>1.9033431472529718E-3</v>
      </c>
      <c r="BD552" s="70" t="e">
        <f t="shared" si="75"/>
        <v>#N/A</v>
      </c>
      <c r="BE552" s="70"/>
      <c r="BF552" s="70"/>
      <c r="BG552" s="70"/>
      <c r="BH552" s="70"/>
      <c r="BI552" s="70"/>
      <c r="BJ552" s="70"/>
      <c r="BK552" s="70"/>
      <c r="BL552" s="70"/>
      <c r="BM552" s="70"/>
      <c r="BN552" s="70"/>
      <c r="BO552" s="70"/>
      <c r="BP552" s="70"/>
      <c r="BQ552" s="70"/>
      <c r="BR552" s="70"/>
      <c r="BS552" s="70"/>
      <c r="BT552" s="70"/>
      <c r="BU552" s="70"/>
      <c r="BV552" s="70"/>
      <c r="BW552" s="70"/>
      <c r="BX552" s="70"/>
      <c r="BY552" s="70"/>
      <c r="BZ552" s="70"/>
      <c r="CA552" s="70"/>
      <c r="CB552" s="70"/>
      <c r="CC552" s="70"/>
      <c r="CD552" s="70"/>
      <c r="CE552" s="70"/>
      <c r="CF552" s="70"/>
      <c r="CG552" s="70"/>
      <c r="CH552" s="70"/>
      <c r="CI552" s="70"/>
      <c r="CJ552" s="70"/>
      <c r="CK552" s="70"/>
      <c r="CL552" s="70"/>
      <c r="CM552" s="70"/>
      <c r="CN552" s="70"/>
      <c r="CO552" s="70"/>
      <c r="CP552" s="70"/>
      <c r="CQ552" s="70"/>
      <c r="CR552" s="70"/>
      <c r="CS552" s="70"/>
      <c r="CT552" s="70"/>
      <c r="CU552" s="70"/>
      <c r="CV552" s="70"/>
      <c r="CW552" s="70"/>
      <c r="CX552" s="70"/>
      <c r="CY552" s="70"/>
      <c r="CZ552" s="70"/>
      <c r="DA552" s="70"/>
      <c r="DB552" s="70"/>
      <c r="DC552" s="70"/>
      <c r="DD552" s="70"/>
      <c r="DE552" s="70"/>
      <c r="DF552" s="70"/>
      <c r="DG552" s="70"/>
      <c r="DH552" s="70"/>
      <c r="DI552" s="70"/>
      <c r="DJ552" s="70"/>
      <c r="DK552" s="70"/>
      <c r="DL552" s="70"/>
      <c r="DM552" s="70"/>
      <c r="DN552" s="70"/>
      <c r="DO552" s="70"/>
      <c r="DP552" s="70"/>
      <c r="DQ552" s="70"/>
      <c r="DR552" s="70"/>
      <c r="DS552" s="70"/>
      <c r="DT552" s="70"/>
      <c r="DU552" s="70"/>
      <c r="DV552" s="70"/>
      <c r="DW552" s="70"/>
      <c r="DX552" s="70"/>
      <c r="DY552" s="70"/>
      <c r="DZ552" s="70"/>
      <c r="EA552" s="70"/>
      <c r="EB552" s="70"/>
      <c r="EC552" s="70"/>
      <c r="ED552" s="70"/>
      <c r="EE552" s="70"/>
      <c r="EF552" s="70"/>
      <c r="EG552" s="70"/>
      <c r="EH552" s="70"/>
      <c r="EI552" s="70"/>
      <c r="EJ552" s="70"/>
      <c r="EK552" s="70"/>
      <c r="EL552" s="70"/>
      <c r="EM552" s="70"/>
      <c r="EN552" s="70"/>
    </row>
    <row r="553" spans="1:144" outlineLevel="1" x14ac:dyDescent="0.2">
      <c r="A553" s="16">
        <v>300</v>
      </c>
      <c r="B553" s="16">
        <v>0</v>
      </c>
      <c r="C553" s="1">
        <v>1.6931122543987868E-2</v>
      </c>
      <c r="D553" s="1">
        <f t="shared" si="67"/>
        <v>-1.6931122543987868E-2</v>
      </c>
      <c r="E553" s="1">
        <f t="shared" si="68"/>
        <v>3.4152185334130926E-2</v>
      </c>
      <c r="F553" s="1">
        <f t="shared" si="69"/>
        <v>-0.18480309882177551</v>
      </c>
      <c r="G553" s="1">
        <f t="shared" si="70"/>
        <v>-0.13123537088135909</v>
      </c>
      <c r="H553" s="1">
        <v>1.0741787949531631E-2</v>
      </c>
      <c r="I553" s="1">
        <f t="shared" si="71"/>
        <v>1.8701167350538599E-4</v>
      </c>
      <c r="J553" s="1">
        <f t="shared" si="72"/>
        <v>-0.13194595197986658</v>
      </c>
      <c r="AQ553" s="70"/>
      <c r="AR553" s="70"/>
      <c r="AS553" s="70"/>
      <c r="AT553" s="70"/>
      <c r="AU553" s="70"/>
      <c r="AV553" s="70"/>
      <c r="AW553" s="70"/>
      <c r="AX553" s="83"/>
      <c r="AY553" s="70"/>
      <c r="AZ553" s="70"/>
      <c r="BA553" s="70"/>
      <c r="BB553" s="70">
        <f t="shared" si="73"/>
        <v>1</v>
      </c>
      <c r="BC553" s="70">
        <f t="shared" si="74"/>
        <v>1.6931122543987868E-2</v>
      </c>
      <c r="BD553" s="70" t="e">
        <f t="shared" si="75"/>
        <v>#N/A</v>
      </c>
      <c r="BE553" s="70"/>
      <c r="BF553" s="70"/>
      <c r="BG553" s="70"/>
      <c r="BH553" s="70"/>
      <c r="BI553" s="70"/>
      <c r="BJ553" s="70"/>
      <c r="BK553" s="70"/>
      <c r="BL553" s="70"/>
      <c r="BM553" s="70"/>
      <c r="BN553" s="70"/>
      <c r="BO553" s="70"/>
      <c r="BP553" s="70"/>
      <c r="BQ553" s="70"/>
      <c r="BR553" s="70"/>
      <c r="BS553" s="70"/>
      <c r="BT553" s="70"/>
      <c r="BU553" s="70"/>
      <c r="BV553" s="70"/>
      <c r="BW553" s="70"/>
      <c r="BX553" s="70"/>
      <c r="BY553" s="70"/>
      <c r="BZ553" s="70"/>
      <c r="CA553" s="70"/>
      <c r="CB553" s="70"/>
      <c r="CC553" s="70"/>
      <c r="CD553" s="70"/>
      <c r="CE553" s="70"/>
      <c r="CF553" s="70"/>
      <c r="CG553" s="70"/>
      <c r="CH553" s="70"/>
      <c r="CI553" s="70"/>
      <c r="CJ553" s="70"/>
      <c r="CK553" s="70"/>
      <c r="CL553" s="70"/>
      <c r="CM553" s="70"/>
      <c r="CN553" s="70"/>
      <c r="CO553" s="70"/>
      <c r="CP553" s="70"/>
      <c r="CQ553" s="70"/>
      <c r="CR553" s="70"/>
      <c r="CS553" s="70"/>
      <c r="CT553" s="70"/>
      <c r="CU553" s="70"/>
      <c r="CV553" s="70"/>
      <c r="CW553" s="70"/>
      <c r="CX553" s="70"/>
      <c r="CY553" s="70"/>
      <c r="CZ553" s="70"/>
      <c r="DA553" s="70"/>
      <c r="DB553" s="70"/>
      <c r="DC553" s="70"/>
      <c r="DD553" s="70"/>
      <c r="DE553" s="70"/>
      <c r="DF553" s="70"/>
      <c r="DG553" s="70"/>
      <c r="DH553" s="70"/>
      <c r="DI553" s="70"/>
      <c r="DJ553" s="70"/>
      <c r="DK553" s="70"/>
      <c r="DL553" s="70"/>
      <c r="DM553" s="70"/>
      <c r="DN553" s="70"/>
      <c r="DO553" s="70"/>
      <c r="DP553" s="70"/>
      <c r="DQ553" s="70"/>
      <c r="DR553" s="70"/>
      <c r="DS553" s="70"/>
      <c r="DT553" s="70"/>
      <c r="DU553" s="70"/>
      <c r="DV553" s="70"/>
      <c r="DW553" s="70"/>
      <c r="DX553" s="70"/>
      <c r="DY553" s="70"/>
      <c r="DZ553" s="70"/>
      <c r="EA553" s="70"/>
      <c r="EB553" s="70"/>
      <c r="EC553" s="70"/>
      <c r="ED553" s="70"/>
      <c r="EE553" s="70"/>
      <c r="EF553" s="70"/>
      <c r="EG553" s="70"/>
      <c r="EH553" s="70"/>
      <c r="EI553" s="70"/>
      <c r="EJ553" s="70"/>
      <c r="EK553" s="70"/>
      <c r="EL553" s="70"/>
      <c r="EM553" s="70"/>
      <c r="EN553" s="70"/>
    </row>
    <row r="554" spans="1:144" outlineLevel="1" x14ac:dyDescent="0.2">
      <c r="A554" s="16">
        <v>301</v>
      </c>
      <c r="B554" s="16">
        <v>0</v>
      </c>
      <c r="C554" s="1">
        <v>1.7454057041113515E-3</v>
      </c>
      <c r="D554" s="1">
        <f t="shared" si="67"/>
        <v>-1.7454057041113515E-3</v>
      </c>
      <c r="E554" s="1">
        <f t="shared" si="68"/>
        <v>3.4938613987918398E-3</v>
      </c>
      <c r="F554" s="1">
        <f t="shared" si="69"/>
        <v>-5.9108894413546935E-2</v>
      </c>
      <c r="G554" s="1">
        <f t="shared" si="70"/>
        <v>-4.1814560523290814E-2</v>
      </c>
      <c r="H554" s="1">
        <v>3.3968757959190973E-3</v>
      </c>
      <c r="I554" s="1">
        <f t="shared" si="71"/>
        <v>5.9595366718772797E-6</v>
      </c>
      <c r="J554" s="1">
        <f t="shared" si="72"/>
        <v>-4.1885761404417944E-2</v>
      </c>
      <c r="AQ554" s="70"/>
      <c r="AR554" s="70"/>
      <c r="AS554" s="70"/>
      <c r="AT554" s="70"/>
      <c r="AU554" s="70"/>
      <c r="AV554" s="70"/>
      <c r="AW554" s="70"/>
      <c r="AX554" s="83"/>
      <c r="AY554" s="70"/>
      <c r="AZ554" s="70"/>
      <c r="BA554" s="70"/>
      <c r="BB554" s="70">
        <f t="shared" si="73"/>
        <v>1</v>
      </c>
      <c r="BC554" s="70">
        <f t="shared" si="74"/>
        <v>1.7454057041113515E-3</v>
      </c>
      <c r="BD554" s="70" t="e">
        <f t="shared" si="75"/>
        <v>#N/A</v>
      </c>
      <c r="BE554" s="70"/>
      <c r="BF554" s="70"/>
      <c r="BG554" s="70"/>
      <c r="BH554" s="70"/>
      <c r="BI554" s="70"/>
      <c r="BJ554" s="70"/>
      <c r="BK554" s="70"/>
      <c r="BL554" s="70"/>
      <c r="BM554" s="70"/>
      <c r="BN554" s="70"/>
      <c r="BO554" s="70"/>
      <c r="BP554" s="70"/>
      <c r="BQ554" s="70"/>
      <c r="BR554" s="70"/>
      <c r="BS554" s="70"/>
      <c r="BT554" s="70"/>
      <c r="BU554" s="70"/>
      <c r="BV554" s="70"/>
      <c r="BW554" s="70"/>
      <c r="BX554" s="70"/>
      <c r="BY554" s="70"/>
      <c r="BZ554" s="70"/>
      <c r="CA554" s="70"/>
      <c r="CB554" s="70"/>
      <c r="CC554" s="70"/>
      <c r="CD554" s="70"/>
      <c r="CE554" s="70"/>
      <c r="CF554" s="70"/>
      <c r="CG554" s="70"/>
      <c r="CH554" s="70"/>
      <c r="CI554" s="70"/>
      <c r="CJ554" s="70"/>
      <c r="CK554" s="70"/>
      <c r="CL554" s="70"/>
      <c r="CM554" s="70"/>
      <c r="CN554" s="70"/>
      <c r="CO554" s="70"/>
      <c r="CP554" s="70"/>
      <c r="CQ554" s="70"/>
      <c r="CR554" s="70"/>
      <c r="CS554" s="70"/>
      <c r="CT554" s="70"/>
      <c r="CU554" s="70"/>
      <c r="CV554" s="70"/>
      <c r="CW554" s="70"/>
      <c r="CX554" s="70"/>
      <c r="CY554" s="70"/>
      <c r="CZ554" s="70"/>
      <c r="DA554" s="70"/>
      <c r="DB554" s="70"/>
      <c r="DC554" s="70"/>
      <c r="DD554" s="70"/>
      <c r="DE554" s="70"/>
      <c r="DF554" s="70"/>
      <c r="DG554" s="70"/>
      <c r="DH554" s="70"/>
      <c r="DI554" s="70"/>
      <c r="DJ554" s="70"/>
      <c r="DK554" s="70"/>
      <c r="DL554" s="70"/>
      <c r="DM554" s="70"/>
      <c r="DN554" s="70"/>
      <c r="DO554" s="70"/>
      <c r="DP554" s="70"/>
      <c r="DQ554" s="70"/>
      <c r="DR554" s="70"/>
      <c r="DS554" s="70"/>
      <c r="DT554" s="70"/>
      <c r="DU554" s="70"/>
      <c r="DV554" s="70"/>
      <c r="DW554" s="70"/>
      <c r="DX554" s="70"/>
      <c r="DY554" s="70"/>
      <c r="DZ554" s="70"/>
      <c r="EA554" s="70"/>
      <c r="EB554" s="70"/>
      <c r="EC554" s="70"/>
      <c r="ED554" s="70"/>
      <c r="EE554" s="70"/>
      <c r="EF554" s="70"/>
      <c r="EG554" s="70"/>
      <c r="EH554" s="70"/>
      <c r="EI554" s="70"/>
      <c r="EJ554" s="70"/>
      <c r="EK554" s="70"/>
      <c r="EL554" s="70"/>
      <c r="EM554" s="70"/>
      <c r="EN554" s="70"/>
    </row>
    <row r="555" spans="1:144" outlineLevel="1" x14ac:dyDescent="0.2">
      <c r="A555" s="16">
        <v>302</v>
      </c>
      <c r="B555" s="16">
        <v>0</v>
      </c>
      <c r="C555" s="1">
        <v>0.20277393855531992</v>
      </c>
      <c r="D555" s="1">
        <f t="shared" si="67"/>
        <v>-0.20277393855531992</v>
      </c>
      <c r="E555" s="1">
        <f t="shared" si="68"/>
        <v>0.45323399990541136</v>
      </c>
      <c r="F555" s="1">
        <f t="shared" si="69"/>
        <v>-0.67322655912063611</v>
      </c>
      <c r="G555" s="1">
        <f t="shared" si="70"/>
        <v>-0.50433060591704648</v>
      </c>
      <c r="H555" s="1">
        <v>6.8114090613662651E-2</v>
      </c>
      <c r="I555" s="1">
        <f t="shared" si="71"/>
        <v>1.8591090587880759E-2</v>
      </c>
      <c r="J555" s="1">
        <f t="shared" si="72"/>
        <v>-0.52243703032282851</v>
      </c>
      <c r="AQ555" s="70"/>
      <c r="AR555" s="70"/>
      <c r="AS555" s="70"/>
      <c r="AT555" s="70"/>
      <c r="AU555" s="70"/>
      <c r="AV555" s="70"/>
      <c r="AW555" s="70"/>
      <c r="AX555" s="83"/>
      <c r="AY555" s="70"/>
      <c r="AZ555" s="70"/>
      <c r="BA555" s="70"/>
      <c r="BB555" s="70">
        <f t="shared" si="73"/>
        <v>1</v>
      </c>
      <c r="BC555" s="70">
        <f t="shared" si="74"/>
        <v>0.20277393855531992</v>
      </c>
      <c r="BD555" s="70" t="e">
        <f t="shared" si="75"/>
        <v>#N/A</v>
      </c>
      <c r="BE555" s="70"/>
      <c r="BF555" s="70"/>
      <c r="BG555" s="70"/>
      <c r="BH555" s="70"/>
      <c r="BI555" s="70"/>
      <c r="BJ555" s="70"/>
      <c r="BK555" s="70"/>
      <c r="BL555" s="70"/>
      <c r="BM555" s="70"/>
      <c r="BN555" s="70"/>
      <c r="BO555" s="70"/>
      <c r="BP555" s="70"/>
      <c r="BQ555" s="70"/>
      <c r="BR555" s="70"/>
      <c r="BS555" s="70"/>
      <c r="BT555" s="70"/>
      <c r="BU555" s="70"/>
      <c r="BV555" s="70"/>
      <c r="BW555" s="70"/>
      <c r="BX555" s="70"/>
      <c r="BY555" s="70"/>
      <c r="BZ555" s="70"/>
      <c r="CA555" s="70"/>
      <c r="CB555" s="70"/>
      <c r="CC555" s="70"/>
      <c r="CD555" s="70"/>
      <c r="CE555" s="70"/>
      <c r="CF555" s="70"/>
      <c r="CG555" s="70"/>
      <c r="CH555" s="70"/>
      <c r="CI555" s="70"/>
      <c r="CJ555" s="70"/>
      <c r="CK555" s="70"/>
      <c r="CL555" s="70"/>
      <c r="CM555" s="70"/>
      <c r="CN555" s="70"/>
      <c r="CO555" s="70"/>
      <c r="CP555" s="70"/>
      <c r="CQ555" s="70"/>
      <c r="CR555" s="70"/>
      <c r="CS555" s="70"/>
      <c r="CT555" s="70"/>
      <c r="CU555" s="70"/>
      <c r="CV555" s="70"/>
      <c r="CW555" s="70"/>
      <c r="CX555" s="70"/>
      <c r="CY555" s="70"/>
      <c r="CZ555" s="70"/>
      <c r="DA555" s="70"/>
      <c r="DB555" s="70"/>
      <c r="DC555" s="70"/>
      <c r="DD555" s="70"/>
      <c r="DE555" s="70"/>
      <c r="DF555" s="70"/>
      <c r="DG555" s="70"/>
      <c r="DH555" s="70"/>
      <c r="DI555" s="70"/>
      <c r="DJ555" s="70"/>
      <c r="DK555" s="70"/>
      <c r="DL555" s="70"/>
      <c r="DM555" s="70"/>
      <c r="DN555" s="70"/>
      <c r="DO555" s="70"/>
      <c r="DP555" s="70"/>
      <c r="DQ555" s="70"/>
      <c r="DR555" s="70"/>
      <c r="DS555" s="70"/>
      <c r="DT555" s="70"/>
      <c r="DU555" s="70"/>
      <c r="DV555" s="70"/>
      <c r="DW555" s="70"/>
      <c r="DX555" s="70"/>
      <c r="DY555" s="70"/>
      <c r="DZ555" s="70"/>
      <c r="EA555" s="70"/>
      <c r="EB555" s="70"/>
      <c r="EC555" s="70"/>
      <c r="ED555" s="70"/>
      <c r="EE555" s="70"/>
      <c r="EF555" s="70"/>
      <c r="EG555" s="70"/>
      <c r="EH555" s="70"/>
      <c r="EI555" s="70"/>
      <c r="EJ555" s="70"/>
      <c r="EK555" s="70"/>
      <c r="EL555" s="70"/>
      <c r="EM555" s="70"/>
      <c r="EN555" s="70"/>
    </row>
    <row r="556" spans="1:144" outlineLevel="1" x14ac:dyDescent="0.2">
      <c r="A556" s="16">
        <v>303</v>
      </c>
      <c r="B556" s="16">
        <v>0</v>
      </c>
      <c r="C556" s="1">
        <v>8.0182253903014079E-3</v>
      </c>
      <c r="D556" s="1">
        <f t="shared" si="67"/>
        <v>-8.0182253903014079E-3</v>
      </c>
      <c r="E556" s="1">
        <f t="shared" si="68"/>
        <v>1.610108847058744E-2</v>
      </c>
      <c r="F556" s="1">
        <f t="shared" si="69"/>
        <v>-0.12689006450698748</v>
      </c>
      <c r="G556" s="1">
        <f t="shared" si="70"/>
        <v>-8.990571173639765E-2</v>
      </c>
      <c r="H556" s="1">
        <v>1.063549128700771E-2</v>
      </c>
      <c r="I556" s="1">
        <f t="shared" si="71"/>
        <v>8.6891200218987228E-5</v>
      </c>
      <c r="J556" s="1">
        <f t="shared" si="72"/>
        <v>-9.0387655147410581E-2</v>
      </c>
      <c r="AQ556" s="70"/>
      <c r="AR556" s="70"/>
      <c r="AS556" s="70"/>
      <c r="AT556" s="70"/>
      <c r="AU556" s="70"/>
      <c r="AV556" s="70"/>
      <c r="AW556" s="70"/>
      <c r="AX556" s="83"/>
      <c r="AY556" s="70"/>
      <c r="AZ556" s="70"/>
      <c r="BA556" s="70"/>
      <c r="BB556" s="70">
        <f t="shared" si="73"/>
        <v>1</v>
      </c>
      <c r="BC556" s="70">
        <f t="shared" si="74"/>
        <v>8.0182253903014079E-3</v>
      </c>
      <c r="BD556" s="70" t="e">
        <f t="shared" si="75"/>
        <v>#N/A</v>
      </c>
      <c r="BE556" s="70"/>
      <c r="BF556" s="70"/>
      <c r="BG556" s="70"/>
      <c r="BH556" s="70"/>
      <c r="BI556" s="70"/>
      <c r="BJ556" s="70"/>
      <c r="BK556" s="70"/>
      <c r="BL556" s="70"/>
      <c r="BM556" s="70"/>
      <c r="BN556" s="70"/>
      <c r="BO556" s="70"/>
      <c r="BP556" s="70"/>
      <c r="BQ556" s="70"/>
      <c r="BR556" s="70"/>
      <c r="BS556" s="70"/>
      <c r="BT556" s="70"/>
      <c r="BU556" s="70"/>
      <c r="BV556" s="70"/>
      <c r="BW556" s="70"/>
      <c r="BX556" s="70"/>
      <c r="BY556" s="70"/>
      <c r="BZ556" s="70"/>
      <c r="CA556" s="70"/>
      <c r="CB556" s="70"/>
      <c r="CC556" s="70"/>
      <c r="CD556" s="70"/>
      <c r="CE556" s="70"/>
      <c r="CF556" s="70"/>
      <c r="CG556" s="70"/>
      <c r="CH556" s="70"/>
      <c r="CI556" s="70"/>
      <c r="CJ556" s="70"/>
      <c r="CK556" s="70"/>
      <c r="CL556" s="70"/>
      <c r="CM556" s="70"/>
      <c r="CN556" s="70"/>
      <c r="CO556" s="70"/>
      <c r="CP556" s="70"/>
      <c r="CQ556" s="70"/>
      <c r="CR556" s="70"/>
      <c r="CS556" s="70"/>
      <c r="CT556" s="70"/>
      <c r="CU556" s="70"/>
      <c r="CV556" s="70"/>
      <c r="CW556" s="70"/>
      <c r="CX556" s="70"/>
      <c r="CY556" s="70"/>
      <c r="CZ556" s="70"/>
      <c r="DA556" s="70"/>
      <c r="DB556" s="70"/>
      <c r="DC556" s="70"/>
      <c r="DD556" s="70"/>
      <c r="DE556" s="70"/>
      <c r="DF556" s="70"/>
      <c r="DG556" s="70"/>
      <c r="DH556" s="70"/>
      <c r="DI556" s="70"/>
      <c r="DJ556" s="70"/>
      <c r="DK556" s="70"/>
      <c r="DL556" s="70"/>
      <c r="DM556" s="70"/>
      <c r="DN556" s="70"/>
      <c r="DO556" s="70"/>
      <c r="DP556" s="70"/>
      <c r="DQ556" s="70"/>
      <c r="DR556" s="70"/>
      <c r="DS556" s="70"/>
      <c r="DT556" s="70"/>
      <c r="DU556" s="70"/>
      <c r="DV556" s="70"/>
      <c r="DW556" s="70"/>
      <c r="DX556" s="70"/>
      <c r="DY556" s="70"/>
      <c r="DZ556" s="70"/>
      <c r="EA556" s="70"/>
      <c r="EB556" s="70"/>
      <c r="EC556" s="70"/>
      <c r="ED556" s="70"/>
      <c r="EE556" s="70"/>
      <c r="EF556" s="70"/>
      <c r="EG556" s="70"/>
      <c r="EH556" s="70"/>
      <c r="EI556" s="70"/>
      <c r="EJ556" s="70"/>
      <c r="EK556" s="70"/>
      <c r="EL556" s="70"/>
      <c r="EM556" s="70"/>
      <c r="EN556" s="70"/>
    </row>
    <row r="557" spans="1:144" outlineLevel="1" x14ac:dyDescent="0.2">
      <c r="A557" s="16">
        <v>304</v>
      </c>
      <c r="B557" s="16">
        <v>0</v>
      </c>
      <c r="C557" s="1">
        <v>7.0741473569004031E-5</v>
      </c>
      <c r="D557" s="1">
        <f t="shared" si="67"/>
        <v>-7.0741473569004031E-5</v>
      </c>
      <c r="E557" s="1">
        <f t="shared" si="68"/>
        <v>1.4148795173026787E-4</v>
      </c>
      <c r="F557" s="1">
        <f t="shared" si="69"/>
        <v>-1.1894870816039486E-2</v>
      </c>
      <c r="G557" s="1">
        <f t="shared" si="70"/>
        <v>-8.4110925734489049E-3</v>
      </c>
      <c r="H557" s="1">
        <v>2.401748786886048E-4</v>
      </c>
      <c r="I557" s="1">
        <f t="shared" si="71"/>
        <v>1.6995608756606777E-8</v>
      </c>
      <c r="J557" s="1">
        <f t="shared" si="72"/>
        <v>-8.4121028219990238E-3</v>
      </c>
      <c r="AQ557" s="70"/>
      <c r="AR557" s="70"/>
      <c r="AS557" s="70"/>
      <c r="AT557" s="70"/>
      <c r="AU557" s="70"/>
      <c r="AV557" s="70"/>
      <c r="AW557" s="70"/>
      <c r="AX557" s="83"/>
      <c r="AY557" s="70"/>
      <c r="AZ557" s="70"/>
      <c r="BA557" s="70"/>
      <c r="BB557" s="70">
        <f t="shared" si="73"/>
        <v>1</v>
      </c>
      <c r="BC557" s="70">
        <f t="shared" si="74"/>
        <v>7.0741473569004031E-5</v>
      </c>
      <c r="BD557" s="70" t="e">
        <f t="shared" si="75"/>
        <v>#N/A</v>
      </c>
      <c r="BE557" s="70"/>
      <c r="BF557" s="70"/>
      <c r="BG557" s="70"/>
      <c r="BH557" s="70"/>
      <c r="BI557" s="70"/>
      <c r="BJ557" s="70"/>
      <c r="BK557" s="70"/>
      <c r="BL557" s="70"/>
      <c r="BM557" s="70"/>
      <c r="BN557" s="70"/>
      <c r="BO557" s="70"/>
      <c r="BP557" s="70"/>
      <c r="BQ557" s="70"/>
      <c r="BR557" s="70"/>
      <c r="BS557" s="70"/>
      <c r="BT557" s="70"/>
      <c r="BU557" s="70"/>
      <c r="BV557" s="70"/>
      <c r="BW557" s="70"/>
      <c r="BX557" s="70"/>
      <c r="BY557" s="70"/>
      <c r="BZ557" s="70"/>
      <c r="CA557" s="70"/>
      <c r="CB557" s="70"/>
      <c r="CC557" s="70"/>
      <c r="CD557" s="70"/>
      <c r="CE557" s="70"/>
      <c r="CF557" s="70"/>
      <c r="CG557" s="70"/>
      <c r="CH557" s="70"/>
      <c r="CI557" s="70"/>
      <c r="CJ557" s="70"/>
      <c r="CK557" s="70"/>
      <c r="CL557" s="70"/>
      <c r="CM557" s="70"/>
      <c r="CN557" s="70"/>
      <c r="CO557" s="70"/>
      <c r="CP557" s="70"/>
      <c r="CQ557" s="70"/>
      <c r="CR557" s="70"/>
      <c r="CS557" s="70"/>
      <c r="CT557" s="70"/>
      <c r="CU557" s="70"/>
      <c r="CV557" s="70"/>
      <c r="CW557" s="70"/>
      <c r="CX557" s="70"/>
      <c r="CY557" s="70"/>
      <c r="CZ557" s="70"/>
      <c r="DA557" s="70"/>
      <c r="DB557" s="70"/>
      <c r="DC557" s="70"/>
      <c r="DD557" s="70"/>
      <c r="DE557" s="70"/>
      <c r="DF557" s="70"/>
      <c r="DG557" s="70"/>
      <c r="DH557" s="70"/>
      <c r="DI557" s="70"/>
      <c r="DJ557" s="70"/>
      <c r="DK557" s="70"/>
      <c r="DL557" s="70"/>
      <c r="DM557" s="70"/>
      <c r="DN557" s="70"/>
      <c r="DO557" s="70"/>
      <c r="DP557" s="70"/>
      <c r="DQ557" s="70"/>
      <c r="DR557" s="70"/>
      <c r="DS557" s="70"/>
      <c r="DT557" s="70"/>
      <c r="DU557" s="70"/>
      <c r="DV557" s="70"/>
      <c r="DW557" s="70"/>
      <c r="DX557" s="70"/>
      <c r="DY557" s="70"/>
      <c r="DZ557" s="70"/>
      <c r="EA557" s="70"/>
      <c r="EB557" s="70"/>
      <c r="EC557" s="70"/>
      <c r="ED557" s="70"/>
      <c r="EE557" s="70"/>
      <c r="EF557" s="70"/>
      <c r="EG557" s="70"/>
      <c r="EH557" s="70"/>
      <c r="EI557" s="70"/>
      <c r="EJ557" s="70"/>
      <c r="EK557" s="70"/>
      <c r="EL557" s="70"/>
      <c r="EM557" s="70"/>
      <c r="EN557" s="70"/>
    </row>
    <row r="558" spans="1:144" outlineLevel="1" x14ac:dyDescent="0.2">
      <c r="A558" s="16">
        <v>305</v>
      </c>
      <c r="B558" s="16">
        <v>0</v>
      </c>
      <c r="C558" s="1">
        <v>1.2657956759104406E-3</v>
      </c>
      <c r="D558" s="1">
        <f t="shared" si="67"/>
        <v>-1.2657956759104406E-3</v>
      </c>
      <c r="E558" s="1">
        <f t="shared" si="68"/>
        <v>2.5331949438700753E-3</v>
      </c>
      <c r="F558" s="1">
        <f t="shared" si="69"/>
        <v>-5.033085478978154E-2</v>
      </c>
      <c r="G558" s="1">
        <f t="shared" si="70"/>
        <v>-3.560056102480446E-2</v>
      </c>
      <c r="H558" s="1">
        <v>3.0339723846481881E-3</v>
      </c>
      <c r="I558" s="1">
        <f t="shared" si="71"/>
        <v>3.8569583393770604E-6</v>
      </c>
      <c r="J558" s="1">
        <f t="shared" si="72"/>
        <v>-3.5654689784377643E-2</v>
      </c>
      <c r="AQ558" s="70"/>
      <c r="AR558" s="70"/>
      <c r="AS558" s="70"/>
      <c r="AT558" s="70"/>
      <c r="AU558" s="70"/>
      <c r="AV558" s="70"/>
      <c r="AW558" s="70"/>
      <c r="AX558" s="83"/>
      <c r="AY558" s="70"/>
      <c r="AZ558" s="70"/>
      <c r="BA558" s="70"/>
      <c r="BB558" s="70">
        <f t="shared" si="73"/>
        <v>1</v>
      </c>
      <c r="BC558" s="70">
        <f t="shared" si="74"/>
        <v>1.2657956759104406E-3</v>
      </c>
      <c r="BD558" s="70" t="e">
        <f t="shared" si="75"/>
        <v>#N/A</v>
      </c>
      <c r="BE558" s="70"/>
      <c r="BF558" s="70"/>
      <c r="BG558" s="70"/>
      <c r="BH558" s="70"/>
      <c r="BI558" s="70"/>
      <c r="BJ558" s="70"/>
      <c r="BK558" s="70"/>
      <c r="BL558" s="70"/>
      <c r="BM558" s="70"/>
      <c r="BN558" s="70"/>
      <c r="BO558" s="70"/>
      <c r="BP558" s="70"/>
      <c r="BQ558" s="70"/>
      <c r="BR558" s="70"/>
      <c r="BS558" s="70"/>
      <c r="BT558" s="70"/>
      <c r="BU558" s="70"/>
      <c r="BV558" s="70"/>
      <c r="BW558" s="70"/>
      <c r="BX558" s="70"/>
      <c r="BY558" s="70"/>
      <c r="BZ558" s="70"/>
      <c r="CA558" s="70"/>
      <c r="CB558" s="70"/>
      <c r="CC558" s="70"/>
      <c r="CD558" s="70"/>
      <c r="CE558" s="70"/>
      <c r="CF558" s="70"/>
      <c r="CG558" s="70"/>
      <c r="CH558" s="70"/>
      <c r="CI558" s="70"/>
      <c r="CJ558" s="70"/>
      <c r="CK558" s="70"/>
      <c r="CL558" s="70"/>
      <c r="CM558" s="70"/>
      <c r="CN558" s="70"/>
      <c r="CO558" s="70"/>
      <c r="CP558" s="70"/>
      <c r="CQ558" s="70"/>
      <c r="CR558" s="70"/>
      <c r="CS558" s="70"/>
      <c r="CT558" s="70"/>
      <c r="CU558" s="70"/>
      <c r="CV558" s="70"/>
      <c r="CW558" s="70"/>
      <c r="CX558" s="70"/>
      <c r="CY558" s="70"/>
      <c r="CZ558" s="70"/>
      <c r="DA558" s="70"/>
      <c r="DB558" s="70"/>
      <c r="DC558" s="70"/>
      <c r="DD558" s="70"/>
      <c r="DE558" s="70"/>
      <c r="DF558" s="70"/>
      <c r="DG558" s="70"/>
      <c r="DH558" s="70"/>
      <c r="DI558" s="70"/>
      <c r="DJ558" s="70"/>
      <c r="DK558" s="70"/>
      <c r="DL558" s="70"/>
      <c r="DM558" s="70"/>
      <c r="DN558" s="70"/>
      <c r="DO558" s="70"/>
      <c r="DP558" s="70"/>
      <c r="DQ558" s="70"/>
      <c r="DR558" s="70"/>
      <c r="DS558" s="70"/>
      <c r="DT558" s="70"/>
      <c r="DU558" s="70"/>
      <c r="DV558" s="70"/>
      <c r="DW558" s="70"/>
      <c r="DX558" s="70"/>
      <c r="DY558" s="70"/>
      <c r="DZ558" s="70"/>
      <c r="EA558" s="70"/>
      <c r="EB558" s="70"/>
      <c r="EC558" s="70"/>
      <c r="ED558" s="70"/>
      <c r="EE558" s="70"/>
      <c r="EF558" s="70"/>
      <c r="EG558" s="70"/>
      <c r="EH558" s="70"/>
      <c r="EI558" s="70"/>
      <c r="EJ558" s="70"/>
      <c r="EK558" s="70"/>
      <c r="EL558" s="70"/>
      <c r="EM558" s="70"/>
      <c r="EN558" s="70"/>
    </row>
    <row r="559" spans="1:144" outlineLevel="1" x14ac:dyDescent="0.2">
      <c r="A559" s="16">
        <v>306</v>
      </c>
      <c r="B559" s="16">
        <v>0</v>
      </c>
      <c r="C559" s="1">
        <v>7.1434896222846598E-3</v>
      </c>
      <c r="D559" s="1">
        <f t="shared" si="67"/>
        <v>-7.1434896222846598E-3</v>
      </c>
      <c r="E559" s="1">
        <f t="shared" si="68"/>
        <v>1.4338253016909171E-2</v>
      </c>
      <c r="F559" s="1">
        <f t="shared" si="69"/>
        <v>-0.11974244450865855</v>
      </c>
      <c r="G559" s="1">
        <f t="shared" si="70"/>
        <v>-8.4822675136496037E-2</v>
      </c>
      <c r="H559" s="1">
        <v>9.0829768343269352E-3</v>
      </c>
      <c r="I559" s="1">
        <f t="shared" si="71"/>
        <v>6.5950007225310089E-5</v>
      </c>
      <c r="J559" s="1">
        <f t="shared" si="72"/>
        <v>-8.5210540571791074E-2</v>
      </c>
      <c r="AQ559" s="70"/>
      <c r="AR559" s="70"/>
      <c r="AS559" s="70"/>
      <c r="AT559" s="70"/>
      <c r="AU559" s="70"/>
      <c r="AV559" s="70"/>
      <c r="AW559" s="70"/>
      <c r="AX559" s="83"/>
      <c r="AY559" s="70"/>
      <c r="AZ559" s="70"/>
      <c r="BA559" s="70"/>
      <c r="BB559" s="70">
        <f t="shared" si="73"/>
        <v>1</v>
      </c>
      <c r="BC559" s="70">
        <f t="shared" si="74"/>
        <v>7.1434896222846598E-3</v>
      </c>
      <c r="BD559" s="70" t="e">
        <f t="shared" si="75"/>
        <v>#N/A</v>
      </c>
      <c r="BE559" s="70"/>
      <c r="BF559" s="70"/>
      <c r="BG559" s="70"/>
      <c r="BH559" s="70"/>
      <c r="BI559" s="70"/>
      <c r="BJ559" s="70"/>
      <c r="BK559" s="70"/>
      <c r="BL559" s="70"/>
      <c r="BM559" s="70"/>
      <c r="BN559" s="70"/>
      <c r="BO559" s="70"/>
      <c r="BP559" s="70"/>
      <c r="BQ559" s="70"/>
      <c r="BR559" s="70"/>
      <c r="BS559" s="70"/>
      <c r="BT559" s="70"/>
      <c r="BU559" s="70"/>
      <c r="BV559" s="70"/>
      <c r="BW559" s="70"/>
      <c r="BX559" s="70"/>
      <c r="BY559" s="70"/>
      <c r="BZ559" s="70"/>
      <c r="CA559" s="70"/>
      <c r="CB559" s="70"/>
      <c r="CC559" s="70"/>
      <c r="CD559" s="70"/>
      <c r="CE559" s="70"/>
      <c r="CF559" s="70"/>
      <c r="CG559" s="70"/>
      <c r="CH559" s="70"/>
      <c r="CI559" s="70"/>
      <c r="CJ559" s="70"/>
      <c r="CK559" s="70"/>
      <c r="CL559" s="70"/>
      <c r="CM559" s="70"/>
      <c r="CN559" s="70"/>
      <c r="CO559" s="70"/>
      <c r="CP559" s="70"/>
      <c r="CQ559" s="70"/>
      <c r="CR559" s="70"/>
      <c r="CS559" s="70"/>
      <c r="CT559" s="70"/>
      <c r="CU559" s="70"/>
      <c r="CV559" s="70"/>
      <c r="CW559" s="70"/>
      <c r="CX559" s="70"/>
      <c r="CY559" s="70"/>
      <c r="CZ559" s="70"/>
      <c r="DA559" s="70"/>
      <c r="DB559" s="70"/>
      <c r="DC559" s="70"/>
      <c r="DD559" s="70"/>
      <c r="DE559" s="70"/>
      <c r="DF559" s="70"/>
      <c r="DG559" s="70"/>
      <c r="DH559" s="70"/>
      <c r="DI559" s="70"/>
      <c r="DJ559" s="70"/>
      <c r="DK559" s="70"/>
      <c r="DL559" s="70"/>
      <c r="DM559" s="70"/>
      <c r="DN559" s="70"/>
      <c r="DO559" s="70"/>
      <c r="DP559" s="70"/>
      <c r="DQ559" s="70"/>
      <c r="DR559" s="70"/>
      <c r="DS559" s="70"/>
      <c r="DT559" s="70"/>
      <c r="DU559" s="70"/>
      <c r="DV559" s="70"/>
      <c r="DW559" s="70"/>
      <c r="DX559" s="70"/>
      <c r="DY559" s="70"/>
      <c r="DZ559" s="70"/>
      <c r="EA559" s="70"/>
      <c r="EB559" s="70"/>
      <c r="EC559" s="70"/>
      <c r="ED559" s="70"/>
      <c r="EE559" s="70"/>
      <c r="EF559" s="70"/>
      <c r="EG559" s="70"/>
      <c r="EH559" s="70"/>
      <c r="EI559" s="70"/>
      <c r="EJ559" s="70"/>
      <c r="EK559" s="70"/>
      <c r="EL559" s="70"/>
      <c r="EM559" s="70"/>
      <c r="EN559" s="70"/>
    </row>
    <row r="560" spans="1:144" outlineLevel="1" x14ac:dyDescent="0.2">
      <c r="A560" s="16">
        <v>307</v>
      </c>
      <c r="B560" s="16">
        <v>0</v>
      </c>
      <c r="C560" s="1">
        <v>6.9733109522962533E-4</v>
      </c>
      <c r="D560" s="1">
        <f t="shared" si="67"/>
        <v>-6.9733109522962533E-4</v>
      </c>
      <c r="E560" s="1">
        <f t="shared" si="68"/>
        <v>1.3951486872952265E-3</v>
      </c>
      <c r="F560" s="1">
        <f t="shared" si="69"/>
        <v>-3.7351689216088023E-2</v>
      </c>
      <c r="G560" s="1">
        <f t="shared" si="70"/>
        <v>-2.6416239422262077E-2</v>
      </c>
      <c r="H560" s="1">
        <v>1.2576541749502292E-3</v>
      </c>
      <c r="I560" s="1">
        <f t="shared" si="71"/>
        <v>8.7871847427469622E-7</v>
      </c>
      <c r="J560" s="1">
        <f t="shared" si="72"/>
        <v>-2.643286635400232E-2</v>
      </c>
      <c r="AQ560" s="70"/>
      <c r="AR560" s="70"/>
      <c r="AS560" s="70"/>
      <c r="AT560" s="70"/>
      <c r="AU560" s="70"/>
      <c r="AV560" s="70"/>
      <c r="AW560" s="70"/>
      <c r="AX560" s="83"/>
      <c r="AY560" s="70"/>
      <c r="AZ560" s="70"/>
      <c r="BA560" s="70"/>
      <c r="BB560" s="70">
        <f t="shared" si="73"/>
        <v>1</v>
      </c>
      <c r="BC560" s="70">
        <f t="shared" si="74"/>
        <v>6.9733109522962533E-4</v>
      </c>
      <c r="BD560" s="70" t="e">
        <f t="shared" si="75"/>
        <v>#N/A</v>
      </c>
      <c r="BE560" s="70"/>
      <c r="BF560" s="70"/>
      <c r="BG560" s="70"/>
      <c r="BH560" s="70"/>
      <c r="BI560" s="70"/>
      <c r="BJ560" s="70"/>
      <c r="BK560" s="70"/>
      <c r="BL560" s="70"/>
      <c r="BM560" s="70"/>
      <c r="BN560" s="70"/>
      <c r="BO560" s="70"/>
      <c r="BP560" s="70"/>
      <c r="BQ560" s="70"/>
      <c r="BR560" s="70"/>
      <c r="BS560" s="70"/>
      <c r="BT560" s="70"/>
      <c r="BU560" s="70"/>
      <c r="BV560" s="70"/>
      <c r="BW560" s="70"/>
      <c r="BX560" s="70"/>
      <c r="BY560" s="70"/>
      <c r="BZ560" s="70"/>
      <c r="CA560" s="70"/>
      <c r="CB560" s="70"/>
      <c r="CC560" s="70"/>
      <c r="CD560" s="70"/>
      <c r="CE560" s="70"/>
      <c r="CF560" s="70"/>
      <c r="CG560" s="70"/>
      <c r="CH560" s="70"/>
      <c r="CI560" s="70"/>
      <c r="CJ560" s="70"/>
      <c r="CK560" s="70"/>
      <c r="CL560" s="70"/>
      <c r="CM560" s="70"/>
      <c r="CN560" s="70"/>
      <c r="CO560" s="70"/>
      <c r="CP560" s="70"/>
      <c r="CQ560" s="70"/>
      <c r="CR560" s="70"/>
      <c r="CS560" s="70"/>
      <c r="CT560" s="70"/>
      <c r="CU560" s="70"/>
      <c r="CV560" s="70"/>
      <c r="CW560" s="70"/>
      <c r="CX560" s="70"/>
      <c r="CY560" s="70"/>
      <c r="CZ560" s="70"/>
      <c r="DA560" s="70"/>
      <c r="DB560" s="70"/>
      <c r="DC560" s="70"/>
      <c r="DD560" s="70"/>
      <c r="DE560" s="70"/>
      <c r="DF560" s="70"/>
      <c r="DG560" s="70"/>
      <c r="DH560" s="70"/>
      <c r="DI560" s="70"/>
      <c r="DJ560" s="70"/>
      <c r="DK560" s="70"/>
      <c r="DL560" s="70"/>
      <c r="DM560" s="70"/>
      <c r="DN560" s="70"/>
      <c r="DO560" s="70"/>
      <c r="DP560" s="70"/>
      <c r="DQ560" s="70"/>
      <c r="DR560" s="70"/>
      <c r="DS560" s="70"/>
      <c r="DT560" s="70"/>
      <c r="DU560" s="70"/>
      <c r="DV560" s="70"/>
      <c r="DW560" s="70"/>
      <c r="DX560" s="70"/>
      <c r="DY560" s="70"/>
      <c r="DZ560" s="70"/>
      <c r="EA560" s="70"/>
      <c r="EB560" s="70"/>
      <c r="EC560" s="70"/>
      <c r="ED560" s="70"/>
      <c r="EE560" s="70"/>
      <c r="EF560" s="70"/>
      <c r="EG560" s="70"/>
      <c r="EH560" s="70"/>
      <c r="EI560" s="70"/>
      <c r="EJ560" s="70"/>
      <c r="EK560" s="70"/>
      <c r="EL560" s="70"/>
      <c r="EM560" s="70"/>
      <c r="EN560" s="70"/>
    </row>
    <row r="561" spans="1:144" outlineLevel="1" x14ac:dyDescent="0.2">
      <c r="A561" s="16">
        <v>308</v>
      </c>
      <c r="B561" s="16">
        <v>0</v>
      </c>
      <c r="C561" s="1">
        <v>6.1378186248421986E-2</v>
      </c>
      <c r="D561" s="1">
        <f t="shared" si="67"/>
        <v>-6.1378186248421986E-2</v>
      </c>
      <c r="E561" s="1">
        <f t="shared" si="68"/>
        <v>0.12668527031864887</v>
      </c>
      <c r="F561" s="1">
        <f t="shared" si="69"/>
        <v>-0.35592874331619928</v>
      </c>
      <c r="G561" s="1">
        <f t="shared" si="70"/>
        <v>-0.25571823829296048</v>
      </c>
      <c r="H561" s="1">
        <v>5.60860789582419E-2</v>
      </c>
      <c r="I561" s="1">
        <f t="shared" si="71"/>
        <v>3.8854926830911838E-3</v>
      </c>
      <c r="J561" s="1">
        <f t="shared" si="72"/>
        <v>-0.26320583215184745</v>
      </c>
      <c r="AQ561" s="70"/>
      <c r="AR561" s="70"/>
      <c r="AS561" s="70"/>
      <c r="AT561" s="70"/>
      <c r="AU561" s="70"/>
      <c r="AV561" s="70"/>
      <c r="AW561" s="70"/>
      <c r="AX561" s="83"/>
      <c r="AY561" s="70"/>
      <c r="AZ561" s="70"/>
      <c r="BA561" s="70"/>
      <c r="BB561" s="70">
        <f t="shared" si="73"/>
        <v>1</v>
      </c>
      <c r="BC561" s="70">
        <f t="shared" si="74"/>
        <v>6.1378186248421986E-2</v>
      </c>
      <c r="BD561" s="70" t="e">
        <f t="shared" si="75"/>
        <v>#N/A</v>
      </c>
      <c r="BE561" s="70"/>
      <c r="BF561" s="70"/>
      <c r="BG561" s="70"/>
      <c r="BH561" s="70"/>
      <c r="BI561" s="70"/>
      <c r="BJ561" s="70"/>
      <c r="BK561" s="70"/>
      <c r="BL561" s="70"/>
      <c r="BM561" s="70"/>
      <c r="BN561" s="70"/>
      <c r="BO561" s="70"/>
      <c r="BP561" s="70"/>
      <c r="BQ561" s="70"/>
      <c r="BR561" s="70"/>
      <c r="BS561" s="70"/>
      <c r="BT561" s="70"/>
      <c r="BU561" s="70"/>
      <c r="BV561" s="70"/>
      <c r="BW561" s="70"/>
      <c r="BX561" s="70"/>
      <c r="BY561" s="70"/>
      <c r="BZ561" s="70"/>
      <c r="CA561" s="70"/>
      <c r="CB561" s="70"/>
      <c r="CC561" s="70"/>
      <c r="CD561" s="70"/>
      <c r="CE561" s="70"/>
      <c r="CF561" s="70"/>
      <c r="CG561" s="70"/>
      <c r="CH561" s="70"/>
      <c r="CI561" s="70"/>
      <c r="CJ561" s="70"/>
      <c r="CK561" s="70"/>
      <c r="CL561" s="70"/>
      <c r="CM561" s="70"/>
      <c r="CN561" s="70"/>
      <c r="CO561" s="70"/>
      <c r="CP561" s="70"/>
      <c r="CQ561" s="70"/>
      <c r="CR561" s="70"/>
      <c r="CS561" s="70"/>
      <c r="CT561" s="70"/>
      <c r="CU561" s="70"/>
      <c r="CV561" s="70"/>
      <c r="CW561" s="70"/>
      <c r="CX561" s="70"/>
      <c r="CY561" s="70"/>
      <c r="CZ561" s="70"/>
      <c r="DA561" s="70"/>
      <c r="DB561" s="70"/>
      <c r="DC561" s="70"/>
      <c r="DD561" s="70"/>
      <c r="DE561" s="70"/>
      <c r="DF561" s="70"/>
      <c r="DG561" s="70"/>
      <c r="DH561" s="70"/>
      <c r="DI561" s="70"/>
      <c r="DJ561" s="70"/>
      <c r="DK561" s="70"/>
      <c r="DL561" s="70"/>
      <c r="DM561" s="70"/>
      <c r="DN561" s="70"/>
      <c r="DO561" s="70"/>
      <c r="DP561" s="70"/>
      <c r="DQ561" s="70"/>
      <c r="DR561" s="70"/>
      <c r="DS561" s="70"/>
      <c r="DT561" s="70"/>
      <c r="DU561" s="70"/>
      <c r="DV561" s="70"/>
      <c r="DW561" s="70"/>
      <c r="DX561" s="70"/>
      <c r="DY561" s="70"/>
      <c r="DZ561" s="70"/>
      <c r="EA561" s="70"/>
      <c r="EB561" s="70"/>
      <c r="EC561" s="70"/>
      <c r="ED561" s="70"/>
      <c r="EE561" s="70"/>
      <c r="EF561" s="70"/>
      <c r="EG561" s="70"/>
      <c r="EH561" s="70"/>
      <c r="EI561" s="70"/>
      <c r="EJ561" s="70"/>
      <c r="EK561" s="70"/>
      <c r="EL561" s="70"/>
      <c r="EM561" s="70"/>
      <c r="EN561" s="70"/>
    </row>
    <row r="562" spans="1:144" outlineLevel="1" x14ac:dyDescent="0.2">
      <c r="A562" s="16">
        <v>309</v>
      </c>
      <c r="B562" s="16">
        <v>0</v>
      </c>
      <c r="C562" s="1">
        <v>2.5492086118138932E-3</v>
      </c>
      <c r="D562" s="1">
        <f t="shared" si="67"/>
        <v>-2.5492086118138932E-3</v>
      </c>
      <c r="E562" s="1">
        <f t="shared" si="68"/>
        <v>5.1049267532934607E-3</v>
      </c>
      <c r="F562" s="1">
        <f t="shared" si="69"/>
        <v>-7.1448770131426753E-2</v>
      </c>
      <c r="G562" s="1">
        <f t="shared" si="70"/>
        <v>-5.0554165848525234E-2</v>
      </c>
      <c r="H562" s="1">
        <v>3.0413410846694446E-3</v>
      </c>
      <c r="I562" s="1">
        <f t="shared" si="71"/>
        <v>7.7965393786896527E-6</v>
      </c>
      <c r="J562" s="1">
        <f t="shared" si="72"/>
        <v>-5.0631217880067678E-2</v>
      </c>
      <c r="AQ562" s="70"/>
      <c r="AR562" s="70"/>
      <c r="AS562" s="70"/>
      <c r="AT562" s="70"/>
      <c r="AU562" s="70"/>
      <c r="AV562" s="70"/>
      <c r="AW562" s="70"/>
      <c r="AX562" s="83"/>
      <c r="AY562" s="70"/>
      <c r="AZ562" s="70"/>
      <c r="BA562" s="70"/>
      <c r="BB562" s="70">
        <f t="shared" si="73"/>
        <v>1</v>
      </c>
      <c r="BC562" s="70">
        <f t="shared" si="74"/>
        <v>2.5492086118138932E-3</v>
      </c>
      <c r="BD562" s="70" t="e">
        <f t="shared" si="75"/>
        <v>#N/A</v>
      </c>
      <c r="BE562" s="70"/>
      <c r="BF562" s="70"/>
      <c r="BG562" s="70"/>
      <c r="BH562" s="70"/>
      <c r="BI562" s="70"/>
      <c r="BJ562" s="70"/>
      <c r="BK562" s="70"/>
      <c r="BL562" s="70"/>
      <c r="BM562" s="70"/>
      <c r="BN562" s="70"/>
      <c r="BO562" s="70"/>
      <c r="BP562" s="70"/>
      <c r="BQ562" s="70"/>
      <c r="BR562" s="70"/>
      <c r="BS562" s="70"/>
      <c r="BT562" s="70"/>
      <c r="BU562" s="70"/>
      <c r="BV562" s="70"/>
      <c r="BW562" s="70"/>
      <c r="BX562" s="70"/>
      <c r="BY562" s="70"/>
      <c r="BZ562" s="70"/>
      <c r="CA562" s="70"/>
      <c r="CB562" s="70"/>
      <c r="CC562" s="70"/>
      <c r="CD562" s="70"/>
      <c r="CE562" s="70"/>
      <c r="CF562" s="70"/>
      <c r="CG562" s="70"/>
      <c r="CH562" s="70"/>
      <c r="CI562" s="70"/>
      <c r="CJ562" s="70"/>
      <c r="CK562" s="70"/>
      <c r="CL562" s="70"/>
      <c r="CM562" s="70"/>
      <c r="CN562" s="70"/>
      <c r="CO562" s="70"/>
      <c r="CP562" s="70"/>
      <c r="CQ562" s="70"/>
      <c r="CR562" s="70"/>
      <c r="CS562" s="70"/>
      <c r="CT562" s="70"/>
      <c r="CU562" s="70"/>
      <c r="CV562" s="70"/>
      <c r="CW562" s="70"/>
      <c r="CX562" s="70"/>
      <c r="CY562" s="70"/>
      <c r="CZ562" s="70"/>
      <c r="DA562" s="70"/>
      <c r="DB562" s="70"/>
      <c r="DC562" s="70"/>
      <c r="DD562" s="70"/>
      <c r="DE562" s="70"/>
      <c r="DF562" s="70"/>
      <c r="DG562" s="70"/>
      <c r="DH562" s="70"/>
      <c r="DI562" s="70"/>
      <c r="DJ562" s="70"/>
      <c r="DK562" s="70"/>
      <c r="DL562" s="70"/>
      <c r="DM562" s="70"/>
      <c r="DN562" s="70"/>
      <c r="DO562" s="70"/>
      <c r="DP562" s="70"/>
      <c r="DQ562" s="70"/>
      <c r="DR562" s="70"/>
      <c r="DS562" s="70"/>
      <c r="DT562" s="70"/>
      <c r="DU562" s="70"/>
      <c r="DV562" s="70"/>
      <c r="DW562" s="70"/>
      <c r="DX562" s="70"/>
      <c r="DY562" s="70"/>
      <c r="DZ562" s="70"/>
      <c r="EA562" s="70"/>
      <c r="EB562" s="70"/>
      <c r="EC562" s="70"/>
      <c r="ED562" s="70"/>
      <c r="EE562" s="70"/>
      <c r="EF562" s="70"/>
      <c r="EG562" s="70"/>
      <c r="EH562" s="70"/>
      <c r="EI562" s="70"/>
      <c r="EJ562" s="70"/>
      <c r="EK562" s="70"/>
      <c r="EL562" s="70"/>
      <c r="EM562" s="70"/>
      <c r="EN562" s="70"/>
    </row>
    <row r="563" spans="1:144" outlineLevel="1" x14ac:dyDescent="0.2">
      <c r="A563" s="16">
        <v>310</v>
      </c>
      <c r="B563" s="16">
        <v>0</v>
      </c>
      <c r="C563" s="1">
        <v>1.8130789620133425E-2</v>
      </c>
      <c r="D563" s="1">
        <f t="shared" si="67"/>
        <v>-1.8130789620133425E-2</v>
      </c>
      <c r="E563" s="1">
        <f t="shared" si="68"/>
        <v>3.6594332967449572E-2</v>
      </c>
      <c r="F563" s="1">
        <f t="shared" si="69"/>
        <v>-0.19129645309688723</v>
      </c>
      <c r="G563" s="1">
        <f t="shared" si="70"/>
        <v>-0.13588813510283532</v>
      </c>
      <c r="H563" s="1">
        <v>1.1923902407733639E-2</v>
      </c>
      <c r="I563" s="1">
        <f t="shared" si="71"/>
        <v>2.2283894641217145E-4</v>
      </c>
      <c r="J563" s="1">
        <f t="shared" si="72"/>
        <v>-0.13670561147275045</v>
      </c>
      <c r="AQ563" s="70"/>
      <c r="AR563" s="70"/>
      <c r="AS563" s="70"/>
      <c r="AT563" s="70"/>
      <c r="AU563" s="70"/>
      <c r="AV563" s="70"/>
      <c r="AW563" s="70"/>
      <c r="AX563" s="83"/>
      <c r="AY563" s="70"/>
      <c r="AZ563" s="70"/>
      <c r="BA563" s="70"/>
      <c r="BB563" s="70">
        <f t="shared" si="73"/>
        <v>1</v>
      </c>
      <c r="BC563" s="70">
        <f t="shared" si="74"/>
        <v>1.8130789620133425E-2</v>
      </c>
      <c r="BD563" s="70" t="e">
        <f t="shared" si="75"/>
        <v>#N/A</v>
      </c>
      <c r="BE563" s="70"/>
      <c r="BF563" s="70"/>
      <c r="BG563" s="70"/>
      <c r="BH563" s="70"/>
      <c r="BI563" s="70"/>
      <c r="BJ563" s="70"/>
      <c r="BK563" s="70"/>
      <c r="BL563" s="70"/>
      <c r="BM563" s="70"/>
      <c r="BN563" s="70"/>
      <c r="BO563" s="70"/>
      <c r="BP563" s="70"/>
      <c r="BQ563" s="70"/>
      <c r="BR563" s="70"/>
      <c r="BS563" s="70"/>
      <c r="BT563" s="70"/>
      <c r="BU563" s="70"/>
      <c r="BV563" s="70"/>
      <c r="BW563" s="70"/>
      <c r="BX563" s="70"/>
      <c r="BY563" s="70"/>
      <c r="BZ563" s="70"/>
      <c r="CA563" s="70"/>
      <c r="CB563" s="70"/>
      <c r="CC563" s="70"/>
      <c r="CD563" s="70"/>
      <c r="CE563" s="70"/>
      <c r="CF563" s="70"/>
      <c r="CG563" s="70"/>
      <c r="CH563" s="70"/>
      <c r="CI563" s="70"/>
      <c r="CJ563" s="70"/>
      <c r="CK563" s="70"/>
      <c r="CL563" s="70"/>
      <c r="CM563" s="70"/>
      <c r="CN563" s="70"/>
      <c r="CO563" s="70"/>
      <c r="CP563" s="70"/>
      <c r="CQ563" s="70"/>
      <c r="CR563" s="70"/>
      <c r="CS563" s="70"/>
      <c r="CT563" s="70"/>
      <c r="CU563" s="70"/>
      <c r="CV563" s="70"/>
      <c r="CW563" s="70"/>
      <c r="CX563" s="70"/>
      <c r="CY563" s="70"/>
      <c r="CZ563" s="70"/>
      <c r="DA563" s="70"/>
      <c r="DB563" s="70"/>
      <c r="DC563" s="70"/>
      <c r="DD563" s="70"/>
      <c r="DE563" s="70"/>
      <c r="DF563" s="70"/>
      <c r="DG563" s="70"/>
      <c r="DH563" s="70"/>
      <c r="DI563" s="70"/>
      <c r="DJ563" s="70"/>
      <c r="DK563" s="70"/>
      <c r="DL563" s="70"/>
      <c r="DM563" s="70"/>
      <c r="DN563" s="70"/>
      <c r="DO563" s="70"/>
      <c r="DP563" s="70"/>
      <c r="DQ563" s="70"/>
      <c r="DR563" s="70"/>
      <c r="DS563" s="70"/>
      <c r="DT563" s="70"/>
      <c r="DU563" s="70"/>
      <c r="DV563" s="70"/>
      <c r="DW563" s="70"/>
      <c r="DX563" s="70"/>
      <c r="DY563" s="70"/>
      <c r="DZ563" s="70"/>
      <c r="EA563" s="70"/>
      <c r="EB563" s="70"/>
      <c r="EC563" s="70"/>
      <c r="ED563" s="70"/>
      <c r="EE563" s="70"/>
      <c r="EF563" s="70"/>
      <c r="EG563" s="70"/>
      <c r="EH563" s="70"/>
      <c r="EI563" s="70"/>
      <c r="EJ563" s="70"/>
      <c r="EK563" s="70"/>
      <c r="EL563" s="70"/>
      <c r="EM563" s="70"/>
      <c r="EN563" s="70"/>
    </row>
    <row r="564" spans="1:144" outlineLevel="1" x14ac:dyDescent="0.2">
      <c r="A564" s="16">
        <v>311</v>
      </c>
      <c r="B564" s="16">
        <v>0</v>
      </c>
      <c r="C564" s="1">
        <v>3.5124622307053277E-3</v>
      </c>
      <c r="D564" s="1">
        <f t="shared" si="67"/>
        <v>-3.5124622307053277E-3</v>
      </c>
      <c r="E564" s="1">
        <f t="shared" si="68"/>
        <v>7.0372908183994817E-3</v>
      </c>
      <c r="F564" s="1">
        <f t="shared" si="69"/>
        <v>-8.3888561904466349E-2</v>
      </c>
      <c r="G564" s="1">
        <f t="shared" si="70"/>
        <v>-5.9370389159873575E-2</v>
      </c>
      <c r="H564" s="1">
        <v>7.3580520743136285E-3</v>
      </c>
      <c r="I564" s="1">
        <f t="shared" si="71"/>
        <v>2.6128232041742427E-5</v>
      </c>
      <c r="J564" s="1">
        <f t="shared" si="72"/>
        <v>-5.9590027194460785E-2</v>
      </c>
      <c r="AQ564" s="70"/>
      <c r="AR564" s="70"/>
      <c r="AS564" s="70"/>
      <c r="AT564" s="70"/>
      <c r="AU564" s="70"/>
      <c r="AV564" s="70"/>
      <c r="AW564" s="70"/>
      <c r="AX564" s="83"/>
      <c r="AY564" s="70"/>
      <c r="AZ564" s="70"/>
      <c r="BA564" s="70"/>
      <c r="BB564" s="70">
        <f t="shared" si="73"/>
        <v>1</v>
      </c>
      <c r="BC564" s="70">
        <f t="shared" si="74"/>
        <v>3.5124622307053277E-3</v>
      </c>
      <c r="BD564" s="70" t="e">
        <f t="shared" si="75"/>
        <v>#N/A</v>
      </c>
      <c r="BE564" s="70"/>
      <c r="BF564" s="70"/>
      <c r="BG564" s="70"/>
      <c r="BH564" s="70"/>
      <c r="BI564" s="70"/>
      <c r="BJ564" s="70"/>
      <c r="BK564" s="70"/>
      <c r="BL564" s="70"/>
      <c r="BM564" s="70"/>
      <c r="BN564" s="70"/>
      <c r="BO564" s="70"/>
      <c r="BP564" s="70"/>
      <c r="BQ564" s="70"/>
      <c r="BR564" s="70"/>
      <c r="BS564" s="70"/>
      <c r="BT564" s="70"/>
      <c r="BU564" s="70"/>
      <c r="BV564" s="70"/>
      <c r="BW564" s="70"/>
      <c r="BX564" s="70"/>
      <c r="BY564" s="70"/>
      <c r="BZ564" s="70"/>
      <c r="CA564" s="70"/>
      <c r="CB564" s="70"/>
      <c r="CC564" s="70"/>
      <c r="CD564" s="70"/>
      <c r="CE564" s="70"/>
      <c r="CF564" s="70"/>
      <c r="CG564" s="70"/>
      <c r="CH564" s="70"/>
      <c r="CI564" s="70"/>
      <c r="CJ564" s="70"/>
      <c r="CK564" s="70"/>
      <c r="CL564" s="70"/>
      <c r="CM564" s="70"/>
      <c r="CN564" s="70"/>
      <c r="CO564" s="70"/>
      <c r="CP564" s="70"/>
      <c r="CQ564" s="70"/>
      <c r="CR564" s="70"/>
      <c r="CS564" s="70"/>
      <c r="CT564" s="70"/>
      <c r="CU564" s="70"/>
      <c r="CV564" s="70"/>
      <c r="CW564" s="70"/>
      <c r="CX564" s="70"/>
      <c r="CY564" s="70"/>
      <c r="CZ564" s="70"/>
      <c r="DA564" s="70"/>
      <c r="DB564" s="70"/>
      <c r="DC564" s="70"/>
      <c r="DD564" s="70"/>
      <c r="DE564" s="70"/>
      <c r="DF564" s="70"/>
      <c r="DG564" s="70"/>
      <c r="DH564" s="70"/>
      <c r="DI564" s="70"/>
      <c r="DJ564" s="70"/>
      <c r="DK564" s="70"/>
      <c r="DL564" s="70"/>
      <c r="DM564" s="70"/>
      <c r="DN564" s="70"/>
      <c r="DO564" s="70"/>
      <c r="DP564" s="70"/>
      <c r="DQ564" s="70"/>
      <c r="DR564" s="70"/>
      <c r="DS564" s="70"/>
      <c r="DT564" s="70"/>
      <c r="DU564" s="70"/>
      <c r="DV564" s="70"/>
      <c r="DW564" s="70"/>
      <c r="DX564" s="70"/>
      <c r="DY564" s="70"/>
      <c r="DZ564" s="70"/>
      <c r="EA564" s="70"/>
      <c r="EB564" s="70"/>
      <c r="EC564" s="70"/>
      <c r="ED564" s="70"/>
      <c r="EE564" s="70"/>
      <c r="EF564" s="70"/>
      <c r="EG564" s="70"/>
      <c r="EH564" s="70"/>
      <c r="EI564" s="70"/>
      <c r="EJ564" s="70"/>
      <c r="EK564" s="70"/>
      <c r="EL564" s="70"/>
      <c r="EM564" s="70"/>
      <c r="EN564" s="70"/>
    </row>
    <row r="565" spans="1:144" outlineLevel="1" x14ac:dyDescent="0.2">
      <c r="A565" s="16">
        <v>312</v>
      </c>
      <c r="B565" s="16">
        <v>0</v>
      </c>
      <c r="C565" s="1">
        <v>0.61119922678444727</v>
      </c>
      <c r="D565" s="1">
        <f t="shared" si="67"/>
        <v>-0.61119922678444727</v>
      </c>
      <c r="E565" s="1">
        <f t="shared" si="68"/>
        <v>1.8893764353494023</v>
      </c>
      <c r="F565" s="1">
        <f t="shared" si="69"/>
        <v>-1.3745459015068948</v>
      </c>
      <c r="G565" s="1">
        <f t="shared" si="70"/>
        <v>-1.2537987661051901</v>
      </c>
      <c r="H565" s="1">
        <v>0.17941712267367271</v>
      </c>
      <c r="I565" s="1">
        <f t="shared" si="71"/>
        <v>0.34371391395391204</v>
      </c>
      <c r="J565" s="1">
        <f t="shared" si="72"/>
        <v>-1.3840972725357166</v>
      </c>
      <c r="AQ565" s="70"/>
      <c r="AR565" s="70"/>
      <c r="AS565" s="70"/>
      <c r="AT565" s="70"/>
      <c r="AU565" s="70"/>
      <c r="AV565" s="70"/>
      <c r="AW565" s="70"/>
      <c r="AX565" s="83"/>
      <c r="AY565" s="70"/>
      <c r="AZ565" s="70"/>
      <c r="BA565" s="70"/>
      <c r="BB565" s="70">
        <f t="shared" si="73"/>
        <v>1</v>
      </c>
      <c r="BC565" s="70">
        <f t="shared" si="74"/>
        <v>0.61119922678444727</v>
      </c>
      <c r="BD565" s="70" t="e">
        <f t="shared" si="75"/>
        <v>#N/A</v>
      </c>
      <c r="BE565" s="70"/>
      <c r="BF565" s="70"/>
      <c r="BG565" s="70"/>
      <c r="BH565" s="70"/>
      <c r="BI565" s="70"/>
      <c r="BJ565" s="70"/>
      <c r="BK565" s="70"/>
      <c r="BL565" s="70"/>
      <c r="BM565" s="70"/>
      <c r="BN565" s="70"/>
      <c r="BO565" s="70"/>
      <c r="BP565" s="70"/>
      <c r="BQ565" s="70"/>
      <c r="BR565" s="70"/>
      <c r="BS565" s="70"/>
      <c r="BT565" s="70"/>
      <c r="BU565" s="70"/>
      <c r="BV565" s="70"/>
      <c r="BW565" s="70"/>
      <c r="BX565" s="70"/>
      <c r="BY565" s="70"/>
      <c r="BZ565" s="70"/>
      <c r="CA565" s="70"/>
      <c r="CB565" s="70"/>
      <c r="CC565" s="70"/>
      <c r="CD565" s="70"/>
      <c r="CE565" s="70"/>
      <c r="CF565" s="70"/>
      <c r="CG565" s="70"/>
      <c r="CH565" s="70"/>
      <c r="CI565" s="70"/>
      <c r="CJ565" s="70"/>
      <c r="CK565" s="70"/>
      <c r="CL565" s="70"/>
      <c r="CM565" s="70"/>
      <c r="CN565" s="70"/>
      <c r="CO565" s="70"/>
      <c r="CP565" s="70"/>
      <c r="CQ565" s="70"/>
      <c r="CR565" s="70"/>
      <c r="CS565" s="70"/>
      <c r="CT565" s="70"/>
      <c r="CU565" s="70"/>
      <c r="CV565" s="70"/>
      <c r="CW565" s="70"/>
      <c r="CX565" s="70"/>
      <c r="CY565" s="70"/>
      <c r="CZ565" s="70"/>
      <c r="DA565" s="70"/>
      <c r="DB565" s="70"/>
      <c r="DC565" s="70"/>
      <c r="DD565" s="70"/>
      <c r="DE565" s="70"/>
      <c r="DF565" s="70"/>
      <c r="DG565" s="70"/>
      <c r="DH565" s="70"/>
      <c r="DI565" s="70"/>
      <c r="DJ565" s="70"/>
      <c r="DK565" s="70"/>
      <c r="DL565" s="70"/>
      <c r="DM565" s="70"/>
      <c r="DN565" s="70"/>
      <c r="DO565" s="70"/>
      <c r="DP565" s="70"/>
      <c r="DQ565" s="70"/>
      <c r="DR565" s="70"/>
      <c r="DS565" s="70"/>
      <c r="DT565" s="70"/>
      <c r="DU565" s="70"/>
      <c r="DV565" s="70"/>
      <c r="DW565" s="70"/>
      <c r="DX565" s="70"/>
      <c r="DY565" s="70"/>
      <c r="DZ565" s="70"/>
      <c r="EA565" s="70"/>
      <c r="EB565" s="70"/>
      <c r="EC565" s="70"/>
      <c r="ED565" s="70"/>
      <c r="EE565" s="70"/>
      <c r="EF565" s="70"/>
      <c r="EG565" s="70"/>
      <c r="EH565" s="70"/>
      <c r="EI565" s="70"/>
      <c r="EJ565" s="70"/>
      <c r="EK565" s="70"/>
      <c r="EL565" s="70"/>
      <c r="EM565" s="70"/>
      <c r="EN565" s="70"/>
    </row>
    <row r="566" spans="1:144" outlineLevel="1" x14ac:dyDescent="0.2">
      <c r="A566" s="16">
        <v>313</v>
      </c>
      <c r="B566" s="16">
        <v>0</v>
      </c>
      <c r="C566" s="1">
        <v>4.4439935281129818E-7</v>
      </c>
      <c r="D566" s="1">
        <f t="shared" si="67"/>
        <v>-4.4439935281129818E-7</v>
      </c>
      <c r="E566" s="1">
        <f t="shared" si="68"/>
        <v>8.8879890304928123E-7</v>
      </c>
      <c r="F566" s="1">
        <f t="shared" si="69"/>
        <v>-9.4276131817617613E-4</v>
      </c>
      <c r="G566" s="1">
        <f t="shared" si="70"/>
        <v>-6.6663299520963607E-4</v>
      </c>
      <c r="H566" s="1">
        <v>3.5005040263942106E-6</v>
      </c>
      <c r="I566" s="1">
        <f t="shared" si="71"/>
        <v>1.5556278606421149E-12</v>
      </c>
      <c r="J566" s="1">
        <f t="shared" si="72"/>
        <v>-6.6663416198844126E-4</v>
      </c>
      <c r="AQ566" s="70"/>
      <c r="AR566" s="70"/>
      <c r="AS566" s="70"/>
      <c r="AT566" s="70"/>
      <c r="AU566" s="70"/>
      <c r="AV566" s="70"/>
      <c r="AW566" s="70"/>
      <c r="AX566" s="83"/>
      <c r="AY566" s="70"/>
      <c r="AZ566" s="70"/>
      <c r="BA566" s="70"/>
      <c r="BB566" s="70">
        <f t="shared" si="73"/>
        <v>1</v>
      </c>
      <c r="BC566" s="70">
        <f t="shared" si="74"/>
        <v>4.4439935281129818E-7</v>
      </c>
      <c r="BD566" s="70" t="e">
        <f t="shared" si="75"/>
        <v>#N/A</v>
      </c>
      <c r="BE566" s="70"/>
      <c r="BF566" s="70"/>
      <c r="BG566" s="70"/>
      <c r="BH566" s="70"/>
      <c r="BI566" s="70"/>
      <c r="BJ566" s="70"/>
      <c r="BK566" s="70"/>
      <c r="BL566" s="70"/>
      <c r="BM566" s="70"/>
      <c r="BN566" s="70"/>
      <c r="BO566" s="70"/>
      <c r="BP566" s="70"/>
      <c r="BQ566" s="70"/>
      <c r="BR566" s="70"/>
      <c r="BS566" s="70"/>
      <c r="BT566" s="70"/>
      <c r="BU566" s="70"/>
      <c r="BV566" s="70"/>
      <c r="BW566" s="70"/>
      <c r="BX566" s="70"/>
      <c r="BY566" s="70"/>
      <c r="BZ566" s="70"/>
      <c r="CA566" s="70"/>
      <c r="CB566" s="70"/>
      <c r="CC566" s="70"/>
      <c r="CD566" s="70"/>
      <c r="CE566" s="70"/>
      <c r="CF566" s="70"/>
      <c r="CG566" s="70"/>
      <c r="CH566" s="70"/>
      <c r="CI566" s="70"/>
      <c r="CJ566" s="70"/>
      <c r="CK566" s="70"/>
      <c r="CL566" s="70"/>
      <c r="CM566" s="70"/>
      <c r="CN566" s="70"/>
      <c r="CO566" s="70"/>
      <c r="CP566" s="70"/>
      <c r="CQ566" s="70"/>
      <c r="CR566" s="70"/>
      <c r="CS566" s="70"/>
      <c r="CT566" s="70"/>
      <c r="CU566" s="70"/>
      <c r="CV566" s="70"/>
      <c r="CW566" s="70"/>
      <c r="CX566" s="70"/>
      <c r="CY566" s="70"/>
      <c r="CZ566" s="70"/>
      <c r="DA566" s="70"/>
      <c r="DB566" s="70"/>
      <c r="DC566" s="70"/>
      <c r="DD566" s="70"/>
      <c r="DE566" s="70"/>
      <c r="DF566" s="70"/>
      <c r="DG566" s="70"/>
      <c r="DH566" s="70"/>
      <c r="DI566" s="70"/>
      <c r="DJ566" s="70"/>
      <c r="DK566" s="70"/>
      <c r="DL566" s="70"/>
      <c r="DM566" s="70"/>
      <c r="DN566" s="70"/>
      <c r="DO566" s="70"/>
      <c r="DP566" s="70"/>
      <c r="DQ566" s="70"/>
      <c r="DR566" s="70"/>
      <c r="DS566" s="70"/>
      <c r="DT566" s="70"/>
      <c r="DU566" s="70"/>
      <c r="DV566" s="70"/>
      <c r="DW566" s="70"/>
      <c r="DX566" s="70"/>
      <c r="DY566" s="70"/>
      <c r="DZ566" s="70"/>
      <c r="EA566" s="70"/>
      <c r="EB566" s="70"/>
      <c r="EC566" s="70"/>
      <c r="ED566" s="70"/>
      <c r="EE566" s="70"/>
      <c r="EF566" s="70"/>
      <c r="EG566" s="70"/>
      <c r="EH566" s="70"/>
      <c r="EI566" s="70"/>
      <c r="EJ566" s="70"/>
      <c r="EK566" s="70"/>
      <c r="EL566" s="70"/>
      <c r="EM566" s="70"/>
      <c r="EN566" s="70"/>
    </row>
    <row r="567" spans="1:144" outlineLevel="1" x14ac:dyDescent="0.2">
      <c r="A567" s="16">
        <v>314</v>
      </c>
      <c r="B567" s="16">
        <v>0</v>
      </c>
      <c r="C567" s="1">
        <v>5.0127632678715185E-6</v>
      </c>
      <c r="D567" s="1">
        <f t="shared" si="67"/>
        <v>-5.0127632678715185E-6</v>
      </c>
      <c r="E567" s="1">
        <f t="shared" si="68"/>
        <v>1.0025551663897584E-5</v>
      </c>
      <c r="F567" s="1">
        <f t="shared" si="69"/>
        <v>-3.1663151554918827E-3</v>
      </c>
      <c r="G567" s="1">
        <f t="shared" si="70"/>
        <v>-2.2389257235989452E-3</v>
      </c>
      <c r="H567" s="1">
        <v>2.5454690378887952E-5</v>
      </c>
      <c r="I567" s="1">
        <f t="shared" si="71"/>
        <v>1.2760222462491427E-10</v>
      </c>
      <c r="J567" s="1">
        <f t="shared" si="72"/>
        <v>-2.2389542197235042E-3</v>
      </c>
      <c r="AQ567" s="70"/>
      <c r="AR567" s="70"/>
      <c r="AS567" s="70"/>
      <c r="AT567" s="70"/>
      <c r="AU567" s="70"/>
      <c r="AV567" s="70"/>
      <c r="AW567" s="70"/>
      <c r="AX567" s="83"/>
      <c r="AY567" s="70"/>
      <c r="AZ567" s="70"/>
      <c r="BA567" s="70"/>
      <c r="BB567" s="70">
        <f t="shared" si="73"/>
        <v>1</v>
      </c>
      <c r="BC567" s="70">
        <f t="shared" si="74"/>
        <v>5.0127632678715185E-6</v>
      </c>
      <c r="BD567" s="70" t="e">
        <f t="shared" si="75"/>
        <v>#N/A</v>
      </c>
      <c r="BE567" s="70"/>
      <c r="BF567" s="70"/>
      <c r="BG567" s="70"/>
      <c r="BH567" s="70"/>
      <c r="BI567" s="70"/>
      <c r="BJ567" s="70"/>
      <c r="BK567" s="70"/>
      <c r="BL567" s="70"/>
      <c r="BM567" s="70"/>
      <c r="BN567" s="70"/>
      <c r="BO567" s="70"/>
      <c r="BP567" s="70"/>
      <c r="BQ567" s="70"/>
      <c r="BR567" s="70"/>
      <c r="BS567" s="70"/>
      <c r="BT567" s="70"/>
      <c r="BU567" s="70"/>
      <c r="BV567" s="70"/>
      <c r="BW567" s="70"/>
      <c r="BX567" s="70"/>
      <c r="BY567" s="70"/>
      <c r="BZ567" s="70"/>
      <c r="CA567" s="70"/>
      <c r="CB567" s="70"/>
      <c r="CC567" s="70"/>
      <c r="CD567" s="70"/>
      <c r="CE567" s="70"/>
      <c r="CF567" s="70"/>
      <c r="CG567" s="70"/>
      <c r="CH567" s="70"/>
      <c r="CI567" s="70"/>
      <c r="CJ567" s="70"/>
      <c r="CK567" s="70"/>
      <c r="CL567" s="70"/>
      <c r="CM567" s="70"/>
      <c r="CN567" s="70"/>
      <c r="CO567" s="70"/>
      <c r="CP567" s="70"/>
      <c r="CQ567" s="70"/>
      <c r="CR567" s="70"/>
      <c r="CS567" s="70"/>
      <c r="CT567" s="70"/>
      <c r="CU567" s="70"/>
      <c r="CV567" s="70"/>
      <c r="CW567" s="70"/>
      <c r="CX567" s="70"/>
      <c r="CY567" s="70"/>
      <c r="CZ567" s="70"/>
      <c r="DA567" s="70"/>
      <c r="DB567" s="70"/>
      <c r="DC567" s="70"/>
      <c r="DD567" s="70"/>
      <c r="DE567" s="70"/>
      <c r="DF567" s="70"/>
      <c r="DG567" s="70"/>
      <c r="DH567" s="70"/>
      <c r="DI567" s="70"/>
      <c r="DJ567" s="70"/>
      <c r="DK567" s="70"/>
      <c r="DL567" s="70"/>
      <c r="DM567" s="70"/>
      <c r="DN567" s="70"/>
      <c r="DO567" s="70"/>
      <c r="DP567" s="70"/>
      <c r="DQ567" s="70"/>
      <c r="DR567" s="70"/>
      <c r="DS567" s="70"/>
      <c r="DT567" s="70"/>
      <c r="DU567" s="70"/>
      <c r="DV567" s="70"/>
      <c r="DW567" s="70"/>
      <c r="DX567" s="70"/>
      <c r="DY567" s="70"/>
      <c r="DZ567" s="70"/>
      <c r="EA567" s="70"/>
      <c r="EB567" s="70"/>
      <c r="EC567" s="70"/>
      <c r="ED567" s="70"/>
      <c r="EE567" s="70"/>
      <c r="EF567" s="70"/>
      <c r="EG567" s="70"/>
      <c r="EH567" s="70"/>
      <c r="EI567" s="70"/>
      <c r="EJ567" s="70"/>
      <c r="EK567" s="70"/>
      <c r="EL567" s="70"/>
      <c r="EM567" s="70"/>
      <c r="EN567" s="70"/>
    </row>
    <row r="568" spans="1:144" outlineLevel="1" x14ac:dyDescent="0.2">
      <c r="A568" s="16">
        <v>315</v>
      </c>
      <c r="B568" s="16">
        <v>0</v>
      </c>
      <c r="C568" s="1">
        <v>8.0748343088201725E-4</v>
      </c>
      <c r="D568" s="1">
        <f t="shared" si="67"/>
        <v>-8.0748343088201725E-4</v>
      </c>
      <c r="E568" s="1">
        <f t="shared" si="68"/>
        <v>1.6156192424696967E-3</v>
      </c>
      <c r="F568" s="1">
        <f t="shared" si="69"/>
        <v>-4.0194766356699933E-2</v>
      </c>
      <c r="G568" s="1">
        <f t="shared" si="70"/>
        <v>-2.8427732714756952E-2</v>
      </c>
      <c r="H568" s="1">
        <v>2.1095339994371648E-3</v>
      </c>
      <c r="I568" s="1">
        <f t="shared" si="71"/>
        <v>1.7083942571514826E-6</v>
      </c>
      <c r="J568" s="1">
        <f t="shared" si="72"/>
        <v>-2.8457764872857005E-2</v>
      </c>
      <c r="AQ568" s="70"/>
      <c r="AR568" s="70"/>
      <c r="AS568" s="70"/>
      <c r="AT568" s="70"/>
      <c r="AU568" s="70"/>
      <c r="AV568" s="70"/>
      <c r="AW568" s="70"/>
      <c r="AX568" s="83"/>
      <c r="AY568" s="70"/>
      <c r="AZ568" s="70"/>
      <c r="BA568" s="70"/>
      <c r="BB568" s="70">
        <f t="shared" si="73"/>
        <v>1</v>
      </c>
      <c r="BC568" s="70">
        <f t="shared" si="74"/>
        <v>8.0748343088201725E-4</v>
      </c>
      <c r="BD568" s="70" t="e">
        <f t="shared" si="75"/>
        <v>#N/A</v>
      </c>
      <c r="BE568" s="70"/>
      <c r="BF568" s="70"/>
      <c r="BG568" s="70"/>
      <c r="BH568" s="70"/>
      <c r="BI568" s="70"/>
      <c r="BJ568" s="70"/>
      <c r="BK568" s="70"/>
      <c r="BL568" s="70"/>
      <c r="BM568" s="70"/>
      <c r="BN568" s="70"/>
      <c r="BO568" s="70"/>
      <c r="BP568" s="70"/>
      <c r="BQ568" s="70"/>
      <c r="BR568" s="70"/>
      <c r="BS568" s="70"/>
      <c r="BT568" s="70"/>
      <c r="BU568" s="70"/>
      <c r="BV568" s="70"/>
      <c r="BW568" s="70"/>
      <c r="BX568" s="70"/>
      <c r="BY568" s="70"/>
      <c r="BZ568" s="70"/>
      <c r="CA568" s="70"/>
      <c r="CB568" s="70"/>
      <c r="CC568" s="70"/>
      <c r="CD568" s="70"/>
      <c r="CE568" s="70"/>
      <c r="CF568" s="70"/>
      <c r="CG568" s="70"/>
      <c r="CH568" s="70"/>
      <c r="CI568" s="70"/>
      <c r="CJ568" s="70"/>
      <c r="CK568" s="70"/>
      <c r="CL568" s="70"/>
      <c r="CM568" s="70"/>
      <c r="CN568" s="70"/>
      <c r="CO568" s="70"/>
      <c r="CP568" s="70"/>
      <c r="CQ568" s="70"/>
      <c r="CR568" s="70"/>
      <c r="CS568" s="70"/>
      <c r="CT568" s="70"/>
      <c r="CU568" s="70"/>
      <c r="CV568" s="70"/>
      <c r="CW568" s="70"/>
      <c r="CX568" s="70"/>
      <c r="CY568" s="70"/>
      <c r="CZ568" s="70"/>
      <c r="DA568" s="70"/>
      <c r="DB568" s="70"/>
      <c r="DC568" s="70"/>
      <c r="DD568" s="70"/>
      <c r="DE568" s="70"/>
      <c r="DF568" s="70"/>
      <c r="DG568" s="70"/>
      <c r="DH568" s="70"/>
      <c r="DI568" s="70"/>
      <c r="DJ568" s="70"/>
      <c r="DK568" s="70"/>
      <c r="DL568" s="70"/>
      <c r="DM568" s="70"/>
      <c r="DN568" s="70"/>
      <c r="DO568" s="70"/>
      <c r="DP568" s="70"/>
      <c r="DQ568" s="70"/>
      <c r="DR568" s="70"/>
      <c r="DS568" s="70"/>
      <c r="DT568" s="70"/>
      <c r="DU568" s="70"/>
      <c r="DV568" s="70"/>
      <c r="DW568" s="70"/>
      <c r="DX568" s="70"/>
      <c r="DY568" s="70"/>
      <c r="DZ568" s="70"/>
      <c r="EA568" s="70"/>
      <c r="EB568" s="70"/>
      <c r="EC568" s="70"/>
      <c r="ED568" s="70"/>
      <c r="EE568" s="70"/>
      <c r="EF568" s="70"/>
      <c r="EG568" s="70"/>
      <c r="EH568" s="70"/>
      <c r="EI568" s="70"/>
      <c r="EJ568" s="70"/>
      <c r="EK568" s="70"/>
      <c r="EL568" s="70"/>
      <c r="EM568" s="70"/>
      <c r="EN568" s="70"/>
    </row>
    <row r="569" spans="1:144" outlineLevel="1" x14ac:dyDescent="0.2">
      <c r="A569" s="16">
        <v>316</v>
      </c>
      <c r="B569" s="16">
        <v>0</v>
      </c>
      <c r="C569" s="1">
        <v>3.4492444345237376E-4</v>
      </c>
      <c r="D569" s="1">
        <f t="shared" si="67"/>
        <v>-3.4492444345237376E-4</v>
      </c>
      <c r="E569" s="1">
        <f t="shared" si="68"/>
        <v>6.8996788714123308E-4</v>
      </c>
      <c r="F569" s="1">
        <f t="shared" si="69"/>
        <v>-2.6267239808195172E-2</v>
      </c>
      <c r="G569" s="1">
        <f t="shared" si="70"/>
        <v>-1.8575345417377188E-2</v>
      </c>
      <c r="H569" s="1">
        <v>9.2803252609299097E-4</v>
      </c>
      <c r="I569" s="1">
        <f t="shared" si="71"/>
        <v>3.2050899413092398E-7</v>
      </c>
      <c r="J569" s="1">
        <f t="shared" si="72"/>
        <v>-1.8583970683602753E-2</v>
      </c>
      <c r="AQ569" s="70"/>
      <c r="AR569" s="70"/>
      <c r="AS569" s="70"/>
      <c r="AT569" s="70"/>
      <c r="AU569" s="70"/>
      <c r="AV569" s="70"/>
      <c r="AW569" s="70"/>
      <c r="AX569" s="83"/>
      <c r="AY569" s="70"/>
      <c r="AZ569" s="70"/>
      <c r="BA569" s="70"/>
      <c r="BB569" s="70">
        <f t="shared" si="73"/>
        <v>1</v>
      </c>
      <c r="BC569" s="70">
        <f t="shared" si="74"/>
        <v>3.4492444345237376E-4</v>
      </c>
      <c r="BD569" s="70" t="e">
        <f t="shared" si="75"/>
        <v>#N/A</v>
      </c>
      <c r="BE569" s="70"/>
      <c r="BF569" s="70"/>
      <c r="BG569" s="70"/>
      <c r="BH569" s="70"/>
      <c r="BI569" s="70"/>
      <c r="BJ569" s="70"/>
      <c r="BK569" s="70"/>
      <c r="BL569" s="70"/>
      <c r="BM569" s="70"/>
      <c r="BN569" s="70"/>
      <c r="BO569" s="70"/>
      <c r="BP569" s="70"/>
      <c r="BQ569" s="70"/>
      <c r="BR569" s="70"/>
      <c r="BS569" s="70"/>
      <c r="BT569" s="70"/>
      <c r="BU569" s="70"/>
      <c r="BV569" s="70"/>
      <c r="BW569" s="70"/>
      <c r="BX569" s="70"/>
      <c r="BY569" s="70"/>
      <c r="BZ569" s="70"/>
      <c r="CA569" s="70"/>
      <c r="CB569" s="70"/>
      <c r="CC569" s="70"/>
      <c r="CD569" s="70"/>
      <c r="CE569" s="70"/>
      <c r="CF569" s="70"/>
      <c r="CG569" s="70"/>
      <c r="CH569" s="70"/>
      <c r="CI569" s="70"/>
      <c r="CJ569" s="70"/>
      <c r="CK569" s="70"/>
      <c r="CL569" s="70"/>
      <c r="CM569" s="70"/>
      <c r="CN569" s="70"/>
      <c r="CO569" s="70"/>
      <c r="CP569" s="70"/>
      <c r="CQ569" s="70"/>
      <c r="CR569" s="70"/>
      <c r="CS569" s="70"/>
      <c r="CT569" s="70"/>
      <c r="CU569" s="70"/>
      <c r="CV569" s="70"/>
      <c r="CW569" s="70"/>
      <c r="CX569" s="70"/>
      <c r="CY569" s="70"/>
      <c r="CZ569" s="70"/>
      <c r="DA569" s="70"/>
      <c r="DB569" s="70"/>
      <c r="DC569" s="70"/>
      <c r="DD569" s="70"/>
      <c r="DE569" s="70"/>
      <c r="DF569" s="70"/>
      <c r="DG569" s="70"/>
      <c r="DH569" s="70"/>
      <c r="DI569" s="70"/>
      <c r="DJ569" s="70"/>
      <c r="DK569" s="70"/>
      <c r="DL569" s="70"/>
      <c r="DM569" s="70"/>
      <c r="DN569" s="70"/>
      <c r="DO569" s="70"/>
      <c r="DP569" s="70"/>
      <c r="DQ569" s="70"/>
      <c r="DR569" s="70"/>
      <c r="DS569" s="70"/>
      <c r="DT569" s="70"/>
      <c r="DU569" s="70"/>
      <c r="DV569" s="70"/>
      <c r="DW569" s="70"/>
      <c r="DX569" s="70"/>
      <c r="DY569" s="70"/>
      <c r="DZ569" s="70"/>
      <c r="EA569" s="70"/>
      <c r="EB569" s="70"/>
      <c r="EC569" s="70"/>
      <c r="ED569" s="70"/>
      <c r="EE569" s="70"/>
      <c r="EF569" s="70"/>
      <c r="EG569" s="70"/>
      <c r="EH569" s="70"/>
      <c r="EI569" s="70"/>
      <c r="EJ569" s="70"/>
      <c r="EK569" s="70"/>
      <c r="EL569" s="70"/>
      <c r="EM569" s="70"/>
      <c r="EN569" s="70"/>
    </row>
    <row r="570" spans="1:144" outlineLevel="1" x14ac:dyDescent="0.2">
      <c r="A570" s="16">
        <v>317</v>
      </c>
      <c r="B570" s="16">
        <v>0</v>
      </c>
      <c r="C570" s="1">
        <v>3.7926053180712088E-4</v>
      </c>
      <c r="D570" s="1">
        <f t="shared" si="67"/>
        <v>-3.7926053180712088E-4</v>
      </c>
      <c r="E570" s="1">
        <f t="shared" si="68"/>
        <v>7.5866493854359997E-4</v>
      </c>
      <c r="F570" s="1">
        <f t="shared" si="69"/>
        <v>-2.7543872976464292E-2</v>
      </c>
      <c r="G570" s="1">
        <f t="shared" si="70"/>
        <v>-1.9478306521129866E-2</v>
      </c>
      <c r="H570" s="1">
        <v>8.1635009747018576E-4</v>
      </c>
      <c r="I570" s="1">
        <f t="shared" si="71"/>
        <v>3.0997989138766342E-7</v>
      </c>
      <c r="J570" s="1">
        <f t="shared" si="72"/>
        <v>-1.9486261950986853E-2</v>
      </c>
      <c r="AQ570" s="70"/>
      <c r="AR570" s="70"/>
      <c r="AS570" s="70"/>
      <c r="AT570" s="70"/>
      <c r="AU570" s="70"/>
      <c r="AV570" s="70"/>
      <c r="AW570" s="70"/>
      <c r="AX570" s="83"/>
      <c r="AY570" s="70"/>
      <c r="AZ570" s="70"/>
      <c r="BA570" s="70"/>
      <c r="BB570" s="70">
        <f t="shared" si="73"/>
        <v>1</v>
      </c>
      <c r="BC570" s="70">
        <f t="shared" si="74"/>
        <v>3.7926053180712088E-4</v>
      </c>
      <c r="BD570" s="70" t="e">
        <f t="shared" si="75"/>
        <v>#N/A</v>
      </c>
      <c r="BE570" s="70"/>
      <c r="BF570" s="70"/>
      <c r="BG570" s="70"/>
      <c r="BH570" s="70"/>
      <c r="BI570" s="70"/>
      <c r="BJ570" s="70"/>
      <c r="BK570" s="70"/>
      <c r="BL570" s="70"/>
      <c r="BM570" s="70"/>
      <c r="BN570" s="70"/>
      <c r="BO570" s="70"/>
      <c r="BP570" s="70"/>
      <c r="BQ570" s="70"/>
      <c r="BR570" s="70"/>
      <c r="BS570" s="70"/>
      <c r="BT570" s="70"/>
      <c r="BU570" s="70"/>
      <c r="BV570" s="70"/>
      <c r="BW570" s="70"/>
      <c r="BX570" s="70"/>
      <c r="BY570" s="70"/>
      <c r="BZ570" s="70"/>
      <c r="CA570" s="70"/>
      <c r="CB570" s="70"/>
      <c r="CC570" s="70"/>
      <c r="CD570" s="70"/>
      <c r="CE570" s="70"/>
      <c r="CF570" s="70"/>
      <c r="CG570" s="70"/>
      <c r="CH570" s="70"/>
      <c r="CI570" s="70"/>
      <c r="CJ570" s="70"/>
      <c r="CK570" s="70"/>
      <c r="CL570" s="70"/>
      <c r="CM570" s="70"/>
      <c r="CN570" s="70"/>
      <c r="CO570" s="70"/>
      <c r="CP570" s="70"/>
      <c r="CQ570" s="70"/>
      <c r="CR570" s="70"/>
      <c r="CS570" s="70"/>
      <c r="CT570" s="70"/>
      <c r="CU570" s="70"/>
      <c r="CV570" s="70"/>
      <c r="CW570" s="70"/>
      <c r="CX570" s="70"/>
      <c r="CY570" s="70"/>
      <c r="CZ570" s="70"/>
      <c r="DA570" s="70"/>
      <c r="DB570" s="70"/>
      <c r="DC570" s="70"/>
      <c r="DD570" s="70"/>
      <c r="DE570" s="70"/>
      <c r="DF570" s="70"/>
      <c r="DG570" s="70"/>
      <c r="DH570" s="70"/>
      <c r="DI570" s="70"/>
      <c r="DJ570" s="70"/>
      <c r="DK570" s="70"/>
      <c r="DL570" s="70"/>
      <c r="DM570" s="70"/>
      <c r="DN570" s="70"/>
      <c r="DO570" s="70"/>
      <c r="DP570" s="70"/>
      <c r="DQ570" s="70"/>
      <c r="DR570" s="70"/>
      <c r="DS570" s="70"/>
      <c r="DT570" s="70"/>
      <c r="DU570" s="70"/>
      <c r="DV570" s="70"/>
      <c r="DW570" s="70"/>
      <c r="DX570" s="70"/>
      <c r="DY570" s="70"/>
      <c r="DZ570" s="70"/>
      <c r="EA570" s="70"/>
      <c r="EB570" s="70"/>
      <c r="EC570" s="70"/>
      <c r="ED570" s="70"/>
      <c r="EE570" s="70"/>
      <c r="EF570" s="70"/>
      <c r="EG570" s="70"/>
      <c r="EH570" s="70"/>
      <c r="EI570" s="70"/>
      <c r="EJ570" s="70"/>
      <c r="EK570" s="70"/>
      <c r="EL570" s="70"/>
      <c r="EM570" s="70"/>
      <c r="EN570" s="70"/>
    </row>
    <row r="571" spans="1:144" outlineLevel="1" x14ac:dyDescent="0.2">
      <c r="A571" s="16">
        <v>318</v>
      </c>
      <c r="B571" s="16">
        <v>0</v>
      </c>
      <c r="C571" s="1">
        <v>2.1130456945523655E-5</v>
      </c>
      <c r="D571" s="1">
        <f t="shared" si="67"/>
        <v>-2.1130456945523655E-5</v>
      </c>
      <c r="E571" s="1">
        <f t="shared" si="68"/>
        <v>4.2261360393686574E-5</v>
      </c>
      <c r="F571" s="1">
        <f t="shared" si="69"/>
        <v>-6.5008738177022461E-3</v>
      </c>
      <c r="G571" s="1">
        <f t="shared" si="70"/>
        <v>-4.5968362436755615E-3</v>
      </c>
      <c r="H571" s="1">
        <v>1.101870384313846E-4</v>
      </c>
      <c r="I571" s="1">
        <f t="shared" si="71"/>
        <v>2.3286082531109404E-9</v>
      </c>
      <c r="J571" s="1">
        <f t="shared" si="72"/>
        <v>-4.5970895204925427E-3</v>
      </c>
      <c r="AQ571" s="70"/>
      <c r="AR571" s="70"/>
      <c r="AS571" s="70"/>
      <c r="AT571" s="70"/>
      <c r="AU571" s="70"/>
      <c r="AV571" s="70"/>
      <c r="AW571" s="70"/>
      <c r="AX571" s="83"/>
      <c r="AY571" s="70"/>
      <c r="AZ571" s="70"/>
      <c r="BA571" s="70"/>
      <c r="BB571" s="70">
        <f t="shared" si="73"/>
        <v>1</v>
      </c>
      <c r="BC571" s="70">
        <f t="shared" si="74"/>
        <v>2.1130456945523655E-5</v>
      </c>
      <c r="BD571" s="70" t="e">
        <f t="shared" si="75"/>
        <v>#N/A</v>
      </c>
      <c r="BE571" s="70"/>
      <c r="BF571" s="70"/>
      <c r="BG571" s="70"/>
      <c r="BH571" s="70"/>
      <c r="BI571" s="70"/>
      <c r="BJ571" s="70"/>
      <c r="BK571" s="70"/>
      <c r="BL571" s="70"/>
      <c r="BM571" s="70"/>
      <c r="BN571" s="70"/>
      <c r="BO571" s="70"/>
      <c r="BP571" s="70"/>
      <c r="BQ571" s="70"/>
      <c r="BR571" s="70"/>
      <c r="BS571" s="70"/>
      <c r="BT571" s="70"/>
      <c r="BU571" s="70"/>
      <c r="BV571" s="70"/>
      <c r="BW571" s="70"/>
      <c r="BX571" s="70"/>
      <c r="BY571" s="70"/>
      <c r="BZ571" s="70"/>
      <c r="CA571" s="70"/>
      <c r="CB571" s="70"/>
      <c r="CC571" s="70"/>
      <c r="CD571" s="70"/>
      <c r="CE571" s="70"/>
      <c r="CF571" s="70"/>
      <c r="CG571" s="70"/>
      <c r="CH571" s="70"/>
      <c r="CI571" s="70"/>
      <c r="CJ571" s="70"/>
      <c r="CK571" s="70"/>
      <c r="CL571" s="70"/>
      <c r="CM571" s="70"/>
      <c r="CN571" s="70"/>
      <c r="CO571" s="70"/>
      <c r="CP571" s="70"/>
      <c r="CQ571" s="70"/>
      <c r="CR571" s="70"/>
      <c r="CS571" s="70"/>
      <c r="CT571" s="70"/>
      <c r="CU571" s="70"/>
      <c r="CV571" s="70"/>
      <c r="CW571" s="70"/>
      <c r="CX571" s="70"/>
      <c r="CY571" s="70"/>
      <c r="CZ571" s="70"/>
      <c r="DA571" s="70"/>
      <c r="DB571" s="70"/>
      <c r="DC571" s="70"/>
      <c r="DD571" s="70"/>
      <c r="DE571" s="70"/>
      <c r="DF571" s="70"/>
      <c r="DG571" s="70"/>
      <c r="DH571" s="70"/>
      <c r="DI571" s="70"/>
      <c r="DJ571" s="70"/>
      <c r="DK571" s="70"/>
      <c r="DL571" s="70"/>
      <c r="DM571" s="70"/>
      <c r="DN571" s="70"/>
      <c r="DO571" s="70"/>
      <c r="DP571" s="70"/>
      <c r="DQ571" s="70"/>
      <c r="DR571" s="70"/>
      <c r="DS571" s="70"/>
      <c r="DT571" s="70"/>
      <c r="DU571" s="70"/>
      <c r="DV571" s="70"/>
      <c r="DW571" s="70"/>
      <c r="DX571" s="70"/>
      <c r="DY571" s="70"/>
      <c r="DZ571" s="70"/>
      <c r="EA571" s="70"/>
      <c r="EB571" s="70"/>
      <c r="EC571" s="70"/>
      <c r="ED571" s="70"/>
      <c r="EE571" s="70"/>
      <c r="EF571" s="70"/>
      <c r="EG571" s="70"/>
      <c r="EH571" s="70"/>
      <c r="EI571" s="70"/>
      <c r="EJ571" s="70"/>
      <c r="EK571" s="70"/>
      <c r="EL571" s="70"/>
      <c r="EM571" s="70"/>
      <c r="EN571" s="70"/>
    </row>
    <row r="572" spans="1:144" outlineLevel="1" x14ac:dyDescent="0.2">
      <c r="A572" s="16">
        <v>319</v>
      </c>
      <c r="B572" s="16">
        <v>0</v>
      </c>
      <c r="C572" s="1">
        <v>0.36310901326634215</v>
      </c>
      <c r="D572" s="1">
        <f t="shared" si="67"/>
        <v>-0.36310901326634215</v>
      </c>
      <c r="E572" s="1">
        <f t="shared" si="68"/>
        <v>0.90231354696256105</v>
      </c>
      <c r="F572" s="1">
        <f t="shared" si="69"/>
        <v>-0.94990186175339242</v>
      </c>
      <c r="G572" s="1">
        <f t="shared" si="70"/>
        <v>-0.75506782287435159</v>
      </c>
      <c r="H572" s="1">
        <v>0.19224732062337135</v>
      </c>
      <c r="I572" s="1">
        <f t="shared" si="71"/>
        <v>0.13569186603468228</v>
      </c>
      <c r="J572" s="1">
        <f t="shared" si="72"/>
        <v>-0.8401305155598715</v>
      </c>
      <c r="AQ572" s="70"/>
      <c r="AR572" s="70"/>
      <c r="AS572" s="70"/>
      <c r="AT572" s="70"/>
      <c r="AU572" s="70"/>
      <c r="AV572" s="70"/>
      <c r="AW572" s="70"/>
      <c r="AX572" s="83"/>
      <c r="AY572" s="70"/>
      <c r="AZ572" s="70"/>
      <c r="BA572" s="70"/>
      <c r="BB572" s="70">
        <f t="shared" si="73"/>
        <v>1</v>
      </c>
      <c r="BC572" s="70">
        <f t="shared" si="74"/>
        <v>0.36310901326634215</v>
      </c>
      <c r="BD572" s="70" t="e">
        <f t="shared" si="75"/>
        <v>#N/A</v>
      </c>
      <c r="BE572" s="70"/>
      <c r="BF572" s="70"/>
      <c r="BG572" s="70"/>
      <c r="BH572" s="70"/>
      <c r="BI572" s="70"/>
      <c r="BJ572" s="70"/>
      <c r="BK572" s="70"/>
      <c r="BL572" s="70"/>
      <c r="BM572" s="70"/>
      <c r="BN572" s="70"/>
      <c r="BO572" s="70"/>
      <c r="BP572" s="70"/>
      <c r="BQ572" s="70"/>
      <c r="BR572" s="70"/>
      <c r="BS572" s="70"/>
      <c r="BT572" s="70"/>
      <c r="BU572" s="70"/>
      <c r="BV572" s="70"/>
      <c r="BW572" s="70"/>
      <c r="BX572" s="70"/>
      <c r="BY572" s="70"/>
      <c r="BZ572" s="70"/>
      <c r="CA572" s="70"/>
      <c r="CB572" s="70"/>
      <c r="CC572" s="70"/>
      <c r="CD572" s="70"/>
      <c r="CE572" s="70"/>
      <c r="CF572" s="70"/>
      <c r="CG572" s="70"/>
      <c r="CH572" s="70"/>
      <c r="CI572" s="70"/>
      <c r="CJ572" s="70"/>
      <c r="CK572" s="70"/>
      <c r="CL572" s="70"/>
      <c r="CM572" s="70"/>
      <c r="CN572" s="70"/>
      <c r="CO572" s="70"/>
      <c r="CP572" s="70"/>
      <c r="CQ572" s="70"/>
      <c r="CR572" s="70"/>
      <c r="CS572" s="70"/>
      <c r="CT572" s="70"/>
      <c r="CU572" s="70"/>
      <c r="CV572" s="70"/>
      <c r="CW572" s="70"/>
      <c r="CX572" s="70"/>
      <c r="CY572" s="70"/>
      <c r="CZ572" s="70"/>
      <c r="DA572" s="70"/>
      <c r="DB572" s="70"/>
      <c r="DC572" s="70"/>
      <c r="DD572" s="70"/>
      <c r="DE572" s="70"/>
      <c r="DF572" s="70"/>
      <c r="DG572" s="70"/>
      <c r="DH572" s="70"/>
      <c r="DI572" s="70"/>
      <c r="DJ572" s="70"/>
      <c r="DK572" s="70"/>
      <c r="DL572" s="70"/>
      <c r="DM572" s="70"/>
      <c r="DN572" s="70"/>
      <c r="DO572" s="70"/>
      <c r="DP572" s="70"/>
      <c r="DQ572" s="70"/>
      <c r="DR572" s="70"/>
      <c r="DS572" s="70"/>
      <c r="DT572" s="70"/>
      <c r="DU572" s="70"/>
      <c r="DV572" s="70"/>
      <c r="DW572" s="70"/>
      <c r="DX572" s="70"/>
      <c r="DY572" s="70"/>
      <c r="DZ572" s="70"/>
      <c r="EA572" s="70"/>
      <c r="EB572" s="70"/>
      <c r="EC572" s="70"/>
      <c r="ED572" s="70"/>
      <c r="EE572" s="70"/>
      <c r="EF572" s="70"/>
      <c r="EG572" s="70"/>
      <c r="EH572" s="70"/>
      <c r="EI572" s="70"/>
      <c r="EJ572" s="70"/>
      <c r="EK572" s="70"/>
      <c r="EL572" s="70"/>
      <c r="EM572" s="70"/>
      <c r="EN572" s="70"/>
    </row>
    <row r="573" spans="1:144" outlineLevel="1" x14ac:dyDescent="0.2">
      <c r="A573" s="16">
        <v>320</v>
      </c>
      <c r="B573" s="16">
        <v>0</v>
      </c>
      <c r="C573" s="1">
        <v>1.6126013588620177E-4</v>
      </c>
      <c r="D573" s="1">
        <f t="shared" si="67"/>
        <v>-1.6126013588620177E-4</v>
      </c>
      <c r="E573" s="1">
        <f t="shared" si="68"/>
        <v>3.2254627939985525E-4</v>
      </c>
      <c r="F573" s="1">
        <f t="shared" si="69"/>
        <v>-1.7959573474886737E-2</v>
      </c>
      <c r="G573" s="1">
        <f t="shared" si="70"/>
        <v>-1.2699848223968932E-2</v>
      </c>
      <c r="H573" s="1">
        <v>5.3431296184667284E-4</v>
      </c>
      <c r="I573" s="1">
        <f t="shared" si="71"/>
        <v>8.6223348045154912E-8</v>
      </c>
      <c r="J573" s="1">
        <f t="shared" si="72"/>
        <v>-1.2703242430965883E-2</v>
      </c>
      <c r="AQ573" s="70"/>
      <c r="AR573" s="70"/>
      <c r="AS573" s="70"/>
      <c r="AT573" s="70"/>
      <c r="AU573" s="70"/>
      <c r="AV573" s="70"/>
      <c r="AW573" s="70"/>
      <c r="AX573" s="83"/>
      <c r="AY573" s="70"/>
      <c r="AZ573" s="70"/>
      <c r="BA573" s="70"/>
      <c r="BB573" s="70">
        <f t="shared" si="73"/>
        <v>1</v>
      </c>
      <c r="BC573" s="70">
        <f t="shared" si="74"/>
        <v>1.6126013588620177E-4</v>
      </c>
      <c r="BD573" s="70" t="e">
        <f t="shared" si="75"/>
        <v>#N/A</v>
      </c>
      <c r="BE573" s="70"/>
      <c r="BF573" s="70"/>
      <c r="BG573" s="70"/>
      <c r="BH573" s="70"/>
      <c r="BI573" s="70"/>
      <c r="BJ573" s="70"/>
      <c r="BK573" s="70"/>
      <c r="BL573" s="70"/>
      <c r="BM573" s="70"/>
      <c r="BN573" s="70"/>
      <c r="BO573" s="70"/>
      <c r="BP573" s="70"/>
      <c r="BQ573" s="70"/>
      <c r="BR573" s="70"/>
      <c r="BS573" s="70"/>
      <c r="BT573" s="70"/>
      <c r="BU573" s="70"/>
      <c r="BV573" s="70"/>
      <c r="BW573" s="70"/>
      <c r="BX573" s="70"/>
      <c r="BY573" s="70"/>
      <c r="BZ573" s="70"/>
      <c r="CA573" s="70"/>
      <c r="CB573" s="70"/>
      <c r="CC573" s="70"/>
      <c r="CD573" s="70"/>
      <c r="CE573" s="70"/>
      <c r="CF573" s="70"/>
      <c r="CG573" s="70"/>
      <c r="CH573" s="70"/>
      <c r="CI573" s="70"/>
      <c r="CJ573" s="70"/>
      <c r="CK573" s="70"/>
      <c r="CL573" s="70"/>
      <c r="CM573" s="70"/>
      <c r="CN573" s="70"/>
      <c r="CO573" s="70"/>
      <c r="CP573" s="70"/>
      <c r="CQ573" s="70"/>
      <c r="CR573" s="70"/>
      <c r="CS573" s="70"/>
      <c r="CT573" s="70"/>
      <c r="CU573" s="70"/>
      <c r="CV573" s="70"/>
      <c r="CW573" s="70"/>
      <c r="CX573" s="70"/>
      <c r="CY573" s="70"/>
      <c r="CZ573" s="70"/>
      <c r="DA573" s="70"/>
      <c r="DB573" s="70"/>
      <c r="DC573" s="70"/>
      <c r="DD573" s="70"/>
      <c r="DE573" s="70"/>
      <c r="DF573" s="70"/>
      <c r="DG573" s="70"/>
      <c r="DH573" s="70"/>
      <c r="DI573" s="70"/>
      <c r="DJ573" s="70"/>
      <c r="DK573" s="70"/>
      <c r="DL573" s="70"/>
      <c r="DM573" s="70"/>
      <c r="DN573" s="70"/>
      <c r="DO573" s="70"/>
      <c r="DP573" s="70"/>
      <c r="DQ573" s="70"/>
      <c r="DR573" s="70"/>
      <c r="DS573" s="70"/>
      <c r="DT573" s="70"/>
      <c r="DU573" s="70"/>
      <c r="DV573" s="70"/>
      <c r="DW573" s="70"/>
      <c r="DX573" s="70"/>
      <c r="DY573" s="70"/>
      <c r="DZ573" s="70"/>
      <c r="EA573" s="70"/>
      <c r="EB573" s="70"/>
      <c r="EC573" s="70"/>
      <c r="ED573" s="70"/>
      <c r="EE573" s="70"/>
      <c r="EF573" s="70"/>
      <c r="EG573" s="70"/>
      <c r="EH573" s="70"/>
      <c r="EI573" s="70"/>
      <c r="EJ573" s="70"/>
      <c r="EK573" s="70"/>
      <c r="EL573" s="70"/>
      <c r="EM573" s="70"/>
      <c r="EN573" s="70"/>
    </row>
    <row r="574" spans="1:144" outlineLevel="1" x14ac:dyDescent="0.2">
      <c r="A574" s="16">
        <v>321</v>
      </c>
      <c r="B574" s="16">
        <v>0</v>
      </c>
      <c r="C574" s="1">
        <v>2.8568346888474632E-5</v>
      </c>
      <c r="D574" s="1">
        <f t="shared" si="67"/>
        <v>-2.8568346888474632E-5</v>
      </c>
      <c r="E574" s="1">
        <f t="shared" si="68"/>
        <v>5.7137509942773336E-5</v>
      </c>
      <c r="F574" s="1">
        <f t="shared" si="69"/>
        <v>-7.5589357678692666E-3</v>
      </c>
      <c r="G574" s="1">
        <f t="shared" si="70"/>
        <v>-5.3450129150672135E-3</v>
      </c>
      <c r="H574" s="1">
        <v>1.1238738072019432E-4</v>
      </c>
      <c r="I574" s="1">
        <f t="shared" si="71"/>
        <v>3.211174301401523E-9</v>
      </c>
      <c r="J574" s="1">
        <f t="shared" si="72"/>
        <v>-5.3453132963874727E-3</v>
      </c>
      <c r="AQ574" s="70"/>
      <c r="AR574" s="70"/>
      <c r="AS574" s="70"/>
      <c r="AT574" s="70"/>
      <c r="AU574" s="70"/>
      <c r="AV574" s="70"/>
      <c r="AW574" s="70"/>
      <c r="AX574" s="83"/>
      <c r="AY574" s="70"/>
      <c r="AZ574" s="70"/>
      <c r="BA574" s="70"/>
      <c r="BB574" s="70">
        <f t="shared" si="73"/>
        <v>1</v>
      </c>
      <c r="BC574" s="70">
        <f t="shared" si="74"/>
        <v>2.8568346888474632E-5</v>
      </c>
      <c r="BD574" s="70" t="e">
        <f t="shared" si="75"/>
        <v>#N/A</v>
      </c>
      <c r="BE574" s="70"/>
      <c r="BF574" s="70"/>
      <c r="BG574" s="70"/>
      <c r="BH574" s="70"/>
      <c r="BI574" s="70"/>
      <c r="BJ574" s="70"/>
      <c r="BK574" s="70"/>
      <c r="BL574" s="70"/>
      <c r="BM574" s="70"/>
      <c r="BN574" s="70"/>
      <c r="BO574" s="70"/>
      <c r="BP574" s="70"/>
      <c r="BQ574" s="70"/>
      <c r="BR574" s="70"/>
      <c r="BS574" s="70"/>
      <c r="BT574" s="70"/>
      <c r="BU574" s="70"/>
      <c r="BV574" s="70"/>
      <c r="BW574" s="70"/>
      <c r="BX574" s="70"/>
      <c r="BY574" s="70"/>
      <c r="BZ574" s="70"/>
      <c r="CA574" s="70"/>
      <c r="CB574" s="70"/>
      <c r="CC574" s="70"/>
      <c r="CD574" s="70"/>
      <c r="CE574" s="70"/>
      <c r="CF574" s="70"/>
      <c r="CG574" s="70"/>
      <c r="CH574" s="70"/>
      <c r="CI574" s="70"/>
      <c r="CJ574" s="70"/>
      <c r="CK574" s="70"/>
      <c r="CL574" s="70"/>
      <c r="CM574" s="70"/>
      <c r="CN574" s="70"/>
      <c r="CO574" s="70"/>
      <c r="CP574" s="70"/>
      <c r="CQ574" s="70"/>
      <c r="CR574" s="70"/>
      <c r="CS574" s="70"/>
      <c r="CT574" s="70"/>
      <c r="CU574" s="70"/>
      <c r="CV574" s="70"/>
      <c r="CW574" s="70"/>
      <c r="CX574" s="70"/>
      <c r="CY574" s="70"/>
      <c r="CZ574" s="70"/>
      <c r="DA574" s="70"/>
      <c r="DB574" s="70"/>
      <c r="DC574" s="70"/>
      <c r="DD574" s="70"/>
      <c r="DE574" s="70"/>
      <c r="DF574" s="70"/>
      <c r="DG574" s="70"/>
      <c r="DH574" s="70"/>
      <c r="DI574" s="70"/>
      <c r="DJ574" s="70"/>
      <c r="DK574" s="70"/>
      <c r="DL574" s="70"/>
      <c r="DM574" s="70"/>
      <c r="DN574" s="70"/>
      <c r="DO574" s="70"/>
      <c r="DP574" s="70"/>
      <c r="DQ574" s="70"/>
      <c r="DR574" s="70"/>
      <c r="DS574" s="70"/>
      <c r="DT574" s="70"/>
      <c r="DU574" s="70"/>
      <c r="DV574" s="70"/>
      <c r="DW574" s="70"/>
      <c r="DX574" s="70"/>
      <c r="DY574" s="70"/>
      <c r="DZ574" s="70"/>
      <c r="EA574" s="70"/>
      <c r="EB574" s="70"/>
      <c r="EC574" s="70"/>
      <c r="ED574" s="70"/>
      <c r="EE574" s="70"/>
      <c r="EF574" s="70"/>
      <c r="EG574" s="70"/>
      <c r="EH574" s="70"/>
      <c r="EI574" s="70"/>
      <c r="EJ574" s="70"/>
      <c r="EK574" s="70"/>
      <c r="EL574" s="70"/>
      <c r="EM574" s="70"/>
      <c r="EN574" s="70"/>
    </row>
    <row r="575" spans="1:144" outlineLevel="1" x14ac:dyDescent="0.2">
      <c r="A575" s="16">
        <v>322</v>
      </c>
      <c r="B575" s="16">
        <v>0</v>
      </c>
      <c r="C575" s="1">
        <v>4.7350046440741006E-3</v>
      </c>
      <c r="D575" s="1">
        <f t="shared" ref="D575:D638" si="76">B575 - C575</f>
        <v>-4.7350046440741006E-3</v>
      </c>
      <c r="E575" s="1">
        <f t="shared" ref="E575:E638" si="77">2*IF(B575=1,LN(1/C575),LN(1/(1-C575)))</f>
        <v>9.4925005828027775E-3</v>
      </c>
      <c r="F575" s="1">
        <f t="shared" ref="F575:F638" si="78">SQRT(E575)*SIGN(D575)</f>
        <v>-9.7429464654193693E-2</v>
      </c>
      <c r="G575" s="1">
        <f t="shared" ref="G575:G638" si="79">D575/(SQRT(C575*(1-C575)))</f>
        <v>-6.8974861929482434E-2</v>
      </c>
      <c r="H575" s="1">
        <v>1.193317942142352E-2</v>
      </c>
      <c r="I575" s="1">
        <f t="shared" ref="I575:I638" si="80">G575^2*H575/(1-H575)</f>
        <v>5.7458136173826221E-5</v>
      </c>
      <c r="J575" s="1">
        <f t="shared" ref="J575:J638" si="81">G575/SQRT(1-H575)</f>
        <v>-6.9390126922819442E-2</v>
      </c>
      <c r="AQ575" s="70"/>
      <c r="AR575" s="70"/>
      <c r="AS575" s="70"/>
      <c r="AT575" s="70"/>
      <c r="AU575" s="70"/>
      <c r="AV575" s="70"/>
      <c r="AW575" s="70"/>
      <c r="AX575" s="83"/>
      <c r="AY575" s="70"/>
      <c r="AZ575" s="70"/>
      <c r="BA575" s="70"/>
      <c r="BB575" s="70">
        <f t="shared" ref="BB575:BB638" si="82">1-B575</f>
        <v>1</v>
      </c>
      <c r="BC575" s="70">
        <f t="shared" ref="BC575:BC638" si="83">IF(B575=0,C575,NA())</f>
        <v>4.7350046440741006E-3</v>
      </c>
      <c r="BD575" s="70" t="e">
        <f t="shared" ref="BD575:BD638" si="84">IF(B575=1,C575,NA())</f>
        <v>#N/A</v>
      </c>
      <c r="BE575" s="70"/>
      <c r="BF575" s="70"/>
      <c r="BG575" s="70"/>
      <c r="BH575" s="70"/>
      <c r="BI575" s="70"/>
      <c r="BJ575" s="70"/>
      <c r="BK575" s="70"/>
      <c r="BL575" s="70"/>
      <c r="BM575" s="70"/>
      <c r="BN575" s="70"/>
      <c r="BO575" s="70"/>
      <c r="BP575" s="70"/>
      <c r="BQ575" s="70"/>
      <c r="BR575" s="70"/>
      <c r="BS575" s="70"/>
      <c r="BT575" s="70"/>
      <c r="BU575" s="70"/>
      <c r="BV575" s="70"/>
      <c r="BW575" s="70"/>
      <c r="BX575" s="70"/>
      <c r="BY575" s="70"/>
      <c r="BZ575" s="70"/>
      <c r="CA575" s="70"/>
      <c r="CB575" s="70"/>
      <c r="CC575" s="70"/>
      <c r="CD575" s="70"/>
      <c r="CE575" s="70"/>
      <c r="CF575" s="70"/>
      <c r="CG575" s="70"/>
      <c r="CH575" s="70"/>
      <c r="CI575" s="70"/>
      <c r="CJ575" s="70"/>
      <c r="CK575" s="70"/>
      <c r="CL575" s="70"/>
      <c r="CM575" s="70"/>
      <c r="CN575" s="70"/>
      <c r="CO575" s="70"/>
      <c r="CP575" s="70"/>
      <c r="CQ575" s="70"/>
      <c r="CR575" s="70"/>
      <c r="CS575" s="70"/>
      <c r="CT575" s="70"/>
      <c r="CU575" s="70"/>
      <c r="CV575" s="70"/>
      <c r="CW575" s="70"/>
      <c r="CX575" s="70"/>
      <c r="CY575" s="70"/>
      <c r="CZ575" s="70"/>
      <c r="DA575" s="70"/>
      <c r="DB575" s="70"/>
      <c r="DC575" s="70"/>
      <c r="DD575" s="70"/>
      <c r="DE575" s="70"/>
      <c r="DF575" s="70"/>
      <c r="DG575" s="70"/>
      <c r="DH575" s="70"/>
      <c r="DI575" s="70"/>
      <c r="DJ575" s="70"/>
      <c r="DK575" s="70"/>
      <c r="DL575" s="70"/>
      <c r="DM575" s="70"/>
      <c r="DN575" s="70"/>
      <c r="DO575" s="70"/>
      <c r="DP575" s="70"/>
      <c r="DQ575" s="70"/>
      <c r="DR575" s="70"/>
      <c r="DS575" s="70"/>
      <c r="DT575" s="70"/>
      <c r="DU575" s="70"/>
      <c r="DV575" s="70"/>
      <c r="DW575" s="70"/>
      <c r="DX575" s="70"/>
      <c r="DY575" s="70"/>
      <c r="DZ575" s="70"/>
      <c r="EA575" s="70"/>
      <c r="EB575" s="70"/>
      <c r="EC575" s="70"/>
      <c r="ED575" s="70"/>
      <c r="EE575" s="70"/>
      <c r="EF575" s="70"/>
      <c r="EG575" s="70"/>
      <c r="EH575" s="70"/>
      <c r="EI575" s="70"/>
      <c r="EJ575" s="70"/>
      <c r="EK575" s="70"/>
      <c r="EL575" s="70"/>
      <c r="EM575" s="70"/>
      <c r="EN575" s="70"/>
    </row>
    <row r="576" spans="1:144" outlineLevel="1" x14ac:dyDescent="0.2">
      <c r="A576" s="16">
        <v>323</v>
      </c>
      <c r="B576" s="16">
        <v>0</v>
      </c>
      <c r="C576" s="1">
        <v>1.7643310360826115E-6</v>
      </c>
      <c r="D576" s="1">
        <f t="shared" si="76"/>
        <v>-1.7643310360826115E-6</v>
      </c>
      <c r="E576" s="1">
        <f t="shared" si="77"/>
        <v>3.5286651851315849E-6</v>
      </c>
      <c r="F576" s="1">
        <f t="shared" si="78"/>
        <v>-1.8784741640841336E-3</v>
      </c>
      <c r="G576" s="1">
        <f t="shared" si="79"/>
        <v>-1.3282824055719884E-3</v>
      </c>
      <c r="H576" s="1">
        <v>1.00302943336765E-5</v>
      </c>
      <c r="I576" s="1">
        <f t="shared" si="80"/>
        <v>1.7696968322747372E-11</v>
      </c>
      <c r="J576" s="1">
        <f t="shared" si="81"/>
        <v>-1.3282890671538446E-3</v>
      </c>
      <c r="AQ576" s="70"/>
      <c r="AR576" s="70"/>
      <c r="AS576" s="70"/>
      <c r="AT576" s="70"/>
      <c r="AU576" s="70"/>
      <c r="AV576" s="70"/>
      <c r="AW576" s="70"/>
      <c r="AX576" s="83"/>
      <c r="AY576" s="70"/>
      <c r="AZ576" s="70"/>
      <c r="BA576" s="70"/>
      <c r="BB576" s="70">
        <f t="shared" si="82"/>
        <v>1</v>
      </c>
      <c r="BC576" s="70">
        <f t="shared" si="83"/>
        <v>1.7643310360826115E-6</v>
      </c>
      <c r="BD576" s="70" t="e">
        <f t="shared" si="84"/>
        <v>#N/A</v>
      </c>
      <c r="BE576" s="70"/>
      <c r="BF576" s="70"/>
      <c r="BG576" s="70"/>
      <c r="BH576" s="70"/>
      <c r="BI576" s="70"/>
      <c r="BJ576" s="70"/>
      <c r="BK576" s="70"/>
      <c r="BL576" s="70"/>
      <c r="BM576" s="70"/>
      <c r="BN576" s="70"/>
      <c r="BO576" s="70"/>
      <c r="BP576" s="70"/>
      <c r="BQ576" s="70"/>
      <c r="BR576" s="70"/>
      <c r="BS576" s="70"/>
      <c r="BT576" s="70"/>
      <c r="BU576" s="70"/>
      <c r="BV576" s="70"/>
      <c r="BW576" s="70"/>
      <c r="BX576" s="70"/>
      <c r="BY576" s="70"/>
      <c r="BZ576" s="70"/>
      <c r="CA576" s="70"/>
      <c r="CB576" s="70"/>
      <c r="CC576" s="70"/>
      <c r="CD576" s="70"/>
      <c r="CE576" s="70"/>
      <c r="CF576" s="70"/>
      <c r="CG576" s="70"/>
      <c r="CH576" s="70"/>
      <c r="CI576" s="70"/>
      <c r="CJ576" s="70"/>
      <c r="CK576" s="70"/>
      <c r="CL576" s="70"/>
      <c r="CM576" s="70"/>
      <c r="CN576" s="70"/>
      <c r="CO576" s="70"/>
      <c r="CP576" s="70"/>
      <c r="CQ576" s="70"/>
      <c r="CR576" s="70"/>
      <c r="CS576" s="70"/>
      <c r="CT576" s="70"/>
      <c r="CU576" s="70"/>
      <c r="CV576" s="70"/>
      <c r="CW576" s="70"/>
      <c r="CX576" s="70"/>
      <c r="CY576" s="70"/>
      <c r="CZ576" s="70"/>
      <c r="DA576" s="70"/>
      <c r="DB576" s="70"/>
      <c r="DC576" s="70"/>
      <c r="DD576" s="70"/>
      <c r="DE576" s="70"/>
      <c r="DF576" s="70"/>
      <c r="DG576" s="70"/>
      <c r="DH576" s="70"/>
      <c r="DI576" s="70"/>
      <c r="DJ576" s="70"/>
      <c r="DK576" s="70"/>
      <c r="DL576" s="70"/>
      <c r="DM576" s="70"/>
      <c r="DN576" s="70"/>
      <c r="DO576" s="70"/>
      <c r="DP576" s="70"/>
      <c r="DQ576" s="70"/>
      <c r="DR576" s="70"/>
      <c r="DS576" s="70"/>
      <c r="DT576" s="70"/>
      <c r="DU576" s="70"/>
      <c r="DV576" s="70"/>
      <c r="DW576" s="70"/>
      <c r="DX576" s="70"/>
      <c r="DY576" s="70"/>
      <c r="DZ576" s="70"/>
      <c r="EA576" s="70"/>
      <c r="EB576" s="70"/>
      <c r="EC576" s="70"/>
      <c r="ED576" s="70"/>
      <c r="EE576" s="70"/>
      <c r="EF576" s="70"/>
      <c r="EG576" s="70"/>
      <c r="EH576" s="70"/>
      <c r="EI576" s="70"/>
      <c r="EJ576" s="70"/>
      <c r="EK576" s="70"/>
      <c r="EL576" s="70"/>
      <c r="EM576" s="70"/>
      <c r="EN576" s="70"/>
    </row>
    <row r="577" spans="1:144" outlineLevel="1" x14ac:dyDescent="0.2">
      <c r="A577" s="16">
        <v>324</v>
      </c>
      <c r="B577" s="16">
        <v>0</v>
      </c>
      <c r="C577" s="1">
        <v>4.3473739024616462E-5</v>
      </c>
      <c r="D577" s="1">
        <f t="shared" si="76"/>
        <v>-4.3473739024616462E-5</v>
      </c>
      <c r="E577" s="1">
        <f t="shared" si="77"/>
        <v>8.6949368070075785E-5</v>
      </c>
      <c r="F577" s="1">
        <f t="shared" si="78"/>
        <v>-9.3246645017435233E-3</v>
      </c>
      <c r="G577" s="1">
        <f t="shared" si="79"/>
        <v>-6.593605165064762E-3</v>
      </c>
      <c r="H577" s="1">
        <v>1.5391795915660391E-4</v>
      </c>
      <c r="I577" s="1">
        <f t="shared" si="80"/>
        <v>6.6927102282296314E-9</v>
      </c>
      <c r="J577" s="1">
        <f t="shared" si="81"/>
        <v>-6.594112660775287E-3</v>
      </c>
      <c r="AQ577" s="70"/>
      <c r="AR577" s="70"/>
      <c r="AS577" s="70"/>
      <c r="AT577" s="70"/>
      <c r="AU577" s="70"/>
      <c r="AV577" s="70"/>
      <c r="AW577" s="70"/>
      <c r="AX577" s="83"/>
      <c r="AY577" s="70"/>
      <c r="AZ577" s="70"/>
      <c r="BA577" s="70"/>
      <c r="BB577" s="70">
        <f t="shared" si="82"/>
        <v>1</v>
      </c>
      <c r="BC577" s="70">
        <f t="shared" si="83"/>
        <v>4.3473739024616462E-5</v>
      </c>
      <c r="BD577" s="70" t="e">
        <f t="shared" si="84"/>
        <v>#N/A</v>
      </c>
      <c r="BE577" s="70"/>
      <c r="BF577" s="70"/>
      <c r="BG577" s="70"/>
      <c r="BH577" s="70"/>
      <c r="BI577" s="70"/>
      <c r="BJ577" s="70"/>
      <c r="BK577" s="70"/>
      <c r="BL577" s="70"/>
      <c r="BM577" s="70"/>
      <c r="BN577" s="70"/>
      <c r="BO577" s="70"/>
      <c r="BP577" s="70"/>
      <c r="BQ577" s="70"/>
      <c r="BR577" s="70"/>
      <c r="BS577" s="70"/>
      <c r="BT577" s="70"/>
      <c r="BU577" s="70"/>
      <c r="BV577" s="70"/>
      <c r="BW577" s="70"/>
      <c r="BX577" s="70"/>
      <c r="BY577" s="70"/>
      <c r="BZ577" s="70"/>
      <c r="CA577" s="70"/>
      <c r="CB577" s="70"/>
      <c r="CC577" s="70"/>
      <c r="CD577" s="70"/>
      <c r="CE577" s="70"/>
      <c r="CF577" s="70"/>
      <c r="CG577" s="70"/>
      <c r="CH577" s="70"/>
      <c r="CI577" s="70"/>
      <c r="CJ577" s="70"/>
      <c r="CK577" s="70"/>
      <c r="CL577" s="70"/>
      <c r="CM577" s="70"/>
      <c r="CN577" s="70"/>
      <c r="CO577" s="70"/>
      <c r="CP577" s="70"/>
      <c r="CQ577" s="70"/>
      <c r="CR577" s="70"/>
      <c r="CS577" s="70"/>
      <c r="CT577" s="70"/>
      <c r="CU577" s="70"/>
      <c r="CV577" s="70"/>
      <c r="CW577" s="70"/>
      <c r="CX577" s="70"/>
      <c r="CY577" s="70"/>
      <c r="CZ577" s="70"/>
      <c r="DA577" s="70"/>
      <c r="DB577" s="70"/>
      <c r="DC577" s="70"/>
      <c r="DD577" s="70"/>
      <c r="DE577" s="70"/>
      <c r="DF577" s="70"/>
      <c r="DG577" s="70"/>
      <c r="DH577" s="70"/>
      <c r="DI577" s="70"/>
      <c r="DJ577" s="70"/>
      <c r="DK577" s="70"/>
      <c r="DL577" s="70"/>
      <c r="DM577" s="70"/>
      <c r="DN577" s="70"/>
      <c r="DO577" s="70"/>
      <c r="DP577" s="70"/>
      <c r="DQ577" s="70"/>
      <c r="DR577" s="70"/>
      <c r="DS577" s="70"/>
      <c r="DT577" s="70"/>
      <c r="DU577" s="70"/>
      <c r="DV577" s="70"/>
      <c r="DW577" s="70"/>
      <c r="DX577" s="70"/>
      <c r="DY577" s="70"/>
      <c r="DZ577" s="70"/>
      <c r="EA577" s="70"/>
      <c r="EB577" s="70"/>
      <c r="EC577" s="70"/>
      <c r="ED577" s="70"/>
      <c r="EE577" s="70"/>
      <c r="EF577" s="70"/>
      <c r="EG577" s="70"/>
      <c r="EH577" s="70"/>
      <c r="EI577" s="70"/>
      <c r="EJ577" s="70"/>
      <c r="EK577" s="70"/>
      <c r="EL577" s="70"/>
      <c r="EM577" s="70"/>
      <c r="EN577" s="70"/>
    </row>
    <row r="578" spans="1:144" outlineLevel="1" x14ac:dyDescent="0.2">
      <c r="A578" s="16">
        <v>325</v>
      </c>
      <c r="B578" s="16">
        <v>0</v>
      </c>
      <c r="C578" s="1">
        <v>1.418224875624143E-4</v>
      </c>
      <c r="D578" s="1">
        <f t="shared" si="76"/>
        <v>-1.418224875624143E-4</v>
      </c>
      <c r="E578" s="1">
        <f t="shared" si="77"/>
        <v>2.8366509064476091E-4</v>
      </c>
      <c r="F578" s="1">
        <f t="shared" si="78"/>
        <v>-1.6842360008168716E-2</v>
      </c>
      <c r="G578" s="1">
        <f t="shared" si="79"/>
        <v>-1.1909769268686974E-2</v>
      </c>
      <c r="H578" s="1">
        <v>7.317605638698843E-4</v>
      </c>
      <c r="I578" s="1">
        <f t="shared" si="80"/>
        <v>1.0387083248717519E-7</v>
      </c>
      <c r="J578" s="1">
        <f t="shared" si="81"/>
        <v>-1.1914129211396353E-2</v>
      </c>
      <c r="AQ578" s="70"/>
      <c r="AR578" s="70"/>
      <c r="AS578" s="70"/>
      <c r="AT578" s="70"/>
      <c r="AU578" s="70"/>
      <c r="AV578" s="70"/>
      <c r="AW578" s="70"/>
      <c r="AX578" s="83"/>
      <c r="AY578" s="70"/>
      <c r="AZ578" s="70"/>
      <c r="BA578" s="70"/>
      <c r="BB578" s="70">
        <f t="shared" si="82"/>
        <v>1</v>
      </c>
      <c r="BC578" s="70">
        <f t="shared" si="83"/>
        <v>1.418224875624143E-4</v>
      </c>
      <c r="BD578" s="70" t="e">
        <f t="shared" si="84"/>
        <v>#N/A</v>
      </c>
      <c r="BE578" s="70"/>
      <c r="BF578" s="70"/>
      <c r="BG578" s="70"/>
      <c r="BH578" s="70"/>
      <c r="BI578" s="70"/>
      <c r="BJ578" s="70"/>
      <c r="BK578" s="70"/>
      <c r="BL578" s="70"/>
      <c r="BM578" s="70"/>
      <c r="BN578" s="70"/>
      <c r="BO578" s="70"/>
      <c r="BP578" s="70"/>
      <c r="BQ578" s="70"/>
      <c r="BR578" s="70"/>
      <c r="BS578" s="70"/>
      <c r="BT578" s="70"/>
      <c r="BU578" s="70"/>
      <c r="BV578" s="70"/>
      <c r="BW578" s="70"/>
      <c r="BX578" s="70"/>
      <c r="BY578" s="70"/>
      <c r="BZ578" s="70"/>
      <c r="CA578" s="70"/>
      <c r="CB578" s="70"/>
      <c r="CC578" s="70"/>
      <c r="CD578" s="70"/>
      <c r="CE578" s="70"/>
      <c r="CF578" s="70"/>
      <c r="CG578" s="70"/>
      <c r="CH578" s="70"/>
      <c r="CI578" s="70"/>
      <c r="CJ578" s="70"/>
      <c r="CK578" s="70"/>
      <c r="CL578" s="70"/>
      <c r="CM578" s="70"/>
      <c r="CN578" s="70"/>
      <c r="CO578" s="70"/>
      <c r="CP578" s="70"/>
      <c r="CQ578" s="70"/>
      <c r="CR578" s="70"/>
      <c r="CS578" s="70"/>
      <c r="CT578" s="70"/>
      <c r="CU578" s="70"/>
      <c r="CV578" s="70"/>
      <c r="CW578" s="70"/>
      <c r="CX578" s="70"/>
      <c r="CY578" s="70"/>
      <c r="CZ578" s="70"/>
      <c r="DA578" s="70"/>
      <c r="DB578" s="70"/>
      <c r="DC578" s="70"/>
      <c r="DD578" s="70"/>
      <c r="DE578" s="70"/>
      <c r="DF578" s="70"/>
      <c r="DG578" s="70"/>
      <c r="DH578" s="70"/>
      <c r="DI578" s="70"/>
      <c r="DJ578" s="70"/>
      <c r="DK578" s="70"/>
      <c r="DL578" s="70"/>
      <c r="DM578" s="70"/>
      <c r="DN578" s="70"/>
      <c r="DO578" s="70"/>
      <c r="DP578" s="70"/>
      <c r="DQ578" s="70"/>
      <c r="DR578" s="70"/>
      <c r="DS578" s="70"/>
      <c r="DT578" s="70"/>
      <c r="DU578" s="70"/>
      <c r="DV578" s="70"/>
      <c r="DW578" s="70"/>
      <c r="DX578" s="70"/>
      <c r="DY578" s="70"/>
      <c r="DZ578" s="70"/>
      <c r="EA578" s="70"/>
      <c r="EB578" s="70"/>
      <c r="EC578" s="70"/>
      <c r="ED578" s="70"/>
      <c r="EE578" s="70"/>
      <c r="EF578" s="70"/>
      <c r="EG578" s="70"/>
      <c r="EH578" s="70"/>
      <c r="EI578" s="70"/>
      <c r="EJ578" s="70"/>
      <c r="EK578" s="70"/>
      <c r="EL578" s="70"/>
      <c r="EM578" s="70"/>
      <c r="EN578" s="70"/>
    </row>
    <row r="579" spans="1:144" outlineLevel="1" x14ac:dyDescent="0.2">
      <c r="A579" s="16">
        <v>326</v>
      </c>
      <c r="B579" s="16">
        <v>1</v>
      </c>
      <c r="C579" s="1">
        <v>0.99963938004960307</v>
      </c>
      <c r="D579" s="1">
        <f t="shared" si="76"/>
        <v>3.6061995039693429E-4</v>
      </c>
      <c r="E579" s="1">
        <f t="shared" si="77"/>
        <v>7.21369978815837E-4</v>
      </c>
      <c r="F579" s="1">
        <f t="shared" si="78"/>
        <v>2.6858331646173354E-2</v>
      </c>
      <c r="G579" s="1">
        <f t="shared" si="79"/>
        <v>1.8993421073096043E-2</v>
      </c>
      <c r="H579" s="1">
        <v>1.0771108351764248E-3</v>
      </c>
      <c r="I579" s="1">
        <f t="shared" si="80"/>
        <v>3.8898676310460222E-7</v>
      </c>
      <c r="J579" s="1">
        <f t="shared" si="81"/>
        <v>1.9003658353670575E-2</v>
      </c>
      <c r="AQ579" s="70"/>
      <c r="AR579" s="70"/>
      <c r="AS579" s="70"/>
      <c r="AT579" s="70"/>
      <c r="AU579" s="70"/>
      <c r="AV579" s="70"/>
      <c r="AW579" s="70"/>
      <c r="AX579" s="83"/>
      <c r="AY579" s="70"/>
      <c r="AZ579" s="70"/>
      <c r="BA579" s="70"/>
      <c r="BB579" s="70">
        <f t="shared" si="82"/>
        <v>0</v>
      </c>
      <c r="BC579" s="70" t="e">
        <f t="shared" si="83"/>
        <v>#N/A</v>
      </c>
      <c r="BD579" s="70">
        <f t="shared" si="84"/>
        <v>0.99963938004960307</v>
      </c>
      <c r="BE579" s="70"/>
      <c r="BF579" s="70"/>
      <c r="BG579" s="70"/>
      <c r="BH579" s="70"/>
      <c r="BI579" s="70"/>
      <c r="BJ579" s="70"/>
      <c r="BK579" s="70"/>
      <c r="BL579" s="70"/>
      <c r="BM579" s="70"/>
      <c r="BN579" s="70"/>
      <c r="BO579" s="70"/>
      <c r="BP579" s="70"/>
      <c r="BQ579" s="70"/>
      <c r="BR579" s="70"/>
      <c r="BS579" s="70"/>
      <c r="BT579" s="70"/>
      <c r="BU579" s="70"/>
      <c r="BV579" s="70"/>
      <c r="BW579" s="70"/>
      <c r="BX579" s="70"/>
      <c r="BY579" s="70"/>
      <c r="BZ579" s="70"/>
      <c r="CA579" s="70"/>
      <c r="CB579" s="70"/>
      <c r="CC579" s="70"/>
      <c r="CD579" s="70"/>
      <c r="CE579" s="70"/>
      <c r="CF579" s="70"/>
      <c r="CG579" s="70"/>
      <c r="CH579" s="70"/>
      <c r="CI579" s="70"/>
      <c r="CJ579" s="70"/>
      <c r="CK579" s="70"/>
      <c r="CL579" s="70"/>
      <c r="CM579" s="70"/>
      <c r="CN579" s="70"/>
      <c r="CO579" s="70"/>
      <c r="CP579" s="70"/>
      <c r="CQ579" s="70"/>
      <c r="CR579" s="70"/>
      <c r="CS579" s="70"/>
      <c r="CT579" s="70"/>
      <c r="CU579" s="70"/>
      <c r="CV579" s="70"/>
      <c r="CW579" s="70"/>
      <c r="CX579" s="70"/>
      <c r="CY579" s="70"/>
      <c r="CZ579" s="70"/>
      <c r="DA579" s="70"/>
      <c r="DB579" s="70"/>
      <c r="DC579" s="70"/>
      <c r="DD579" s="70"/>
      <c r="DE579" s="70"/>
      <c r="DF579" s="70"/>
      <c r="DG579" s="70"/>
      <c r="DH579" s="70"/>
      <c r="DI579" s="70"/>
      <c r="DJ579" s="70"/>
      <c r="DK579" s="70"/>
      <c r="DL579" s="70"/>
      <c r="DM579" s="70"/>
      <c r="DN579" s="70"/>
      <c r="DO579" s="70"/>
      <c r="DP579" s="70"/>
      <c r="DQ579" s="70"/>
      <c r="DR579" s="70"/>
      <c r="DS579" s="70"/>
      <c r="DT579" s="70"/>
      <c r="DU579" s="70"/>
      <c r="DV579" s="70"/>
      <c r="DW579" s="70"/>
      <c r="DX579" s="70"/>
      <c r="DY579" s="70"/>
      <c r="DZ579" s="70"/>
      <c r="EA579" s="70"/>
      <c r="EB579" s="70"/>
      <c r="EC579" s="70"/>
      <c r="ED579" s="70"/>
      <c r="EE579" s="70"/>
      <c r="EF579" s="70"/>
      <c r="EG579" s="70"/>
      <c r="EH579" s="70"/>
      <c r="EI579" s="70"/>
      <c r="EJ579" s="70"/>
      <c r="EK579" s="70"/>
      <c r="EL579" s="70"/>
      <c r="EM579" s="70"/>
      <c r="EN579" s="70"/>
    </row>
    <row r="580" spans="1:144" outlineLevel="1" x14ac:dyDescent="0.2">
      <c r="A580" s="16">
        <v>327</v>
      </c>
      <c r="B580" s="16">
        <v>0</v>
      </c>
      <c r="C580" s="1">
        <v>3.7230348724547924E-5</v>
      </c>
      <c r="D580" s="1">
        <f t="shared" si="76"/>
        <v>-3.7230348724547924E-5</v>
      </c>
      <c r="E580" s="1">
        <f t="shared" si="77"/>
        <v>7.44620835821436E-5</v>
      </c>
      <c r="F580" s="1">
        <f t="shared" si="78"/>
        <v>-8.6291415321655025E-3</v>
      </c>
      <c r="G580" s="1">
        <f t="shared" si="79"/>
        <v>-6.1017812870522445E-3</v>
      </c>
      <c r="H580" s="1">
        <v>1.2455329883270995E-4</v>
      </c>
      <c r="I580" s="1">
        <f t="shared" si="80"/>
        <v>4.6379130673209473E-9</v>
      </c>
      <c r="J580" s="1">
        <f t="shared" si="81"/>
        <v>-6.1021613210475081E-3</v>
      </c>
      <c r="AQ580" s="70"/>
      <c r="AR580" s="70"/>
      <c r="AS580" s="70"/>
      <c r="AT580" s="70"/>
      <c r="AU580" s="70"/>
      <c r="AV580" s="70"/>
      <c r="AW580" s="70"/>
      <c r="AX580" s="83"/>
      <c r="AY580" s="70"/>
      <c r="AZ580" s="70"/>
      <c r="BA580" s="70"/>
      <c r="BB580" s="70">
        <f t="shared" si="82"/>
        <v>1</v>
      </c>
      <c r="BC580" s="70">
        <f t="shared" si="83"/>
        <v>3.7230348724547924E-5</v>
      </c>
      <c r="BD580" s="70" t="e">
        <f t="shared" si="84"/>
        <v>#N/A</v>
      </c>
      <c r="BE580" s="70"/>
      <c r="BF580" s="70"/>
      <c r="BG580" s="70"/>
      <c r="BH580" s="70"/>
      <c r="BI580" s="70"/>
      <c r="BJ580" s="70"/>
      <c r="BK580" s="70"/>
      <c r="BL580" s="70"/>
      <c r="BM580" s="70"/>
      <c r="BN580" s="70"/>
      <c r="BO580" s="70"/>
      <c r="BP580" s="70"/>
      <c r="BQ580" s="70"/>
      <c r="BR580" s="70"/>
      <c r="BS580" s="70"/>
      <c r="BT580" s="70"/>
      <c r="BU580" s="70"/>
      <c r="BV580" s="70"/>
      <c r="BW580" s="70"/>
      <c r="BX580" s="70"/>
      <c r="BY580" s="70"/>
      <c r="BZ580" s="70"/>
      <c r="CA580" s="70"/>
      <c r="CB580" s="70"/>
      <c r="CC580" s="70"/>
      <c r="CD580" s="70"/>
      <c r="CE580" s="70"/>
      <c r="CF580" s="70"/>
      <c r="CG580" s="70"/>
      <c r="CH580" s="70"/>
      <c r="CI580" s="70"/>
      <c r="CJ580" s="70"/>
      <c r="CK580" s="70"/>
      <c r="CL580" s="70"/>
      <c r="CM580" s="70"/>
      <c r="CN580" s="70"/>
      <c r="CO580" s="70"/>
      <c r="CP580" s="70"/>
      <c r="CQ580" s="70"/>
      <c r="CR580" s="70"/>
      <c r="CS580" s="70"/>
      <c r="CT580" s="70"/>
      <c r="CU580" s="70"/>
      <c r="CV580" s="70"/>
      <c r="CW580" s="70"/>
      <c r="CX580" s="70"/>
      <c r="CY580" s="70"/>
      <c r="CZ580" s="70"/>
      <c r="DA580" s="70"/>
      <c r="DB580" s="70"/>
      <c r="DC580" s="70"/>
      <c r="DD580" s="70"/>
      <c r="DE580" s="70"/>
      <c r="DF580" s="70"/>
      <c r="DG580" s="70"/>
      <c r="DH580" s="70"/>
      <c r="DI580" s="70"/>
      <c r="DJ580" s="70"/>
      <c r="DK580" s="70"/>
      <c r="DL580" s="70"/>
      <c r="DM580" s="70"/>
      <c r="DN580" s="70"/>
      <c r="DO580" s="70"/>
      <c r="DP580" s="70"/>
      <c r="DQ580" s="70"/>
      <c r="DR580" s="70"/>
      <c r="DS580" s="70"/>
      <c r="DT580" s="70"/>
      <c r="DU580" s="70"/>
      <c r="DV580" s="70"/>
      <c r="DW580" s="70"/>
      <c r="DX580" s="70"/>
      <c r="DY580" s="70"/>
      <c r="DZ580" s="70"/>
      <c r="EA580" s="70"/>
      <c r="EB580" s="70"/>
      <c r="EC580" s="70"/>
      <c r="ED580" s="70"/>
      <c r="EE580" s="70"/>
      <c r="EF580" s="70"/>
      <c r="EG580" s="70"/>
      <c r="EH580" s="70"/>
      <c r="EI580" s="70"/>
      <c r="EJ580" s="70"/>
      <c r="EK580" s="70"/>
      <c r="EL580" s="70"/>
      <c r="EM580" s="70"/>
      <c r="EN580" s="70"/>
    </row>
    <row r="581" spans="1:144" outlineLevel="1" x14ac:dyDescent="0.2">
      <c r="A581" s="16">
        <v>328</v>
      </c>
      <c r="B581" s="16">
        <v>1</v>
      </c>
      <c r="C581" s="1">
        <v>0.81556500920759445</v>
      </c>
      <c r="D581" s="1">
        <f t="shared" si="76"/>
        <v>0.18443499079240555</v>
      </c>
      <c r="E581" s="1">
        <f t="shared" si="77"/>
        <v>0.40774828621108161</v>
      </c>
      <c r="F581" s="1">
        <f t="shared" si="78"/>
        <v>0.63855170989598142</v>
      </c>
      <c r="G581" s="1">
        <f t="shared" si="79"/>
        <v>0.47554581807727381</v>
      </c>
      <c r="H581" s="1">
        <v>0.10366482990201835</v>
      </c>
      <c r="I581" s="1">
        <f t="shared" si="80"/>
        <v>2.6154458670705975E-2</v>
      </c>
      <c r="J581" s="1">
        <f t="shared" si="81"/>
        <v>0.50229302579419677</v>
      </c>
      <c r="AQ581" s="70"/>
      <c r="AR581" s="70"/>
      <c r="AS581" s="70"/>
      <c r="AT581" s="70"/>
      <c r="AU581" s="70"/>
      <c r="AV581" s="70"/>
      <c r="AW581" s="70"/>
      <c r="AX581" s="83"/>
      <c r="AY581" s="70"/>
      <c r="AZ581" s="70"/>
      <c r="BA581" s="70"/>
      <c r="BB581" s="70">
        <f t="shared" si="82"/>
        <v>0</v>
      </c>
      <c r="BC581" s="70" t="e">
        <f t="shared" si="83"/>
        <v>#N/A</v>
      </c>
      <c r="BD581" s="70">
        <f t="shared" si="84"/>
        <v>0.81556500920759445</v>
      </c>
      <c r="BE581" s="70"/>
      <c r="BF581" s="70"/>
      <c r="BG581" s="70"/>
      <c r="BH581" s="70"/>
      <c r="BI581" s="70"/>
      <c r="BJ581" s="70"/>
      <c r="BK581" s="70"/>
      <c r="BL581" s="70"/>
      <c r="BM581" s="70"/>
      <c r="BN581" s="70"/>
      <c r="BO581" s="70"/>
      <c r="BP581" s="70"/>
      <c r="BQ581" s="70"/>
      <c r="BR581" s="70"/>
      <c r="BS581" s="70"/>
      <c r="BT581" s="70"/>
      <c r="BU581" s="70"/>
      <c r="BV581" s="70"/>
      <c r="BW581" s="70"/>
      <c r="BX581" s="70"/>
      <c r="BY581" s="70"/>
      <c r="BZ581" s="70"/>
      <c r="CA581" s="70"/>
      <c r="CB581" s="70"/>
      <c r="CC581" s="70"/>
      <c r="CD581" s="70"/>
      <c r="CE581" s="70"/>
      <c r="CF581" s="70"/>
      <c r="CG581" s="70"/>
      <c r="CH581" s="70"/>
      <c r="CI581" s="70"/>
      <c r="CJ581" s="70"/>
      <c r="CK581" s="70"/>
      <c r="CL581" s="70"/>
      <c r="CM581" s="70"/>
      <c r="CN581" s="70"/>
      <c r="CO581" s="70"/>
      <c r="CP581" s="70"/>
      <c r="CQ581" s="70"/>
      <c r="CR581" s="70"/>
      <c r="CS581" s="70"/>
      <c r="CT581" s="70"/>
      <c r="CU581" s="70"/>
      <c r="CV581" s="70"/>
      <c r="CW581" s="70"/>
      <c r="CX581" s="70"/>
      <c r="CY581" s="70"/>
      <c r="CZ581" s="70"/>
      <c r="DA581" s="70"/>
      <c r="DB581" s="70"/>
      <c r="DC581" s="70"/>
      <c r="DD581" s="70"/>
      <c r="DE581" s="70"/>
      <c r="DF581" s="70"/>
      <c r="DG581" s="70"/>
      <c r="DH581" s="70"/>
      <c r="DI581" s="70"/>
      <c r="DJ581" s="70"/>
      <c r="DK581" s="70"/>
      <c r="DL581" s="70"/>
      <c r="DM581" s="70"/>
      <c r="DN581" s="70"/>
      <c r="DO581" s="70"/>
      <c r="DP581" s="70"/>
      <c r="DQ581" s="70"/>
      <c r="DR581" s="70"/>
      <c r="DS581" s="70"/>
      <c r="DT581" s="70"/>
      <c r="DU581" s="70"/>
      <c r="DV581" s="70"/>
      <c r="DW581" s="70"/>
      <c r="DX581" s="70"/>
      <c r="DY581" s="70"/>
      <c r="DZ581" s="70"/>
      <c r="EA581" s="70"/>
      <c r="EB581" s="70"/>
      <c r="EC581" s="70"/>
      <c r="ED581" s="70"/>
      <c r="EE581" s="70"/>
      <c r="EF581" s="70"/>
      <c r="EG581" s="70"/>
      <c r="EH581" s="70"/>
      <c r="EI581" s="70"/>
      <c r="EJ581" s="70"/>
      <c r="EK581" s="70"/>
      <c r="EL581" s="70"/>
      <c r="EM581" s="70"/>
      <c r="EN581" s="70"/>
    </row>
    <row r="582" spans="1:144" outlineLevel="1" x14ac:dyDescent="0.2">
      <c r="A582" s="16">
        <v>329</v>
      </c>
      <c r="B582" s="16">
        <v>0</v>
      </c>
      <c r="C582" s="1">
        <v>4.6852740358913972E-2</v>
      </c>
      <c r="D582" s="1">
        <f t="shared" si="76"/>
        <v>-4.6852740358913972E-2</v>
      </c>
      <c r="E582" s="1">
        <f t="shared" si="77"/>
        <v>9.5971730163073934E-2</v>
      </c>
      <c r="F582" s="1">
        <f t="shared" si="78"/>
        <v>-0.30979304408439184</v>
      </c>
      <c r="G582" s="1">
        <f t="shared" si="79"/>
        <v>-0.22171113072557544</v>
      </c>
      <c r="H582" s="1">
        <v>7.4046330591803003E-2</v>
      </c>
      <c r="I582" s="1">
        <f t="shared" si="80"/>
        <v>3.9308754042684307E-3</v>
      </c>
      <c r="J582" s="1">
        <f t="shared" si="81"/>
        <v>-0.23040551402230292</v>
      </c>
      <c r="AQ582" s="70"/>
      <c r="AR582" s="70"/>
      <c r="AS582" s="70"/>
      <c r="AT582" s="70"/>
      <c r="AU582" s="70"/>
      <c r="AV582" s="70"/>
      <c r="AW582" s="70"/>
      <c r="AX582" s="83"/>
      <c r="AY582" s="70"/>
      <c r="AZ582" s="70"/>
      <c r="BA582" s="70"/>
      <c r="BB582" s="70">
        <f t="shared" si="82"/>
        <v>1</v>
      </c>
      <c r="BC582" s="70">
        <f t="shared" si="83"/>
        <v>4.6852740358913972E-2</v>
      </c>
      <c r="BD582" s="70" t="e">
        <f t="shared" si="84"/>
        <v>#N/A</v>
      </c>
      <c r="BE582" s="70"/>
      <c r="BF582" s="70"/>
      <c r="BG582" s="70"/>
      <c r="BH582" s="70"/>
      <c r="BI582" s="70"/>
      <c r="BJ582" s="70"/>
      <c r="BK582" s="70"/>
      <c r="BL582" s="70"/>
      <c r="BM582" s="70"/>
      <c r="BN582" s="70"/>
      <c r="BO582" s="70"/>
      <c r="BP582" s="70"/>
      <c r="BQ582" s="70"/>
      <c r="BR582" s="70"/>
      <c r="BS582" s="70"/>
      <c r="BT582" s="70"/>
      <c r="BU582" s="70"/>
      <c r="BV582" s="70"/>
      <c r="BW582" s="70"/>
      <c r="BX582" s="70"/>
      <c r="BY582" s="70"/>
      <c r="BZ582" s="70"/>
      <c r="CA582" s="70"/>
      <c r="CB582" s="70"/>
      <c r="CC582" s="70"/>
      <c r="CD582" s="70"/>
      <c r="CE582" s="70"/>
      <c r="CF582" s="70"/>
      <c r="CG582" s="70"/>
      <c r="CH582" s="70"/>
      <c r="CI582" s="70"/>
      <c r="CJ582" s="70"/>
      <c r="CK582" s="70"/>
      <c r="CL582" s="70"/>
      <c r="CM582" s="70"/>
      <c r="CN582" s="70"/>
      <c r="CO582" s="70"/>
      <c r="CP582" s="70"/>
      <c r="CQ582" s="70"/>
      <c r="CR582" s="70"/>
      <c r="CS582" s="70"/>
      <c r="CT582" s="70"/>
      <c r="CU582" s="70"/>
      <c r="CV582" s="70"/>
      <c r="CW582" s="70"/>
      <c r="CX582" s="70"/>
      <c r="CY582" s="70"/>
      <c r="CZ582" s="70"/>
      <c r="DA582" s="70"/>
      <c r="DB582" s="70"/>
      <c r="DC582" s="70"/>
      <c r="DD582" s="70"/>
      <c r="DE582" s="70"/>
      <c r="DF582" s="70"/>
      <c r="DG582" s="70"/>
      <c r="DH582" s="70"/>
      <c r="DI582" s="70"/>
      <c r="DJ582" s="70"/>
      <c r="DK582" s="70"/>
      <c r="DL582" s="70"/>
      <c r="DM582" s="70"/>
      <c r="DN582" s="70"/>
      <c r="DO582" s="70"/>
      <c r="DP582" s="70"/>
      <c r="DQ582" s="70"/>
      <c r="DR582" s="70"/>
      <c r="DS582" s="70"/>
      <c r="DT582" s="70"/>
      <c r="DU582" s="70"/>
      <c r="DV582" s="70"/>
      <c r="DW582" s="70"/>
      <c r="DX582" s="70"/>
      <c r="DY582" s="70"/>
      <c r="DZ582" s="70"/>
      <c r="EA582" s="70"/>
      <c r="EB582" s="70"/>
      <c r="EC582" s="70"/>
      <c r="ED582" s="70"/>
      <c r="EE582" s="70"/>
      <c r="EF582" s="70"/>
      <c r="EG582" s="70"/>
      <c r="EH582" s="70"/>
      <c r="EI582" s="70"/>
      <c r="EJ582" s="70"/>
      <c r="EK582" s="70"/>
      <c r="EL582" s="70"/>
      <c r="EM582" s="70"/>
      <c r="EN582" s="70"/>
    </row>
    <row r="583" spans="1:144" outlineLevel="1" x14ac:dyDescent="0.2">
      <c r="A583" s="16">
        <v>330</v>
      </c>
      <c r="B583" s="16">
        <v>0</v>
      </c>
      <c r="C583" s="1">
        <v>2.6955611578264797E-3</v>
      </c>
      <c r="D583" s="1">
        <f t="shared" si="76"/>
        <v>-2.6955611578264797E-3</v>
      </c>
      <c r="E583" s="1">
        <f t="shared" si="77"/>
        <v>5.3984014494512511E-3</v>
      </c>
      <c r="F583" s="1">
        <f t="shared" si="78"/>
        <v>-7.3473814719607775E-2</v>
      </c>
      <c r="G583" s="1">
        <f t="shared" si="79"/>
        <v>-5.1988910806077426E-2</v>
      </c>
      <c r="H583" s="1">
        <v>5.0362987958428558E-3</v>
      </c>
      <c r="I583" s="1">
        <f t="shared" si="80"/>
        <v>1.3681247168538491E-5</v>
      </c>
      <c r="J583" s="1">
        <f t="shared" si="81"/>
        <v>-5.2120323233560369E-2</v>
      </c>
      <c r="AQ583" s="70"/>
      <c r="AR583" s="70"/>
      <c r="AS583" s="70"/>
      <c r="AT583" s="70"/>
      <c r="AU583" s="70"/>
      <c r="AV583" s="70"/>
      <c r="AW583" s="70"/>
      <c r="AX583" s="83"/>
      <c r="AY583" s="70"/>
      <c r="AZ583" s="70"/>
      <c r="BA583" s="70"/>
      <c r="BB583" s="70">
        <f t="shared" si="82"/>
        <v>1</v>
      </c>
      <c r="BC583" s="70">
        <f t="shared" si="83"/>
        <v>2.6955611578264797E-3</v>
      </c>
      <c r="BD583" s="70" t="e">
        <f t="shared" si="84"/>
        <v>#N/A</v>
      </c>
      <c r="BE583" s="70"/>
      <c r="BF583" s="70"/>
      <c r="BG583" s="70"/>
      <c r="BH583" s="70"/>
      <c r="BI583" s="70"/>
      <c r="BJ583" s="70"/>
      <c r="BK583" s="70"/>
      <c r="BL583" s="70"/>
      <c r="BM583" s="70"/>
      <c r="BN583" s="70"/>
      <c r="BO583" s="70"/>
      <c r="BP583" s="70"/>
      <c r="BQ583" s="70"/>
      <c r="BR583" s="70"/>
      <c r="BS583" s="70"/>
      <c r="BT583" s="70"/>
      <c r="BU583" s="70"/>
      <c r="BV583" s="70"/>
      <c r="BW583" s="70"/>
      <c r="BX583" s="70"/>
      <c r="BY583" s="70"/>
      <c r="BZ583" s="70"/>
      <c r="CA583" s="70"/>
      <c r="CB583" s="70"/>
      <c r="CC583" s="70"/>
      <c r="CD583" s="70"/>
      <c r="CE583" s="70"/>
      <c r="CF583" s="70"/>
      <c r="CG583" s="70"/>
      <c r="CH583" s="70"/>
      <c r="CI583" s="70"/>
      <c r="CJ583" s="70"/>
      <c r="CK583" s="70"/>
      <c r="CL583" s="70"/>
      <c r="CM583" s="70"/>
      <c r="CN583" s="70"/>
      <c r="CO583" s="70"/>
      <c r="CP583" s="70"/>
      <c r="CQ583" s="70"/>
      <c r="CR583" s="70"/>
      <c r="CS583" s="70"/>
      <c r="CT583" s="70"/>
      <c r="CU583" s="70"/>
      <c r="CV583" s="70"/>
      <c r="CW583" s="70"/>
      <c r="CX583" s="70"/>
      <c r="CY583" s="70"/>
      <c r="CZ583" s="70"/>
      <c r="DA583" s="70"/>
      <c r="DB583" s="70"/>
      <c r="DC583" s="70"/>
      <c r="DD583" s="70"/>
      <c r="DE583" s="70"/>
      <c r="DF583" s="70"/>
      <c r="DG583" s="70"/>
      <c r="DH583" s="70"/>
      <c r="DI583" s="70"/>
      <c r="DJ583" s="70"/>
      <c r="DK583" s="70"/>
      <c r="DL583" s="70"/>
      <c r="DM583" s="70"/>
      <c r="DN583" s="70"/>
      <c r="DO583" s="70"/>
      <c r="DP583" s="70"/>
      <c r="DQ583" s="70"/>
      <c r="DR583" s="70"/>
      <c r="DS583" s="70"/>
      <c r="DT583" s="70"/>
      <c r="DU583" s="70"/>
      <c r="DV583" s="70"/>
      <c r="DW583" s="70"/>
      <c r="DX583" s="70"/>
      <c r="DY583" s="70"/>
      <c r="DZ583" s="70"/>
      <c r="EA583" s="70"/>
      <c r="EB583" s="70"/>
      <c r="EC583" s="70"/>
      <c r="ED583" s="70"/>
      <c r="EE583" s="70"/>
      <c r="EF583" s="70"/>
      <c r="EG583" s="70"/>
      <c r="EH583" s="70"/>
      <c r="EI583" s="70"/>
      <c r="EJ583" s="70"/>
      <c r="EK583" s="70"/>
      <c r="EL583" s="70"/>
      <c r="EM583" s="70"/>
      <c r="EN583" s="70"/>
    </row>
    <row r="584" spans="1:144" outlineLevel="1" x14ac:dyDescent="0.2">
      <c r="A584" s="16">
        <v>331</v>
      </c>
      <c r="B584" s="16">
        <v>0</v>
      </c>
      <c r="C584" s="1">
        <v>1.1913227916902365E-6</v>
      </c>
      <c r="D584" s="1">
        <f t="shared" si="76"/>
        <v>-1.1913227916902365E-6</v>
      </c>
      <c r="E584" s="1">
        <f t="shared" si="77"/>
        <v>2.3826470024204357E-6</v>
      </c>
      <c r="F584" s="1">
        <f t="shared" si="78"/>
        <v>-1.5435825220636685E-3</v>
      </c>
      <c r="G584" s="1">
        <f t="shared" si="79"/>
        <v>-1.091477993796449E-3</v>
      </c>
      <c r="H584" s="1">
        <v>9.3201758938031988E-6</v>
      </c>
      <c r="I584" s="1">
        <f t="shared" si="80"/>
        <v>1.1103454678675644E-11</v>
      </c>
      <c r="J584" s="1">
        <f t="shared" si="81"/>
        <v>-1.091483080215447E-3</v>
      </c>
      <c r="AQ584" s="70"/>
      <c r="AR584" s="70"/>
      <c r="AS584" s="70"/>
      <c r="AT584" s="70"/>
      <c r="AU584" s="70"/>
      <c r="AV584" s="70"/>
      <c r="AW584" s="70"/>
      <c r="AX584" s="83"/>
      <c r="AY584" s="70"/>
      <c r="AZ584" s="70"/>
      <c r="BA584" s="70"/>
      <c r="BB584" s="70">
        <f t="shared" si="82"/>
        <v>1</v>
      </c>
      <c r="BC584" s="70">
        <f t="shared" si="83"/>
        <v>1.1913227916902365E-6</v>
      </c>
      <c r="BD584" s="70" t="e">
        <f t="shared" si="84"/>
        <v>#N/A</v>
      </c>
      <c r="BE584" s="70"/>
      <c r="BF584" s="70"/>
      <c r="BG584" s="70"/>
      <c r="BH584" s="70"/>
      <c r="BI584" s="70"/>
      <c r="BJ584" s="70"/>
      <c r="BK584" s="70"/>
      <c r="BL584" s="70"/>
      <c r="BM584" s="70"/>
      <c r="BN584" s="70"/>
      <c r="BO584" s="70"/>
      <c r="BP584" s="70"/>
      <c r="BQ584" s="70"/>
      <c r="BR584" s="70"/>
      <c r="BS584" s="70"/>
      <c r="BT584" s="70"/>
      <c r="BU584" s="70"/>
      <c r="BV584" s="70"/>
      <c r="BW584" s="70"/>
      <c r="BX584" s="70"/>
      <c r="BY584" s="70"/>
      <c r="BZ584" s="70"/>
      <c r="CA584" s="70"/>
      <c r="CB584" s="70"/>
      <c r="CC584" s="70"/>
      <c r="CD584" s="70"/>
      <c r="CE584" s="70"/>
      <c r="CF584" s="70"/>
      <c r="CG584" s="70"/>
      <c r="CH584" s="70"/>
      <c r="CI584" s="70"/>
      <c r="CJ584" s="70"/>
      <c r="CK584" s="70"/>
      <c r="CL584" s="70"/>
      <c r="CM584" s="70"/>
      <c r="CN584" s="70"/>
      <c r="CO584" s="70"/>
      <c r="CP584" s="70"/>
      <c r="CQ584" s="70"/>
      <c r="CR584" s="70"/>
      <c r="CS584" s="70"/>
      <c r="CT584" s="70"/>
      <c r="CU584" s="70"/>
      <c r="CV584" s="70"/>
      <c r="CW584" s="70"/>
      <c r="CX584" s="70"/>
      <c r="CY584" s="70"/>
      <c r="CZ584" s="70"/>
      <c r="DA584" s="70"/>
      <c r="DB584" s="70"/>
      <c r="DC584" s="70"/>
      <c r="DD584" s="70"/>
      <c r="DE584" s="70"/>
      <c r="DF584" s="70"/>
      <c r="DG584" s="70"/>
      <c r="DH584" s="70"/>
      <c r="DI584" s="70"/>
      <c r="DJ584" s="70"/>
      <c r="DK584" s="70"/>
      <c r="DL584" s="70"/>
      <c r="DM584" s="70"/>
      <c r="DN584" s="70"/>
      <c r="DO584" s="70"/>
      <c r="DP584" s="70"/>
      <c r="DQ584" s="70"/>
      <c r="DR584" s="70"/>
      <c r="DS584" s="70"/>
      <c r="DT584" s="70"/>
      <c r="DU584" s="70"/>
      <c r="DV584" s="70"/>
      <c r="DW584" s="70"/>
      <c r="DX584" s="70"/>
      <c r="DY584" s="70"/>
      <c r="DZ584" s="70"/>
      <c r="EA584" s="70"/>
      <c r="EB584" s="70"/>
      <c r="EC584" s="70"/>
      <c r="ED584" s="70"/>
      <c r="EE584" s="70"/>
      <c r="EF584" s="70"/>
      <c r="EG584" s="70"/>
      <c r="EH584" s="70"/>
      <c r="EI584" s="70"/>
      <c r="EJ584" s="70"/>
      <c r="EK584" s="70"/>
      <c r="EL584" s="70"/>
      <c r="EM584" s="70"/>
      <c r="EN584" s="70"/>
    </row>
    <row r="585" spans="1:144" outlineLevel="1" x14ac:dyDescent="0.2">
      <c r="A585" s="16">
        <v>332</v>
      </c>
      <c r="B585" s="16">
        <v>0</v>
      </c>
      <c r="C585" s="1">
        <v>1.0009914252384117E-3</v>
      </c>
      <c r="D585" s="1">
        <f t="shared" si="76"/>
        <v>-1.0009914252384117E-3</v>
      </c>
      <c r="E585" s="1">
        <f t="shared" si="77"/>
        <v>2.0029855034643697E-3</v>
      </c>
      <c r="F585" s="1">
        <f t="shared" si="78"/>
        <v>-4.4754726046132488E-2</v>
      </c>
      <c r="G585" s="1">
        <f t="shared" si="79"/>
        <v>-3.1654295333398523E-2</v>
      </c>
      <c r="H585" s="1">
        <v>2.1134083850157053E-3</v>
      </c>
      <c r="I585" s="1">
        <f t="shared" si="80"/>
        <v>2.1221082757110457E-6</v>
      </c>
      <c r="J585" s="1">
        <f t="shared" si="81"/>
        <v>-3.1687797672443667E-2</v>
      </c>
      <c r="AQ585" s="70"/>
      <c r="AR585" s="70"/>
      <c r="AS585" s="70"/>
      <c r="AT585" s="70"/>
      <c r="AU585" s="70"/>
      <c r="AV585" s="70"/>
      <c r="AW585" s="70"/>
      <c r="AX585" s="83"/>
      <c r="AY585" s="70"/>
      <c r="AZ585" s="70"/>
      <c r="BA585" s="70"/>
      <c r="BB585" s="70">
        <f t="shared" si="82"/>
        <v>1</v>
      </c>
      <c r="BC585" s="70">
        <f t="shared" si="83"/>
        <v>1.0009914252384117E-3</v>
      </c>
      <c r="BD585" s="70" t="e">
        <f t="shared" si="84"/>
        <v>#N/A</v>
      </c>
      <c r="BE585" s="70"/>
      <c r="BF585" s="70"/>
      <c r="BG585" s="70"/>
      <c r="BH585" s="70"/>
      <c r="BI585" s="70"/>
      <c r="BJ585" s="70"/>
      <c r="BK585" s="70"/>
      <c r="BL585" s="70"/>
      <c r="BM585" s="70"/>
      <c r="BN585" s="70"/>
      <c r="BO585" s="70"/>
      <c r="BP585" s="70"/>
      <c r="BQ585" s="70"/>
      <c r="BR585" s="70"/>
      <c r="BS585" s="70"/>
      <c r="BT585" s="70"/>
      <c r="BU585" s="70"/>
      <c r="BV585" s="70"/>
      <c r="BW585" s="70"/>
      <c r="BX585" s="70"/>
      <c r="BY585" s="70"/>
      <c r="BZ585" s="70"/>
      <c r="CA585" s="70"/>
      <c r="CB585" s="70"/>
      <c r="CC585" s="70"/>
      <c r="CD585" s="70"/>
      <c r="CE585" s="70"/>
      <c r="CF585" s="70"/>
      <c r="CG585" s="70"/>
      <c r="CH585" s="70"/>
      <c r="CI585" s="70"/>
      <c r="CJ585" s="70"/>
      <c r="CK585" s="70"/>
      <c r="CL585" s="70"/>
      <c r="CM585" s="70"/>
      <c r="CN585" s="70"/>
      <c r="CO585" s="70"/>
      <c r="CP585" s="70"/>
      <c r="CQ585" s="70"/>
      <c r="CR585" s="70"/>
      <c r="CS585" s="70"/>
      <c r="CT585" s="70"/>
      <c r="CU585" s="70"/>
      <c r="CV585" s="70"/>
      <c r="CW585" s="70"/>
      <c r="CX585" s="70"/>
      <c r="CY585" s="70"/>
      <c r="CZ585" s="70"/>
      <c r="DA585" s="70"/>
      <c r="DB585" s="70"/>
      <c r="DC585" s="70"/>
      <c r="DD585" s="70"/>
      <c r="DE585" s="70"/>
      <c r="DF585" s="70"/>
      <c r="DG585" s="70"/>
      <c r="DH585" s="70"/>
      <c r="DI585" s="70"/>
      <c r="DJ585" s="70"/>
      <c r="DK585" s="70"/>
      <c r="DL585" s="70"/>
      <c r="DM585" s="70"/>
      <c r="DN585" s="70"/>
      <c r="DO585" s="70"/>
      <c r="DP585" s="70"/>
      <c r="DQ585" s="70"/>
      <c r="DR585" s="70"/>
      <c r="DS585" s="70"/>
      <c r="DT585" s="70"/>
      <c r="DU585" s="70"/>
      <c r="DV585" s="70"/>
      <c r="DW585" s="70"/>
      <c r="DX585" s="70"/>
      <c r="DY585" s="70"/>
      <c r="DZ585" s="70"/>
      <c r="EA585" s="70"/>
      <c r="EB585" s="70"/>
      <c r="EC585" s="70"/>
      <c r="ED585" s="70"/>
      <c r="EE585" s="70"/>
      <c r="EF585" s="70"/>
      <c r="EG585" s="70"/>
      <c r="EH585" s="70"/>
      <c r="EI585" s="70"/>
      <c r="EJ585" s="70"/>
      <c r="EK585" s="70"/>
      <c r="EL585" s="70"/>
      <c r="EM585" s="70"/>
      <c r="EN585" s="70"/>
    </row>
    <row r="586" spans="1:144" outlineLevel="1" x14ac:dyDescent="0.2">
      <c r="A586" s="16">
        <v>333</v>
      </c>
      <c r="B586" s="16">
        <v>0</v>
      </c>
      <c r="C586" s="1">
        <v>1.4466185035605586E-4</v>
      </c>
      <c r="D586" s="1">
        <f t="shared" si="76"/>
        <v>-1.4466185035605586E-4</v>
      </c>
      <c r="E586" s="1">
        <f t="shared" si="77"/>
        <v>2.8934462978149223E-4</v>
      </c>
      <c r="F586" s="1">
        <f t="shared" si="78"/>
        <v>-1.7010133150022436E-2</v>
      </c>
      <c r="G586" s="1">
        <f t="shared" si="79"/>
        <v>-1.2028415541324977E-2</v>
      </c>
      <c r="H586" s="1">
        <v>4.7263915203590016E-4</v>
      </c>
      <c r="I586" s="1">
        <f t="shared" si="80"/>
        <v>6.8415082305381914E-8</v>
      </c>
      <c r="J586" s="1">
        <f t="shared" si="81"/>
        <v>-1.2031259099408243E-2</v>
      </c>
      <c r="AQ586" s="70"/>
      <c r="AR586" s="70"/>
      <c r="AS586" s="70"/>
      <c r="AT586" s="70"/>
      <c r="AU586" s="70"/>
      <c r="AV586" s="70"/>
      <c r="AW586" s="70"/>
      <c r="AX586" s="83"/>
      <c r="AY586" s="70"/>
      <c r="AZ586" s="70"/>
      <c r="BA586" s="70"/>
      <c r="BB586" s="70">
        <f t="shared" si="82"/>
        <v>1</v>
      </c>
      <c r="BC586" s="70">
        <f t="shared" si="83"/>
        <v>1.4466185035605586E-4</v>
      </c>
      <c r="BD586" s="70" t="e">
        <f t="shared" si="84"/>
        <v>#N/A</v>
      </c>
      <c r="BE586" s="70"/>
      <c r="BF586" s="70"/>
      <c r="BG586" s="70"/>
      <c r="BH586" s="70"/>
      <c r="BI586" s="70"/>
      <c r="BJ586" s="70"/>
      <c r="BK586" s="70"/>
      <c r="BL586" s="70"/>
      <c r="BM586" s="70"/>
      <c r="BN586" s="70"/>
      <c r="BO586" s="70"/>
      <c r="BP586" s="70"/>
      <c r="BQ586" s="70"/>
      <c r="BR586" s="70"/>
      <c r="BS586" s="70"/>
      <c r="BT586" s="70"/>
      <c r="BU586" s="70"/>
      <c r="BV586" s="70"/>
      <c r="BW586" s="70"/>
      <c r="BX586" s="70"/>
      <c r="BY586" s="70"/>
      <c r="BZ586" s="70"/>
      <c r="CA586" s="70"/>
      <c r="CB586" s="70"/>
      <c r="CC586" s="70"/>
      <c r="CD586" s="70"/>
      <c r="CE586" s="70"/>
      <c r="CF586" s="70"/>
      <c r="CG586" s="70"/>
      <c r="CH586" s="70"/>
      <c r="CI586" s="70"/>
      <c r="CJ586" s="70"/>
      <c r="CK586" s="70"/>
      <c r="CL586" s="70"/>
      <c r="CM586" s="70"/>
      <c r="CN586" s="70"/>
      <c r="CO586" s="70"/>
      <c r="CP586" s="70"/>
      <c r="CQ586" s="70"/>
      <c r="CR586" s="70"/>
      <c r="CS586" s="70"/>
      <c r="CT586" s="70"/>
      <c r="CU586" s="70"/>
      <c r="CV586" s="70"/>
      <c r="CW586" s="70"/>
      <c r="CX586" s="70"/>
      <c r="CY586" s="70"/>
      <c r="CZ586" s="70"/>
      <c r="DA586" s="70"/>
      <c r="DB586" s="70"/>
      <c r="DC586" s="70"/>
      <c r="DD586" s="70"/>
      <c r="DE586" s="70"/>
      <c r="DF586" s="70"/>
      <c r="DG586" s="70"/>
      <c r="DH586" s="70"/>
      <c r="DI586" s="70"/>
      <c r="DJ586" s="70"/>
      <c r="DK586" s="70"/>
      <c r="DL586" s="70"/>
      <c r="DM586" s="70"/>
      <c r="DN586" s="70"/>
      <c r="DO586" s="70"/>
      <c r="DP586" s="70"/>
      <c r="DQ586" s="70"/>
      <c r="DR586" s="70"/>
      <c r="DS586" s="70"/>
      <c r="DT586" s="70"/>
      <c r="DU586" s="70"/>
      <c r="DV586" s="70"/>
      <c r="DW586" s="70"/>
      <c r="DX586" s="70"/>
      <c r="DY586" s="70"/>
      <c r="DZ586" s="70"/>
      <c r="EA586" s="70"/>
      <c r="EB586" s="70"/>
      <c r="EC586" s="70"/>
      <c r="ED586" s="70"/>
      <c r="EE586" s="70"/>
      <c r="EF586" s="70"/>
      <c r="EG586" s="70"/>
      <c r="EH586" s="70"/>
      <c r="EI586" s="70"/>
      <c r="EJ586" s="70"/>
      <c r="EK586" s="70"/>
      <c r="EL586" s="70"/>
      <c r="EM586" s="70"/>
      <c r="EN586" s="70"/>
    </row>
    <row r="587" spans="1:144" outlineLevel="1" x14ac:dyDescent="0.2">
      <c r="A587" s="16">
        <v>334</v>
      </c>
      <c r="B587" s="16">
        <v>0</v>
      </c>
      <c r="C587" s="1">
        <v>2.4126491952372211E-6</v>
      </c>
      <c r="D587" s="1">
        <f t="shared" si="76"/>
        <v>-2.4126491952372211E-6</v>
      </c>
      <c r="E587" s="1">
        <f t="shared" si="77"/>
        <v>4.8253042110912995E-6</v>
      </c>
      <c r="F587" s="1">
        <f t="shared" si="78"/>
        <v>-2.1966575088281969E-3</v>
      </c>
      <c r="G587" s="1">
        <f t="shared" si="79"/>
        <v>-1.5532723573563666E-3</v>
      </c>
      <c r="H587" s="1">
        <v>1.2995196178980916E-5</v>
      </c>
      <c r="I587" s="1">
        <f t="shared" si="80"/>
        <v>3.135333268948715E-11</v>
      </c>
      <c r="J587" s="1">
        <f t="shared" si="81"/>
        <v>-1.5532824499942352E-3</v>
      </c>
      <c r="AQ587" s="70"/>
      <c r="AR587" s="70"/>
      <c r="AS587" s="70"/>
      <c r="AT587" s="70"/>
      <c r="AU587" s="70"/>
      <c r="AV587" s="70"/>
      <c r="AW587" s="70"/>
      <c r="AX587" s="83"/>
      <c r="AY587" s="70"/>
      <c r="AZ587" s="70"/>
      <c r="BA587" s="70"/>
      <c r="BB587" s="70">
        <f t="shared" si="82"/>
        <v>1</v>
      </c>
      <c r="BC587" s="70">
        <f t="shared" si="83"/>
        <v>2.4126491952372211E-6</v>
      </c>
      <c r="BD587" s="70" t="e">
        <f t="shared" si="84"/>
        <v>#N/A</v>
      </c>
      <c r="BE587" s="70"/>
      <c r="BF587" s="70"/>
      <c r="BG587" s="70"/>
      <c r="BH587" s="70"/>
      <c r="BI587" s="70"/>
      <c r="BJ587" s="70"/>
      <c r="BK587" s="70"/>
      <c r="BL587" s="70"/>
      <c r="BM587" s="70"/>
      <c r="BN587" s="70"/>
      <c r="BO587" s="70"/>
      <c r="BP587" s="70"/>
      <c r="BQ587" s="70"/>
      <c r="BR587" s="70"/>
      <c r="BS587" s="70"/>
      <c r="BT587" s="70"/>
      <c r="BU587" s="70"/>
      <c r="BV587" s="70"/>
      <c r="BW587" s="70"/>
      <c r="BX587" s="70"/>
      <c r="BY587" s="70"/>
      <c r="BZ587" s="70"/>
      <c r="CA587" s="70"/>
      <c r="CB587" s="70"/>
      <c r="CC587" s="70"/>
      <c r="CD587" s="70"/>
      <c r="CE587" s="70"/>
      <c r="CF587" s="70"/>
      <c r="CG587" s="70"/>
      <c r="CH587" s="70"/>
      <c r="CI587" s="70"/>
      <c r="CJ587" s="70"/>
      <c r="CK587" s="70"/>
      <c r="CL587" s="70"/>
      <c r="CM587" s="70"/>
      <c r="CN587" s="70"/>
      <c r="CO587" s="70"/>
      <c r="CP587" s="70"/>
      <c r="CQ587" s="70"/>
      <c r="CR587" s="70"/>
      <c r="CS587" s="70"/>
      <c r="CT587" s="70"/>
      <c r="CU587" s="70"/>
      <c r="CV587" s="70"/>
      <c r="CW587" s="70"/>
      <c r="CX587" s="70"/>
      <c r="CY587" s="70"/>
      <c r="CZ587" s="70"/>
      <c r="DA587" s="70"/>
      <c r="DB587" s="70"/>
      <c r="DC587" s="70"/>
      <c r="DD587" s="70"/>
      <c r="DE587" s="70"/>
      <c r="DF587" s="70"/>
      <c r="DG587" s="70"/>
      <c r="DH587" s="70"/>
      <c r="DI587" s="70"/>
      <c r="DJ587" s="70"/>
      <c r="DK587" s="70"/>
      <c r="DL587" s="70"/>
      <c r="DM587" s="70"/>
      <c r="DN587" s="70"/>
      <c r="DO587" s="70"/>
      <c r="DP587" s="70"/>
      <c r="DQ587" s="70"/>
      <c r="DR587" s="70"/>
      <c r="DS587" s="70"/>
      <c r="DT587" s="70"/>
      <c r="DU587" s="70"/>
      <c r="DV587" s="70"/>
      <c r="DW587" s="70"/>
      <c r="DX587" s="70"/>
      <c r="DY587" s="70"/>
      <c r="DZ587" s="70"/>
      <c r="EA587" s="70"/>
      <c r="EB587" s="70"/>
      <c r="EC587" s="70"/>
      <c r="ED587" s="70"/>
      <c r="EE587" s="70"/>
      <c r="EF587" s="70"/>
      <c r="EG587" s="70"/>
      <c r="EH587" s="70"/>
      <c r="EI587" s="70"/>
      <c r="EJ587" s="70"/>
      <c r="EK587" s="70"/>
      <c r="EL587" s="70"/>
      <c r="EM587" s="70"/>
      <c r="EN587" s="70"/>
    </row>
    <row r="588" spans="1:144" outlineLevel="1" x14ac:dyDescent="0.2">
      <c r="A588" s="16">
        <v>335</v>
      </c>
      <c r="B588" s="16">
        <v>0</v>
      </c>
      <c r="C588" s="1">
        <v>1.4880807720719433E-2</v>
      </c>
      <c r="D588" s="1">
        <f t="shared" si="76"/>
        <v>-1.4880807720719433E-2</v>
      </c>
      <c r="E588" s="1">
        <f t="shared" si="77"/>
        <v>2.9985275481438547E-2</v>
      </c>
      <c r="F588" s="1">
        <f t="shared" si="78"/>
        <v>-0.17316256951615885</v>
      </c>
      <c r="G588" s="1">
        <f t="shared" si="79"/>
        <v>-0.12290480510398678</v>
      </c>
      <c r="H588" s="1">
        <v>1.8365704660514601E-2</v>
      </c>
      <c r="I588" s="1">
        <f t="shared" si="80"/>
        <v>2.8261525346696449E-4</v>
      </c>
      <c r="J588" s="1">
        <f t="shared" si="81"/>
        <v>-0.12404920947396618</v>
      </c>
      <c r="AQ588" s="70"/>
      <c r="AR588" s="70"/>
      <c r="AS588" s="70"/>
      <c r="AT588" s="70"/>
      <c r="AU588" s="70"/>
      <c r="AV588" s="70"/>
      <c r="AW588" s="70"/>
      <c r="AX588" s="83"/>
      <c r="AY588" s="70"/>
      <c r="AZ588" s="70"/>
      <c r="BA588" s="70"/>
      <c r="BB588" s="70">
        <f t="shared" si="82"/>
        <v>1</v>
      </c>
      <c r="BC588" s="70">
        <f t="shared" si="83"/>
        <v>1.4880807720719433E-2</v>
      </c>
      <c r="BD588" s="70" t="e">
        <f t="shared" si="84"/>
        <v>#N/A</v>
      </c>
      <c r="BE588" s="70"/>
      <c r="BF588" s="70"/>
      <c r="BG588" s="70"/>
      <c r="BH588" s="70"/>
      <c r="BI588" s="70"/>
      <c r="BJ588" s="70"/>
      <c r="BK588" s="70"/>
      <c r="BL588" s="70"/>
      <c r="BM588" s="70"/>
      <c r="BN588" s="70"/>
      <c r="BO588" s="70"/>
      <c r="BP588" s="70"/>
      <c r="BQ588" s="70"/>
      <c r="BR588" s="70"/>
      <c r="BS588" s="70"/>
      <c r="BT588" s="70"/>
      <c r="BU588" s="70"/>
      <c r="BV588" s="70"/>
      <c r="BW588" s="70"/>
      <c r="BX588" s="70"/>
      <c r="BY588" s="70"/>
      <c r="BZ588" s="70"/>
      <c r="CA588" s="70"/>
      <c r="CB588" s="70"/>
      <c r="CC588" s="70"/>
      <c r="CD588" s="70"/>
      <c r="CE588" s="70"/>
      <c r="CF588" s="70"/>
      <c r="CG588" s="70"/>
      <c r="CH588" s="70"/>
      <c r="CI588" s="70"/>
      <c r="CJ588" s="70"/>
      <c r="CK588" s="70"/>
      <c r="CL588" s="70"/>
      <c r="CM588" s="70"/>
      <c r="CN588" s="70"/>
      <c r="CO588" s="70"/>
      <c r="CP588" s="70"/>
      <c r="CQ588" s="70"/>
      <c r="CR588" s="70"/>
      <c r="CS588" s="70"/>
      <c r="CT588" s="70"/>
      <c r="CU588" s="70"/>
      <c r="CV588" s="70"/>
      <c r="CW588" s="70"/>
      <c r="CX588" s="70"/>
      <c r="CY588" s="70"/>
      <c r="CZ588" s="70"/>
      <c r="DA588" s="70"/>
      <c r="DB588" s="70"/>
      <c r="DC588" s="70"/>
      <c r="DD588" s="70"/>
      <c r="DE588" s="70"/>
      <c r="DF588" s="70"/>
      <c r="DG588" s="70"/>
      <c r="DH588" s="70"/>
      <c r="DI588" s="70"/>
      <c r="DJ588" s="70"/>
      <c r="DK588" s="70"/>
      <c r="DL588" s="70"/>
      <c r="DM588" s="70"/>
      <c r="DN588" s="70"/>
      <c r="DO588" s="70"/>
      <c r="DP588" s="70"/>
      <c r="DQ588" s="70"/>
      <c r="DR588" s="70"/>
      <c r="DS588" s="70"/>
      <c r="DT588" s="70"/>
      <c r="DU588" s="70"/>
      <c r="DV588" s="70"/>
      <c r="DW588" s="70"/>
      <c r="DX588" s="70"/>
      <c r="DY588" s="70"/>
      <c r="DZ588" s="70"/>
      <c r="EA588" s="70"/>
      <c r="EB588" s="70"/>
      <c r="EC588" s="70"/>
      <c r="ED588" s="70"/>
      <c r="EE588" s="70"/>
      <c r="EF588" s="70"/>
      <c r="EG588" s="70"/>
      <c r="EH588" s="70"/>
      <c r="EI588" s="70"/>
      <c r="EJ588" s="70"/>
      <c r="EK588" s="70"/>
      <c r="EL588" s="70"/>
      <c r="EM588" s="70"/>
      <c r="EN588" s="70"/>
    </row>
    <row r="589" spans="1:144" outlineLevel="1" x14ac:dyDescent="0.2">
      <c r="A589" s="16">
        <v>336</v>
      </c>
      <c r="B589" s="16">
        <v>0</v>
      </c>
      <c r="C589" s="1">
        <v>3.8534799172234629E-5</v>
      </c>
      <c r="D589" s="1">
        <f t="shared" si="76"/>
        <v>-3.8534799172234629E-5</v>
      </c>
      <c r="E589" s="1">
        <f t="shared" si="77"/>
        <v>7.7071083313300697E-5</v>
      </c>
      <c r="F589" s="1">
        <f t="shared" si="78"/>
        <v>-8.7790138007239008E-3</v>
      </c>
      <c r="G589" s="1">
        <f t="shared" si="79"/>
        <v>-6.2077599953772045E-3</v>
      </c>
      <c r="H589" s="1">
        <v>1.2736187868438463E-4</v>
      </c>
      <c r="I589" s="1">
        <f t="shared" si="80"/>
        <v>4.9086787267035686E-9</v>
      </c>
      <c r="J589" s="1">
        <f t="shared" si="81"/>
        <v>-6.2081553491300694E-3</v>
      </c>
      <c r="AQ589" s="70"/>
      <c r="AR589" s="70"/>
      <c r="AS589" s="70"/>
      <c r="AT589" s="70"/>
      <c r="AU589" s="70"/>
      <c r="AV589" s="70"/>
      <c r="AW589" s="70"/>
      <c r="AX589" s="83"/>
      <c r="AY589" s="70"/>
      <c r="AZ589" s="70"/>
      <c r="BA589" s="70"/>
      <c r="BB589" s="70">
        <f t="shared" si="82"/>
        <v>1</v>
      </c>
      <c r="BC589" s="70">
        <f t="shared" si="83"/>
        <v>3.8534799172234629E-5</v>
      </c>
      <c r="BD589" s="70" t="e">
        <f t="shared" si="84"/>
        <v>#N/A</v>
      </c>
      <c r="BE589" s="70"/>
      <c r="BF589" s="70"/>
      <c r="BG589" s="70"/>
      <c r="BH589" s="70"/>
      <c r="BI589" s="70"/>
      <c r="BJ589" s="70"/>
      <c r="BK589" s="70"/>
      <c r="BL589" s="70"/>
      <c r="BM589" s="70"/>
      <c r="BN589" s="70"/>
      <c r="BO589" s="70"/>
      <c r="BP589" s="70"/>
      <c r="BQ589" s="70"/>
      <c r="BR589" s="70"/>
      <c r="BS589" s="70"/>
      <c r="BT589" s="70"/>
      <c r="BU589" s="70"/>
      <c r="BV589" s="70"/>
      <c r="BW589" s="70"/>
      <c r="BX589" s="70"/>
      <c r="BY589" s="70"/>
      <c r="BZ589" s="70"/>
      <c r="CA589" s="70"/>
      <c r="CB589" s="70"/>
      <c r="CC589" s="70"/>
      <c r="CD589" s="70"/>
      <c r="CE589" s="70"/>
      <c r="CF589" s="70"/>
      <c r="CG589" s="70"/>
      <c r="CH589" s="70"/>
      <c r="CI589" s="70"/>
      <c r="CJ589" s="70"/>
      <c r="CK589" s="70"/>
      <c r="CL589" s="70"/>
      <c r="CM589" s="70"/>
      <c r="CN589" s="70"/>
      <c r="CO589" s="70"/>
      <c r="CP589" s="70"/>
      <c r="CQ589" s="70"/>
      <c r="CR589" s="70"/>
      <c r="CS589" s="70"/>
      <c r="CT589" s="70"/>
      <c r="CU589" s="70"/>
      <c r="CV589" s="70"/>
      <c r="CW589" s="70"/>
      <c r="CX589" s="70"/>
      <c r="CY589" s="70"/>
      <c r="CZ589" s="70"/>
      <c r="DA589" s="70"/>
      <c r="DB589" s="70"/>
      <c r="DC589" s="70"/>
      <c r="DD589" s="70"/>
      <c r="DE589" s="70"/>
      <c r="DF589" s="70"/>
      <c r="DG589" s="70"/>
      <c r="DH589" s="70"/>
      <c r="DI589" s="70"/>
      <c r="DJ589" s="70"/>
      <c r="DK589" s="70"/>
      <c r="DL589" s="70"/>
      <c r="DM589" s="70"/>
      <c r="DN589" s="70"/>
      <c r="DO589" s="70"/>
      <c r="DP589" s="70"/>
      <c r="DQ589" s="70"/>
      <c r="DR589" s="70"/>
      <c r="DS589" s="70"/>
      <c r="DT589" s="70"/>
      <c r="DU589" s="70"/>
      <c r="DV589" s="70"/>
      <c r="DW589" s="70"/>
      <c r="DX589" s="70"/>
      <c r="DY589" s="70"/>
      <c r="DZ589" s="70"/>
      <c r="EA589" s="70"/>
      <c r="EB589" s="70"/>
      <c r="EC589" s="70"/>
      <c r="ED589" s="70"/>
      <c r="EE589" s="70"/>
      <c r="EF589" s="70"/>
      <c r="EG589" s="70"/>
      <c r="EH589" s="70"/>
      <c r="EI589" s="70"/>
      <c r="EJ589" s="70"/>
      <c r="EK589" s="70"/>
      <c r="EL589" s="70"/>
      <c r="EM589" s="70"/>
      <c r="EN589" s="70"/>
    </row>
    <row r="590" spans="1:144" outlineLevel="1" x14ac:dyDescent="0.2">
      <c r="A590" s="16">
        <v>337</v>
      </c>
      <c r="B590" s="16">
        <v>0</v>
      </c>
      <c r="C590" s="1">
        <v>1.0523542769602377E-5</v>
      </c>
      <c r="D590" s="1">
        <f t="shared" si="76"/>
        <v>-1.0523542769602377E-5</v>
      </c>
      <c r="E590" s="1">
        <f t="shared" si="77"/>
        <v>2.1047196284945732E-5</v>
      </c>
      <c r="F590" s="1">
        <f t="shared" si="78"/>
        <v>-4.5877223417449464E-3</v>
      </c>
      <c r="G590" s="1">
        <f t="shared" si="79"/>
        <v>-3.2440181127299894E-3</v>
      </c>
      <c r="H590" s="1">
        <v>4.6110058470337856E-5</v>
      </c>
      <c r="I590" s="1">
        <f t="shared" si="80"/>
        <v>4.8526865469747888E-10</v>
      </c>
      <c r="J590" s="1">
        <f t="shared" si="81"/>
        <v>-3.2440929062489778E-3</v>
      </c>
      <c r="AQ590" s="70"/>
      <c r="AR590" s="70"/>
      <c r="AS590" s="70"/>
      <c r="AT590" s="70"/>
      <c r="AU590" s="70"/>
      <c r="AV590" s="70"/>
      <c r="AW590" s="70"/>
      <c r="AX590" s="83"/>
      <c r="AY590" s="70"/>
      <c r="AZ590" s="70"/>
      <c r="BA590" s="70"/>
      <c r="BB590" s="70">
        <f t="shared" si="82"/>
        <v>1</v>
      </c>
      <c r="BC590" s="70">
        <f t="shared" si="83"/>
        <v>1.0523542769602377E-5</v>
      </c>
      <c r="BD590" s="70" t="e">
        <f t="shared" si="84"/>
        <v>#N/A</v>
      </c>
      <c r="BE590" s="70"/>
      <c r="BF590" s="70"/>
      <c r="BG590" s="70"/>
      <c r="BH590" s="70"/>
      <c r="BI590" s="70"/>
      <c r="BJ590" s="70"/>
      <c r="BK590" s="70"/>
      <c r="BL590" s="70"/>
      <c r="BM590" s="70"/>
      <c r="BN590" s="70"/>
      <c r="BO590" s="70"/>
      <c r="BP590" s="70"/>
      <c r="BQ590" s="70"/>
      <c r="BR590" s="70"/>
      <c r="BS590" s="70"/>
      <c r="BT590" s="70"/>
      <c r="BU590" s="70"/>
      <c r="BV590" s="70"/>
      <c r="BW590" s="70"/>
      <c r="BX590" s="70"/>
      <c r="BY590" s="70"/>
      <c r="BZ590" s="70"/>
      <c r="CA590" s="70"/>
      <c r="CB590" s="70"/>
      <c r="CC590" s="70"/>
      <c r="CD590" s="70"/>
      <c r="CE590" s="70"/>
      <c r="CF590" s="70"/>
      <c r="CG590" s="70"/>
      <c r="CH590" s="70"/>
      <c r="CI590" s="70"/>
      <c r="CJ590" s="70"/>
      <c r="CK590" s="70"/>
      <c r="CL590" s="70"/>
      <c r="CM590" s="70"/>
      <c r="CN590" s="70"/>
      <c r="CO590" s="70"/>
      <c r="CP590" s="70"/>
      <c r="CQ590" s="70"/>
      <c r="CR590" s="70"/>
      <c r="CS590" s="70"/>
      <c r="CT590" s="70"/>
      <c r="CU590" s="70"/>
      <c r="CV590" s="70"/>
      <c r="CW590" s="70"/>
      <c r="CX590" s="70"/>
      <c r="CY590" s="70"/>
      <c r="CZ590" s="70"/>
      <c r="DA590" s="70"/>
      <c r="DB590" s="70"/>
      <c r="DC590" s="70"/>
      <c r="DD590" s="70"/>
      <c r="DE590" s="70"/>
      <c r="DF590" s="70"/>
      <c r="DG590" s="70"/>
      <c r="DH590" s="70"/>
      <c r="DI590" s="70"/>
      <c r="DJ590" s="70"/>
      <c r="DK590" s="70"/>
      <c r="DL590" s="70"/>
      <c r="DM590" s="70"/>
      <c r="DN590" s="70"/>
      <c r="DO590" s="70"/>
      <c r="DP590" s="70"/>
      <c r="DQ590" s="70"/>
      <c r="DR590" s="70"/>
      <c r="DS590" s="70"/>
      <c r="DT590" s="70"/>
      <c r="DU590" s="70"/>
      <c r="DV590" s="70"/>
      <c r="DW590" s="70"/>
      <c r="DX590" s="70"/>
      <c r="DY590" s="70"/>
      <c r="DZ590" s="70"/>
      <c r="EA590" s="70"/>
      <c r="EB590" s="70"/>
      <c r="EC590" s="70"/>
      <c r="ED590" s="70"/>
      <c r="EE590" s="70"/>
      <c r="EF590" s="70"/>
      <c r="EG590" s="70"/>
      <c r="EH590" s="70"/>
      <c r="EI590" s="70"/>
      <c r="EJ590" s="70"/>
      <c r="EK590" s="70"/>
      <c r="EL590" s="70"/>
      <c r="EM590" s="70"/>
      <c r="EN590" s="70"/>
    </row>
    <row r="591" spans="1:144" outlineLevel="1" x14ac:dyDescent="0.2">
      <c r="A591" s="16">
        <v>338</v>
      </c>
      <c r="B591" s="16">
        <v>0</v>
      </c>
      <c r="C591" s="1">
        <v>2.1889755800633691E-5</v>
      </c>
      <c r="D591" s="1">
        <f t="shared" si="76"/>
        <v>-2.1889755800633691E-5</v>
      </c>
      <c r="E591" s="1">
        <f t="shared" si="77"/>
        <v>4.377999076951526E-5</v>
      </c>
      <c r="F591" s="1">
        <f t="shared" si="78"/>
        <v>-6.6166449783493187E-3</v>
      </c>
      <c r="G591" s="1">
        <f t="shared" si="79"/>
        <v>-4.678700137060684E-3</v>
      </c>
      <c r="H591" s="1">
        <v>8.6209484004901358E-5</v>
      </c>
      <c r="I591" s="1">
        <f t="shared" si="80"/>
        <v>1.8873085656256015E-9</v>
      </c>
      <c r="J591" s="1">
        <f t="shared" si="81"/>
        <v>-4.6789018242636054E-3</v>
      </c>
      <c r="AQ591" s="70"/>
      <c r="AR591" s="70"/>
      <c r="AS591" s="70"/>
      <c r="AT591" s="70"/>
      <c r="AU591" s="70"/>
      <c r="AV591" s="70"/>
      <c r="AW591" s="70"/>
      <c r="AX591" s="83"/>
      <c r="AY591" s="70"/>
      <c r="AZ591" s="70"/>
      <c r="BA591" s="70"/>
      <c r="BB591" s="70">
        <f t="shared" si="82"/>
        <v>1</v>
      </c>
      <c r="BC591" s="70">
        <f t="shared" si="83"/>
        <v>2.1889755800633691E-5</v>
      </c>
      <c r="BD591" s="70" t="e">
        <f t="shared" si="84"/>
        <v>#N/A</v>
      </c>
      <c r="BE591" s="70"/>
      <c r="BF591" s="70"/>
      <c r="BG591" s="70"/>
      <c r="BH591" s="70"/>
      <c r="BI591" s="70"/>
      <c r="BJ591" s="70"/>
      <c r="BK591" s="70"/>
      <c r="BL591" s="70"/>
      <c r="BM591" s="70"/>
      <c r="BN591" s="70"/>
      <c r="BO591" s="70"/>
      <c r="BP591" s="70"/>
      <c r="BQ591" s="70"/>
      <c r="BR591" s="70"/>
      <c r="BS591" s="70"/>
      <c r="BT591" s="70"/>
      <c r="BU591" s="70"/>
      <c r="BV591" s="70"/>
      <c r="BW591" s="70"/>
      <c r="BX591" s="70"/>
      <c r="BY591" s="70"/>
      <c r="BZ591" s="70"/>
      <c r="CA591" s="70"/>
      <c r="CB591" s="70"/>
      <c r="CC591" s="70"/>
      <c r="CD591" s="70"/>
      <c r="CE591" s="70"/>
      <c r="CF591" s="70"/>
      <c r="CG591" s="70"/>
      <c r="CH591" s="70"/>
      <c r="CI591" s="70"/>
      <c r="CJ591" s="70"/>
      <c r="CK591" s="70"/>
      <c r="CL591" s="70"/>
      <c r="CM591" s="70"/>
      <c r="CN591" s="70"/>
      <c r="CO591" s="70"/>
      <c r="CP591" s="70"/>
      <c r="CQ591" s="70"/>
      <c r="CR591" s="70"/>
      <c r="CS591" s="70"/>
      <c r="CT591" s="70"/>
      <c r="CU591" s="70"/>
      <c r="CV591" s="70"/>
      <c r="CW591" s="70"/>
      <c r="CX591" s="70"/>
      <c r="CY591" s="70"/>
      <c r="CZ591" s="70"/>
      <c r="DA591" s="70"/>
      <c r="DB591" s="70"/>
      <c r="DC591" s="70"/>
      <c r="DD591" s="70"/>
      <c r="DE591" s="70"/>
      <c r="DF591" s="70"/>
      <c r="DG591" s="70"/>
      <c r="DH591" s="70"/>
      <c r="DI591" s="70"/>
      <c r="DJ591" s="70"/>
      <c r="DK591" s="70"/>
      <c r="DL591" s="70"/>
      <c r="DM591" s="70"/>
      <c r="DN591" s="70"/>
      <c r="DO591" s="70"/>
      <c r="DP591" s="70"/>
      <c r="DQ591" s="70"/>
      <c r="DR591" s="70"/>
      <c r="DS591" s="70"/>
      <c r="DT591" s="70"/>
      <c r="DU591" s="70"/>
      <c r="DV591" s="70"/>
      <c r="DW591" s="70"/>
      <c r="DX591" s="70"/>
      <c r="DY591" s="70"/>
      <c r="DZ591" s="70"/>
      <c r="EA591" s="70"/>
      <c r="EB591" s="70"/>
      <c r="EC591" s="70"/>
      <c r="ED591" s="70"/>
      <c r="EE591" s="70"/>
      <c r="EF591" s="70"/>
      <c r="EG591" s="70"/>
      <c r="EH591" s="70"/>
      <c r="EI591" s="70"/>
      <c r="EJ591" s="70"/>
      <c r="EK591" s="70"/>
      <c r="EL591" s="70"/>
      <c r="EM591" s="70"/>
      <c r="EN591" s="70"/>
    </row>
    <row r="592" spans="1:144" outlineLevel="1" x14ac:dyDescent="0.2">
      <c r="A592" s="16">
        <v>339</v>
      </c>
      <c r="B592" s="16">
        <v>0</v>
      </c>
      <c r="C592" s="1">
        <v>2.5865677951665144E-3</v>
      </c>
      <c r="D592" s="1">
        <f t="shared" si="76"/>
        <v>-2.5865677951665144E-3</v>
      </c>
      <c r="E592" s="1">
        <f t="shared" si="77"/>
        <v>5.1798374823854697E-3</v>
      </c>
      <c r="F592" s="1">
        <f t="shared" si="78"/>
        <v>-7.1971087822718577E-2</v>
      </c>
      <c r="G592" s="1">
        <f t="shared" si="79"/>
        <v>-5.0924213081813149E-2</v>
      </c>
      <c r="H592" s="1">
        <v>4.6901727192710909E-3</v>
      </c>
      <c r="I592" s="1">
        <f t="shared" si="80"/>
        <v>1.2220224865768038E-5</v>
      </c>
      <c r="J592" s="1">
        <f t="shared" si="81"/>
        <v>-5.1044056489151383E-2</v>
      </c>
      <c r="AQ592" s="70"/>
      <c r="AR592" s="70"/>
      <c r="AS592" s="70"/>
      <c r="AT592" s="70"/>
      <c r="AU592" s="70"/>
      <c r="AV592" s="70"/>
      <c r="AW592" s="70"/>
      <c r="AX592" s="83"/>
      <c r="AY592" s="70"/>
      <c r="AZ592" s="70"/>
      <c r="BA592" s="70"/>
      <c r="BB592" s="70">
        <f t="shared" si="82"/>
        <v>1</v>
      </c>
      <c r="BC592" s="70">
        <f t="shared" si="83"/>
        <v>2.5865677951665144E-3</v>
      </c>
      <c r="BD592" s="70" t="e">
        <f t="shared" si="84"/>
        <v>#N/A</v>
      </c>
      <c r="BE592" s="70"/>
      <c r="BF592" s="70"/>
      <c r="BG592" s="70"/>
      <c r="BH592" s="70"/>
      <c r="BI592" s="70"/>
      <c r="BJ592" s="70"/>
      <c r="BK592" s="70"/>
      <c r="BL592" s="70"/>
      <c r="BM592" s="70"/>
      <c r="BN592" s="70"/>
      <c r="BO592" s="70"/>
      <c r="BP592" s="70"/>
      <c r="BQ592" s="70"/>
      <c r="BR592" s="70"/>
      <c r="BS592" s="70"/>
      <c r="BT592" s="70"/>
      <c r="BU592" s="70"/>
      <c r="BV592" s="70"/>
      <c r="BW592" s="70"/>
      <c r="BX592" s="70"/>
      <c r="BY592" s="70"/>
      <c r="BZ592" s="70"/>
      <c r="CA592" s="70"/>
      <c r="CB592" s="70"/>
      <c r="CC592" s="70"/>
      <c r="CD592" s="70"/>
      <c r="CE592" s="70"/>
      <c r="CF592" s="70"/>
      <c r="CG592" s="70"/>
      <c r="CH592" s="70"/>
      <c r="CI592" s="70"/>
      <c r="CJ592" s="70"/>
      <c r="CK592" s="70"/>
      <c r="CL592" s="70"/>
      <c r="CM592" s="70"/>
      <c r="CN592" s="70"/>
      <c r="CO592" s="70"/>
      <c r="CP592" s="70"/>
      <c r="CQ592" s="70"/>
      <c r="CR592" s="70"/>
      <c r="CS592" s="70"/>
      <c r="CT592" s="70"/>
      <c r="CU592" s="70"/>
      <c r="CV592" s="70"/>
      <c r="CW592" s="70"/>
      <c r="CX592" s="70"/>
      <c r="CY592" s="70"/>
      <c r="CZ592" s="70"/>
      <c r="DA592" s="70"/>
      <c r="DB592" s="70"/>
      <c r="DC592" s="70"/>
      <c r="DD592" s="70"/>
      <c r="DE592" s="70"/>
      <c r="DF592" s="70"/>
      <c r="DG592" s="70"/>
      <c r="DH592" s="70"/>
      <c r="DI592" s="70"/>
      <c r="DJ592" s="70"/>
      <c r="DK592" s="70"/>
      <c r="DL592" s="70"/>
      <c r="DM592" s="70"/>
      <c r="DN592" s="70"/>
      <c r="DO592" s="70"/>
      <c r="DP592" s="70"/>
      <c r="DQ592" s="70"/>
      <c r="DR592" s="70"/>
      <c r="DS592" s="70"/>
      <c r="DT592" s="70"/>
      <c r="DU592" s="70"/>
      <c r="DV592" s="70"/>
      <c r="DW592" s="70"/>
      <c r="DX592" s="70"/>
      <c r="DY592" s="70"/>
      <c r="DZ592" s="70"/>
      <c r="EA592" s="70"/>
      <c r="EB592" s="70"/>
      <c r="EC592" s="70"/>
      <c r="ED592" s="70"/>
      <c r="EE592" s="70"/>
      <c r="EF592" s="70"/>
      <c r="EG592" s="70"/>
      <c r="EH592" s="70"/>
      <c r="EI592" s="70"/>
      <c r="EJ592" s="70"/>
      <c r="EK592" s="70"/>
      <c r="EL592" s="70"/>
      <c r="EM592" s="70"/>
      <c r="EN592" s="70"/>
    </row>
    <row r="593" spans="1:144" outlineLevel="1" x14ac:dyDescent="0.2">
      <c r="A593" s="16">
        <v>340</v>
      </c>
      <c r="B593" s="16">
        <v>0</v>
      </c>
      <c r="C593" s="1">
        <v>2.7317606649991329E-2</v>
      </c>
      <c r="D593" s="1">
        <f t="shared" si="76"/>
        <v>-2.7317606649991329E-2</v>
      </c>
      <c r="E593" s="1">
        <f t="shared" si="77"/>
        <v>5.5395340144893113E-2</v>
      </c>
      <c r="F593" s="1">
        <f t="shared" si="78"/>
        <v>-0.23536214679700113</v>
      </c>
      <c r="G593" s="1">
        <f t="shared" si="79"/>
        <v>-0.16758525180738609</v>
      </c>
      <c r="H593" s="1">
        <v>1.5940350369061013E-2</v>
      </c>
      <c r="I593" s="1">
        <f t="shared" si="80"/>
        <v>4.5493361829727159E-4</v>
      </c>
      <c r="J593" s="1">
        <f t="shared" si="81"/>
        <v>-0.16893711919422053</v>
      </c>
      <c r="AQ593" s="70"/>
      <c r="AR593" s="70"/>
      <c r="AS593" s="70"/>
      <c r="AT593" s="70"/>
      <c r="AU593" s="70"/>
      <c r="AV593" s="70"/>
      <c r="AW593" s="70"/>
      <c r="AX593" s="83"/>
      <c r="AY593" s="70"/>
      <c r="AZ593" s="70"/>
      <c r="BA593" s="70"/>
      <c r="BB593" s="70">
        <f t="shared" si="82"/>
        <v>1</v>
      </c>
      <c r="BC593" s="70">
        <f t="shared" si="83"/>
        <v>2.7317606649991329E-2</v>
      </c>
      <c r="BD593" s="70" t="e">
        <f t="shared" si="84"/>
        <v>#N/A</v>
      </c>
      <c r="BE593" s="70"/>
      <c r="BF593" s="70"/>
      <c r="BG593" s="70"/>
      <c r="BH593" s="70"/>
      <c r="BI593" s="70"/>
      <c r="BJ593" s="70"/>
      <c r="BK593" s="70"/>
      <c r="BL593" s="70"/>
      <c r="BM593" s="70"/>
      <c r="BN593" s="70"/>
      <c r="BO593" s="70"/>
      <c r="BP593" s="70"/>
      <c r="BQ593" s="70"/>
      <c r="BR593" s="70"/>
      <c r="BS593" s="70"/>
      <c r="BT593" s="70"/>
      <c r="BU593" s="70"/>
      <c r="BV593" s="70"/>
      <c r="BW593" s="70"/>
      <c r="BX593" s="70"/>
      <c r="BY593" s="70"/>
      <c r="BZ593" s="70"/>
      <c r="CA593" s="70"/>
      <c r="CB593" s="70"/>
      <c r="CC593" s="70"/>
      <c r="CD593" s="70"/>
      <c r="CE593" s="70"/>
      <c r="CF593" s="70"/>
      <c r="CG593" s="70"/>
      <c r="CH593" s="70"/>
      <c r="CI593" s="70"/>
      <c r="CJ593" s="70"/>
      <c r="CK593" s="70"/>
      <c r="CL593" s="70"/>
      <c r="CM593" s="70"/>
      <c r="CN593" s="70"/>
      <c r="CO593" s="70"/>
      <c r="CP593" s="70"/>
      <c r="CQ593" s="70"/>
      <c r="CR593" s="70"/>
      <c r="CS593" s="70"/>
      <c r="CT593" s="70"/>
      <c r="CU593" s="70"/>
      <c r="CV593" s="70"/>
      <c r="CW593" s="70"/>
      <c r="CX593" s="70"/>
      <c r="CY593" s="70"/>
      <c r="CZ593" s="70"/>
      <c r="DA593" s="70"/>
      <c r="DB593" s="70"/>
      <c r="DC593" s="70"/>
      <c r="DD593" s="70"/>
      <c r="DE593" s="70"/>
      <c r="DF593" s="70"/>
      <c r="DG593" s="70"/>
      <c r="DH593" s="70"/>
      <c r="DI593" s="70"/>
      <c r="DJ593" s="70"/>
      <c r="DK593" s="70"/>
      <c r="DL593" s="70"/>
      <c r="DM593" s="70"/>
      <c r="DN593" s="70"/>
      <c r="DO593" s="70"/>
      <c r="DP593" s="70"/>
      <c r="DQ593" s="70"/>
      <c r="DR593" s="70"/>
      <c r="DS593" s="70"/>
      <c r="DT593" s="70"/>
      <c r="DU593" s="70"/>
      <c r="DV593" s="70"/>
      <c r="DW593" s="70"/>
      <c r="DX593" s="70"/>
      <c r="DY593" s="70"/>
      <c r="DZ593" s="70"/>
      <c r="EA593" s="70"/>
      <c r="EB593" s="70"/>
      <c r="EC593" s="70"/>
      <c r="ED593" s="70"/>
      <c r="EE593" s="70"/>
      <c r="EF593" s="70"/>
      <c r="EG593" s="70"/>
      <c r="EH593" s="70"/>
      <c r="EI593" s="70"/>
      <c r="EJ593" s="70"/>
      <c r="EK593" s="70"/>
      <c r="EL593" s="70"/>
      <c r="EM593" s="70"/>
      <c r="EN593" s="70"/>
    </row>
    <row r="594" spans="1:144" outlineLevel="1" x14ac:dyDescent="0.2">
      <c r="A594" s="16">
        <v>341</v>
      </c>
      <c r="B594" s="16">
        <v>0</v>
      </c>
      <c r="C594" s="1">
        <v>4.2974290232784117E-2</v>
      </c>
      <c r="D594" s="1">
        <f t="shared" si="76"/>
        <v>-4.2974290232784117E-2</v>
      </c>
      <c r="E594" s="1">
        <f t="shared" si="77"/>
        <v>8.7850045859042242E-2</v>
      </c>
      <c r="F594" s="1">
        <f t="shared" si="78"/>
        <v>-0.29639508406692955</v>
      </c>
      <c r="G594" s="1">
        <f t="shared" si="79"/>
        <v>-0.21190565851320461</v>
      </c>
      <c r="H594" s="1">
        <v>6.1846135347052751E-2</v>
      </c>
      <c r="I594" s="1">
        <f t="shared" si="80"/>
        <v>2.9602173671355093E-3</v>
      </c>
      <c r="J594" s="1">
        <f t="shared" si="81"/>
        <v>-0.21877894203293516</v>
      </c>
      <c r="AQ594" s="70"/>
      <c r="AR594" s="70"/>
      <c r="AS594" s="70"/>
      <c r="AT594" s="70"/>
      <c r="AU594" s="70"/>
      <c r="AV594" s="70"/>
      <c r="AW594" s="70"/>
      <c r="AX594" s="83"/>
      <c r="AY594" s="70"/>
      <c r="AZ594" s="70"/>
      <c r="BA594" s="70"/>
      <c r="BB594" s="70">
        <f t="shared" si="82"/>
        <v>1</v>
      </c>
      <c r="BC594" s="70">
        <f t="shared" si="83"/>
        <v>4.2974290232784117E-2</v>
      </c>
      <c r="BD594" s="70" t="e">
        <f t="shared" si="84"/>
        <v>#N/A</v>
      </c>
      <c r="BE594" s="70"/>
      <c r="BF594" s="70"/>
      <c r="BG594" s="70"/>
      <c r="BH594" s="70"/>
      <c r="BI594" s="70"/>
      <c r="BJ594" s="70"/>
      <c r="BK594" s="70"/>
      <c r="BL594" s="70"/>
      <c r="BM594" s="70"/>
      <c r="BN594" s="70"/>
      <c r="BO594" s="70"/>
      <c r="BP594" s="70"/>
      <c r="BQ594" s="70"/>
      <c r="BR594" s="70"/>
      <c r="BS594" s="70"/>
      <c r="BT594" s="70"/>
      <c r="BU594" s="70"/>
      <c r="BV594" s="70"/>
      <c r="BW594" s="70"/>
      <c r="BX594" s="70"/>
      <c r="BY594" s="70"/>
      <c r="BZ594" s="70"/>
      <c r="CA594" s="70"/>
      <c r="CB594" s="70"/>
      <c r="CC594" s="70"/>
      <c r="CD594" s="70"/>
      <c r="CE594" s="70"/>
      <c r="CF594" s="70"/>
      <c r="CG594" s="70"/>
      <c r="CH594" s="70"/>
      <c r="CI594" s="70"/>
      <c r="CJ594" s="70"/>
      <c r="CK594" s="70"/>
      <c r="CL594" s="70"/>
      <c r="CM594" s="70"/>
      <c r="CN594" s="70"/>
      <c r="CO594" s="70"/>
      <c r="CP594" s="70"/>
      <c r="CQ594" s="70"/>
      <c r="CR594" s="70"/>
      <c r="CS594" s="70"/>
      <c r="CT594" s="70"/>
      <c r="CU594" s="70"/>
      <c r="CV594" s="70"/>
      <c r="CW594" s="70"/>
      <c r="CX594" s="70"/>
      <c r="CY594" s="70"/>
      <c r="CZ594" s="70"/>
      <c r="DA594" s="70"/>
      <c r="DB594" s="70"/>
      <c r="DC594" s="70"/>
      <c r="DD594" s="70"/>
      <c r="DE594" s="70"/>
      <c r="DF594" s="70"/>
      <c r="DG594" s="70"/>
      <c r="DH594" s="70"/>
      <c r="DI594" s="70"/>
      <c r="DJ594" s="70"/>
      <c r="DK594" s="70"/>
      <c r="DL594" s="70"/>
      <c r="DM594" s="70"/>
      <c r="DN594" s="70"/>
      <c r="DO594" s="70"/>
      <c r="DP594" s="70"/>
      <c r="DQ594" s="70"/>
      <c r="DR594" s="70"/>
      <c r="DS594" s="70"/>
      <c r="DT594" s="70"/>
      <c r="DU594" s="70"/>
      <c r="DV594" s="70"/>
      <c r="DW594" s="70"/>
      <c r="DX594" s="70"/>
      <c r="DY594" s="70"/>
      <c r="DZ594" s="70"/>
      <c r="EA594" s="70"/>
      <c r="EB594" s="70"/>
      <c r="EC594" s="70"/>
      <c r="ED594" s="70"/>
      <c r="EE594" s="70"/>
      <c r="EF594" s="70"/>
      <c r="EG594" s="70"/>
      <c r="EH594" s="70"/>
      <c r="EI594" s="70"/>
      <c r="EJ594" s="70"/>
      <c r="EK594" s="70"/>
      <c r="EL594" s="70"/>
      <c r="EM594" s="70"/>
      <c r="EN594" s="70"/>
    </row>
    <row r="595" spans="1:144" outlineLevel="1" x14ac:dyDescent="0.2">
      <c r="A595" s="16">
        <v>342</v>
      </c>
      <c r="B595" s="16">
        <v>0</v>
      </c>
      <c r="C595" s="1">
        <v>2.3233878843347453E-3</v>
      </c>
      <c r="D595" s="1">
        <f t="shared" si="76"/>
        <v>-2.3233878843347453E-3</v>
      </c>
      <c r="E595" s="1">
        <f t="shared" si="77"/>
        <v>4.6521822758292435E-3</v>
      </c>
      <c r="F595" s="1">
        <f t="shared" si="78"/>
        <v>-6.8206907830726679E-2</v>
      </c>
      <c r="G595" s="1">
        <f t="shared" si="79"/>
        <v>-4.8257627239186453E-2</v>
      </c>
      <c r="H595" s="1">
        <v>4.3050772044858198E-3</v>
      </c>
      <c r="I595" s="1">
        <f t="shared" si="80"/>
        <v>1.0069005555974078E-5</v>
      </c>
      <c r="J595" s="1">
        <f t="shared" si="81"/>
        <v>-4.8361840249438855E-2</v>
      </c>
      <c r="AQ595" s="70"/>
      <c r="AR595" s="70"/>
      <c r="AS595" s="70"/>
      <c r="AT595" s="70"/>
      <c r="AU595" s="70"/>
      <c r="AV595" s="70"/>
      <c r="AW595" s="70"/>
      <c r="AX595" s="83"/>
      <c r="AY595" s="70"/>
      <c r="AZ595" s="70"/>
      <c r="BA595" s="70"/>
      <c r="BB595" s="70">
        <f t="shared" si="82"/>
        <v>1</v>
      </c>
      <c r="BC595" s="70">
        <f t="shared" si="83"/>
        <v>2.3233878843347453E-3</v>
      </c>
      <c r="BD595" s="70" t="e">
        <f t="shared" si="84"/>
        <v>#N/A</v>
      </c>
      <c r="BE595" s="70"/>
      <c r="BF595" s="70"/>
      <c r="BG595" s="70"/>
      <c r="BH595" s="70"/>
      <c r="BI595" s="70"/>
      <c r="BJ595" s="70"/>
      <c r="BK595" s="70"/>
      <c r="BL595" s="70"/>
      <c r="BM595" s="70"/>
      <c r="BN595" s="70"/>
      <c r="BO595" s="70"/>
      <c r="BP595" s="70"/>
      <c r="BQ595" s="70"/>
      <c r="BR595" s="70"/>
      <c r="BS595" s="70"/>
      <c r="BT595" s="70"/>
      <c r="BU595" s="70"/>
      <c r="BV595" s="70"/>
      <c r="BW595" s="70"/>
      <c r="BX595" s="70"/>
      <c r="BY595" s="70"/>
      <c r="BZ595" s="70"/>
      <c r="CA595" s="70"/>
      <c r="CB595" s="70"/>
      <c r="CC595" s="70"/>
      <c r="CD595" s="70"/>
      <c r="CE595" s="70"/>
      <c r="CF595" s="70"/>
      <c r="CG595" s="70"/>
      <c r="CH595" s="70"/>
      <c r="CI595" s="70"/>
      <c r="CJ595" s="70"/>
      <c r="CK595" s="70"/>
      <c r="CL595" s="70"/>
      <c r="CM595" s="70"/>
      <c r="CN595" s="70"/>
      <c r="CO595" s="70"/>
      <c r="CP595" s="70"/>
      <c r="CQ595" s="70"/>
      <c r="CR595" s="70"/>
      <c r="CS595" s="70"/>
      <c r="CT595" s="70"/>
      <c r="CU595" s="70"/>
      <c r="CV595" s="70"/>
      <c r="CW595" s="70"/>
      <c r="CX595" s="70"/>
      <c r="CY595" s="70"/>
      <c r="CZ595" s="70"/>
      <c r="DA595" s="70"/>
      <c r="DB595" s="70"/>
      <c r="DC595" s="70"/>
      <c r="DD595" s="70"/>
      <c r="DE595" s="70"/>
      <c r="DF595" s="70"/>
      <c r="DG595" s="70"/>
      <c r="DH595" s="70"/>
      <c r="DI595" s="70"/>
      <c r="DJ595" s="70"/>
      <c r="DK595" s="70"/>
      <c r="DL595" s="70"/>
      <c r="DM595" s="70"/>
      <c r="DN595" s="70"/>
      <c r="DO595" s="70"/>
      <c r="DP595" s="70"/>
      <c r="DQ595" s="70"/>
      <c r="DR595" s="70"/>
      <c r="DS595" s="70"/>
      <c r="DT595" s="70"/>
      <c r="DU595" s="70"/>
      <c r="DV595" s="70"/>
      <c r="DW595" s="70"/>
      <c r="DX595" s="70"/>
      <c r="DY595" s="70"/>
      <c r="DZ595" s="70"/>
      <c r="EA595" s="70"/>
      <c r="EB595" s="70"/>
      <c r="EC595" s="70"/>
      <c r="ED595" s="70"/>
      <c r="EE595" s="70"/>
      <c r="EF595" s="70"/>
      <c r="EG595" s="70"/>
      <c r="EH595" s="70"/>
      <c r="EI595" s="70"/>
      <c r="EJ595" s="70"/>
      <c r="EK595" s="70"/>
      <c r="EL595" s="70"/>
      <c r="EM595" s="70"/>
      <c r="EN595" s="70"/>
    </row>
    <row r="596" spans="1:144" outlineLevel="1" x14ac:dyDescent="0.2">
      <c r="A596" s="16">
        <v>343</v>
      </c>
      <c r="B596" s="16">
        <v>0</v>
      </c>
      <c r="C596" s="1">
        <v>1.9119704337319436E-3</v>
      </c>
      <c r="D596" s="1">
        <f t="shared" si="76"/>
        <v>-1.9119704337319436E-3</v>
      </c>
      <c r="E596" s="1">
        <f t="shared" si="77"/>
        <v>3.8276011647343433E-3</v>
      </c>
      <c r="F596" s="1">
        <f t="shared" si="78"/>
        <v>-6.1867609980783507E-2</v>
      </c>
      <c r="G596" s="1">
        <f t="shared" si="79"/>
        <v>-4.3767945662538457E-2</v>
      </c>
      <c r="H596" s="1">
        <v>5.135125592128793E-3</v>
      </c>
      <c r="I596" s="1">
        <f t="shared" si="80"/>
        <v>9.8877914410230141E-6</v>
      </c>
      <c r="J596" s="1">
        <f t="shared" si="81"/>
        <v>-4.3880757274230603E-2</v>
      </c>
      <c r="AQ596" s="70"/>
      <c r="AR596" s="70"/>
      <c r="AS596" s="70"/>
      <c r="AT596" s="70"/>
      <c r="AU596" s="70"/>
      <c r="AV596" s="70"/>
      <c r="AW596" s="70"/>
      <c r="AX596" s="83"/>
      <c r="AY596" s="70"/>
      <c r="AZ596" s="70"/>
      <c r="BA596" s="70"/>
      <c r="BB596" s="70">
        <f t="shared" si="82"/>
        <v>1</v>
      </c>
      <c r="BC596" s="70">
        <f t="shared" si="83"/>
        <v>1.9119704337319436E-3</v>
      </c>
      <c r="BD596" s="70" t="e">
        <f t="shared" si="84"/>
        <v>#N/A</v>
      </c>
      <c r="BE596" s="70"/>
      <c r="BF596" s="70"/>
      <c r="BG596" s="70"/>
      <c r="BH596" s="70"/>
      <c r="BI596" s="70"/>
      <c r="BJ596" s="70"/>
      <c r="BK596" s="70"/>
      <c r="BL596" s="70"/>
      <c r="BM596" s="70"/>
      <c r="BN596" s="70"/>
      <c r="BO596" s="70"/>
      <c r="BP596" s="70"/>
      <c r="BQ596" s="70"/>
      <c r="BR596" s="70"/>
      <c r="BS596" s="70"/>
      <c r="BT596" s="70"/>
      <c r="BU596" s="70"/>
      <c r="BV596" s="70"/>
      <c r="BW596" s="70"/>
      <c r="BX596" s="70"/>
      <c r="BY596" s="70"/>
      <c r="BZ596" s="70"/>
      <c r="CA596" s="70"/>
      <c r="CB596" s="70"/>
      <c r="CC596" s="70"/>
      <c r="CD596" s="70"/>
      <c r="CE596" s="70"/>
      <c r="CF596" s="70"/>
      <c r="CG596" s="70"/>
      <c r="CH596" s="70"/>
      <c r="CI596" s="70"/>
      <c r="CJ596" s="70"/>
      <c r="CK596" s="70"/>
      <c r="CL596" s="70"/>
      <c r="CM596" s="70"/>
      <c r="CN596" s="70"/>
      <c r="CO596" s="70"/>
      <c r="CP596" s="70"/>
      <c r="CQ596" s="70"/>
      <c r="CR596" s="70"/>
      <c r="CS596" s="70"/>
      <c r="CT596" s="70"/>
      <c r="CU596" s="70"/>
      <c r="CV596" s="70"/>
      <c r="CW596" s="70"/>
      <c r="CX596" s="70"/>
      <c r="CY596" s="70"/>
      <c r="CZ596" s="70"/>
      <c r="DA596" s="70"/>
      <c r="DB596" s="70"/>
      <c r="DC596" s="70"/>
      <c r="DD596" s="70"/>
      <c r="DE596" s="70"/>
      <c r="DF596" s="70"/>
      <c r="DG596" s="70"/>
      <c r="DH596" s="70"/>
      <c r="DI596" s="70"/>
      <c r="DJ596" s="70"/>
      <c r="DK596" s="70"/>
      <c r="DL596" s="70"/>
      <c r="DM596" s="70"/>
      <c r="DN596" s="70"/>
      <c r="DO596" s="70"/>
      <c r="DP596" s="70"/>
      <c r="DQ596" s="70"/>
      <c r="DR596" s="70"/>
      <c r="DS596" s="70"/>
      <c r="DT596" s="70"/>
      <c r="DU596" s="70"/>
      <c r="DV596" s="70"/>
      <c r="DW596" s="70"/>
      <c r="DX596" s="70"/>
      <c r="DY596" s="70"/>
      <c r="DZ596" s="70"/>
      <c r="EA596" s="70"/>
      <c r="EB596" s="70"/>
      <c r="EC596" s="70"/>
      <c r="ED596" s="70"/>
      <c r="EE596" s="70"/>
      <c r="EF596" s="70"/>
      <c r="EG596" s="70"/>
      <c r="EH596" s="70"/>
      <c r="EI596" s="70"/>
      <c r="EJ596" s="70"/>
      <c r="EK596" s="70"/>
      <c r="EL596" s="70"/>
      <c r="EM596" s="70"/>
      <c r="EN596" s="70"/>
    </row>
    <row r="597" spans="1:144" outlineLevel="1" x14ac:dyDescent="0.2">
      <c r="A597" s="16">
        <v>344</v>
      </c>
      <c r="B597" s="16">
        <v>0</v>
      </c>
      <c r="C597" s="1">
        <v>0.28988853701948081</v>
      </c>
      <c r="D597" s="1">
        <f t="shared" si="76"/>
        <v>-0.28988853701948081</v>
      </c>
      <c r="E597" s="1">
        <f t="shared" si="77"/>
        <v>0.68466666231005369</v>
      </c>
      <c r="F597" s="1">
        <f t="shared" si="78"/>
        <v>-0.82744586669464593</v>
      </c>
      <c r="G597" s="1">
        <f t="shared" si="79"/>
        <v>-0.63892849842266985</v>
      </c>
      <c r="H597" s="1">
        <v>0.17083096206650472</v>
      </c>
      <c r="I597" s="1">
        <f t="shared" si="80"/>
        <v>8.4106203415344222E-2</v>
      </c>
      <c r="J597" s="1">
        <f t="shared" si="81"/>
        <v>-0.70166646600218241</v>
      </c>
      <c r="AQ597" s="70"/>
      <c r="AR597" s="70"/>
      <c r="AS597" s="70"/>
      <c r="AT597" s="70"/>
      <c r="AU597" s="70"/>
      <c r="AV597" s="70"/>
      <c r="AW597" s="70"/>
      <c r="AX597" s="83"/>
      <c r="AY597" s="70"/>
      <c r="AZ597" s="70"/>
      <c r="BA597" s="70"/>
      <c r="BB597" s="70">
        <f t="shared" si="82"/>
        <v>1</v>
      </c>
      <c r="BC597" s="70">
        <f t="shared" si="83"/>
        <v>0.28988853701948081</v>
      </c>
      <c r="BD597" s="70" t="e">
        <f t="shared" si="84"/>
        <v>#N/A</v>
      </c>
      <c r="BE597" s="70"/>
      <c r="BF597" s="70"/>
      <c r="BG597" s="70"/>
      <c r="BH597" s="70"/>
      <c r="BI597" s="70"/>
      <c r="BJ597" s="70"/>
      <c r="BK597" s="70"/>
      <c r="BL597" s="70"/>
      <c r="BM597" s="70"/>
      <c r="BN597" s="70"/>
      <c r="BO597" s="70"/>
      <c r="BP597" s="70"/>
      <c r="BQ597" s="70"/>
      <c r="BR597" s="70"/>
      <c r="BS597" s="70"/>
      <c r="BT597" s="70"/>
      <c r="BU597" s="70"/>
      <c r="BV597" s="70"/>
      <c r="BW597" s="70"/>
      <c r="BX597" s="70"/>
      <c r="BY597" s="70"/>
      <c r="BZ597" s="70"/>
      <c r="CA597" s="70"/>
      <c r="CB597" s="70"/>
      <c r="CC597" s="70"/>
      <c r="CD597" s="70"/>
      <c r="CE597" s="70"/>
      <c r="CF597" s="70"/>
      <c r="CG597" s="70"/>
      <c r="CH597" s="70"/>
      <c r="CI597" s="70"/>
      <c r="CJ597" s="70"/>
      <c r="CK597" s="70"/>
      <c r="CL597" s="70"/>
      <c r="CM597" s="70"/>
      <c r="CN597" s="70"/>
      <c r="CO597" s="70"/>
      <c r="CP597" s="70"/>
      <c r="CQ597" s="70"/>
      <c r="CR597" s="70"/>
      <c r="CS597" s="70"/>
      <c r="CT597" s="70"/>
      <c r="CU597" s="70"/>
      <c r="CV597" s="70"/>
      <c r="CW597" s="70"/>
      <c r="CX597" s="70"/>
      <c r="CY597" s="70"/>
      <c r="CZ597" s="70"/>
      <c r="DA597" s="70"/>
      <c r="DB597" s="70"/>
      <c r="DC597" s="70"/>
      <c r="DD597" s="70"/>
      <c r="DE597" s="70"/>
      <c r="DF597" s="70"/>
      <c r="DG597" s="70"/>
      <c r="DH597" s="70"/>
      <c r="DI597" s="70"/>
      <c r="DJ597" s="70"/>
      <c r="DK597" s="70"/>
      <c r="DL597" s="70"/>
      <c r="DM597" s="70"/>
      <c r="DN597" s="70"/>
      <c r="DO597" s="70"/>
      <c r="DP597" s="70"/>
      <c r="DQ597" s="70"/>
      <c r="DR597" s="70"/>
      <c r="DS597" s="70"/>
      <c r="DT597" s="70"/>
      <c r="DU597" s="70"/>
      <c r="DV597" s="70"/>
      <c r="DW597" s="70"/>
      <c r="DX597" s="70"/>
      <c r="DY597" s="70"/>
      <c r="DZ597" s="70"/>
      <c r="EA597" s="70"/>
      <c r="EB597" s="70"/>
      <c r="EC597" s="70"/>
      <c r="ED597" s="70"/>
      <c r="EE597" s="70"/>
      <c r="EF597" s="70"/>
      <c r="EG597" s="70"/>
      <c r="EH597" s="70"/>
      <c r="EI597" s="70"/>
      <c r="EJ597" s="70"/>
      <c r="EK597" s="70"/>
      <c r="EL597" s="70"/>
      <c r="EM597" s="70"/>
      <c r="EN597" s="70"/>
    </row>
    <row r="598" spans="1:144" outlineLevel="1" x14ac:dyDescent="0.2">
      <c r="A598" s="16">
        <v>345</v>
      </c>
      <c r="B598" s="16">
        <v>0</v>
      </c>
      <c r="C598" s="1">
        <v>2.2250531675799649E-6</v>
      </c>
      <c r="D598" s="1">
        <f t="shared" si="76"/>
        <v>-2.2250531675799649E-6</v>
      </c>
      <c r="E598" s="1">
        <f t="shared" si="77"/>
        <v>4.4501112859663741E-6</v>
      </c>
      <c r="F598" s="1">
        <f t="shared" si="78"/>
        <v>-2.1095286881117246E-3</v>
      </c>
      <c r="G598" s="1">
        <f t="shared" si="79"/>
        <v>-1.4916628702399814E-3</v>
      </c>
      <c r="H598" s="1">
        <v>1.2204555362969236E-5</v>
      </c>
      <c r="I598" s="1">
        <f t="shared" si="80"/>
        <v>2.7156176421537249E-11</v>
      </c>
      <c r="J598" s="1">
        <f t="shared" si="81"/>
        <v>-1.4916719728643429E-3</v>
      </c>
      <c r="AQ598" s="70"/>
      <c r="AR598" s="70"/>
      <c r="AS598" s="70"/>
      <c r="AT598" s="70"/>
      <c r="AU598" s="70"/>
      <c r="AV598" s="70"/>
      <c r="AW598" s="70"/>
      <c r="AX598" s="83"/>
      <c r="AY598" s="70"/>
      <c r="AZ598" s="70"/>
      <c r="BA598" s="70"/>
      <c r="BB598" s="70">
        <f t="shared" si="82"/>
        <v>1</v>
      </c>
      <c r="BC598" s="70">
        <f t="shared" si="83"/>
        <v>2.2250531675799649E-6</v>
      </c>
      <c r="BD598" s="70" t="e">
        <f t="shared" si="84"/>
        <v>#N/A</v>
      </c>
      <c r="BE598" s="70"/>
      <c r="BF598" s="70"/>
      <c r="BG598" s="70"/>
      <c r="BH598" s="70"/>
      <c r="BI598" s="70"/>
      <c r="BJ598" s="70"/>
      <c r="BK598" s="70"/>
      <c r="BL598" s="70"/>
      <c r="BM598" s="70"/>
      <c r="BN598" s="70"/>
      <c r="BO598" s="70"/>
      <c r="BP598" s="70"/>
      <c r="BQ598" s="70"/>
      <c r="BR598" s="70"/>
      <c r="BS598" s="70"/>
      <c r="BT598" s="70"/>
      <c r="BU598" s="70"/>
      <c r="BV598" s="70"/>
      <c r="BW598" s="70"/>
      <c r="BX598" s="70"/>
      <c r="BY598" s="70"/>
      <c r="BZ598" s="70"/>
      <c r="CA598" s="70"/>
      <c r="CB598" s="70"/>
      <c r="CC598" s="70"/>
      <c r="CD598" s="70"/>
      <c r="CE598" s="70"/>
      <c r="CF598" s="70"/>
      <c r="CG598" s="70"/>
      <c r="CH598" s="70"/>
      <c r="CI598" s="70"/>
      <c r="CJ598" s="70"/>
      <c r="CK598" s="70"/>
      <c r="CL598" s="70"/>
      <c r="CM598" s="70"/>
      <c r="CN598" s="70"/>
      <c r="CO598" s="70"/>
      <c r="CP598" s="70"/>
      <c r="CQ598" s="70"/>
      <c r="CR598" s="70"/>
      <c r="CS598" s="70"/>
      <c r="CT598" s="70"/>
      <c r="CU598" s="70"/>
      <c r="CV598" s="70"/>
      <c r="CW598" s="70"/>
      <c r="CX598" s="70"/>
      <c r="CY598" s="70"/>
      <c r="CZ598" s="70"/>
      <c r="DA598" s="70"/>
      <c r="DB598" s="70"/>
      <c r="DC598" s="70"/>
      <c r="DD598" s="70"/>
      <c r="DE598" s="70"/>
      <c r="DF598" s="70"/>
      <c r="DG598" s="70"/>
      <c r="DH598" s="70"/>
      <c r="DI598" s="70"/>
      <c r="DJ598" s="70"/>
      <c r="DK598" s="70"/>
      <c r="DL598" s="70"/>
      <c r="DM598" s="70"/>
      <c r="DN598" s="70"/>
      <c r="DO598" s="70"/>
      <c r="DP598" s="70"/>
      <c r="DQ598" s="70"/>
      <c r="DR598" s="70"/>
      <c r="DS598" s="70"/>
      <c r="DT598" s="70"/>
      <c r="DU598" s="70"/>
      <c r="DV598" s="70"/>
      <c r="DW598" s="70"/>
      <c r="DX598" s="70"/>
      <c r="DY598" s="70"/>
      <c r="DZ598" s="70"/>
      <c r="EA598" s="70"/>
      <c r="EB598" s="70"/>
      <c r="EC598" s="70"/>
      <c r="ED598" s="70"/>
      <c r="EE598" s="70"/>
      <c r="EF598" s="70"/>
      <c r="EG598" s="70"/>
      <c r="EH598" s="70"/>
      <c r="EI598" s="70"/>
      <c r="EJ598" s="70"/>
      <c r="EK598" s="70"/>
      <c r="EL598" s="70"/>
      <c r="EM598" s="70"/>
      <c r="EN598" s="70"/>
    </row>
    <row r="599" spans="1:144" outlineLevel="1" x14ac:dyDescent="0.2">
      <c r="A599" s="16">
        <v>346</v>
      </c>
      <c r="B599" s="16">
        <v>0</v>
      </c>
      <c r="C599" s="1">
        <v>2.4285616450221499E-3</v>
      </c>
      <c r="D599" s="1">
        <f t="shared" si="76"/>
        <v>-2.4285616450221499E-3</v>
      </c>
      <c r="E599" s="1">
        <f t="shared" si="77"/>
        <v>4.8630307680959575E-3</v>
      </c>
      <c r="F599" s="1">
        <f t="shared" si="78"/>
        <v>-6.973543409269034E-2</v>
      </c>
      <c r="G599" s="1">
        <f t="shared" si="79"/>
        <v>-4.9340388273684276E-2</v>
      </c>
      <c r="H599" s="1">
        <v>5.2081866719884641E-3</v>
      </c>
      <c r="I599" s="1">
        <f t="shared" si="80"/>
        <v>1.2745575936113028E-5</v>
      </c>
      <c r="J599" s="1">
        <f t="shared" si="81"/>
        <v>-4.9469379326347263E-2</v>
      </c>
      <c r="AQ599" s="70"/>
      <c r="AR599" s="70"/>
      <c r="AS599" s="70"/>
      <c r="AT599" s="70"/>
      <c r="AU599" s="70"/>
      <c r="AV599" s="70"/>
      <c r="AW599" s="70"/>
      <c r="AX599" s="83"/>
      <c r="AY599" s="70"/>
      <c r="AZ599" s="70"/>
      <c r="BA599" s="70"/>
      <c r="BB599" s="70">
        <f t="shared" si="82"/>
        <v>1</v>
      </c>
      <c r="BC599" s="70">
        <f t="shared" si="83"/>
        <v>2.4285616450221499E-3</v>
      </c>
      <c r="BD599" s="70" t="e">
        <f t="shared" si="84"/>
        <v>#N/A</v>
      </c>
      <c r="BE599" s="70"/>
      <c r="BF599" s="70"/>
      <c r="BG599" s="70"/>
      <c r="BH599" s="70"/>
      <c r="BI599" s="70"/>
      <c r="BJ599" s="70"/>
      <c r="BK599" s="70"/>
      <c r="BL599" s="70"/>
      <c r="BM599" s="70"/>
      <c r="BN599" s="70"/>
      <c r="BO599" s="70"/>
      <c r="BP599" s="70"/>
      <c r="BQ599" s="70"/>
      <c r="BR599" s="70"/>
      <c r="BS599" s="70"/>
      <c r="BT599" s="70"/>
      <c r="BU599" s="70"/>
      <c r="BV599" s="70"/>
      <c r="BW599" s="70"/>
      <c r="BX599" s="70"/>
      <c r="BY599" s="70"/>
      <c r="BZ599" s="70"/>
      <c r="CA599" s="70"/>
      <c r="CB599" s="70"/>
      <c r="CC599" s="70"/>
      <c r="CD599" s="70"/>
      <c r="CE599" s="70"/>
      <c r="CF599" s="70"/>
      <c r="CG599" s="70"/>
      <c r="CH599" s="70"/>
      <c r="CI599" s="70"/>
      <c r="CJ599" s="70"/>
      <c r="CK599" s="70"/>
      <c r="CL599" s="70"/>
      <c r="CM599" s="70"/>
      <c r="CN599" s="70"/>
      <c r="CO599" s="70"/>
      <c r="CP599" s="70"/>
      <c r="CQ599" s="70"/>
      <c r="CR599" s="70"/>
      <c r="CS599" s="70"/>
      <c r="CT599" s="70"/>
      <c r="CU599" s="70"/>
      <c r="CV599" s="70"/>
      <c r="CW599" s="70"/>
      <c r="CX599" s="70"/>
      <c r="CY599" s="70"/>
      <c r="CZ599" s="70"/>
      <c r="DA599" s="70"/>
      <c r="DB599" s="70"/>
      <c r="DC599" s="70"/>
      <c r="DD599" s="70"/>
      <c r="DE599" s="70"/>
      <c r="DF599" s="70"/>
      <c r="DG599" s="70"/>
      <c r="DH599" s="70"/>
      <c r="DI599" s="70"/>
      <c r="DJ599" s="70"/>
      <c r="DK599" s="70"/>
      <c r="DL599" s="70"/>
      <c r="DM599" s="70"/>
      <c r="DN599" s="70"/>
      <c r="DO599" s="70"/>
      <c r="DP599" s="70"/>
      <c r="DQ599" s="70"/>
      <c r="DR599" s="70"/>
      <c r="DS599" s="70"/>
      <c r="DT599" s="70"/>
      <c r="DU599" s="70"/>
      <c r="DV599" s="70"/>
      <c r="DW599" s="70"/>
      <c r="DX599" s="70"/>
      <c r="DY599" s="70"/>
      <c r="DZ599" s="70"/>
      <c r="EA599" s="70"/>
      <c r="EB599" s="70"/>
      <c r="EC599" s="70"/>
      <c r="ED599" s="70"/>
      <c r="EE599" s="70"/>
      <c r="EF599" s="70"/>
      <c r="EG599" s="70"/>
      <c r="EH599" s="70"/>
      <c r="EI599" s="70"/>
      <c r="EJ599" s="70"/>
      <c r="EK599" s="70"/>
      <c r="EL599" s="70"/>
      <c r="EM599" s="70"/>
      <c r="EN599" s="70"/>
    </row>
    <row r="600" spans="1:144" outlineLevel="1" x14ac:dyDescent="0.2">
      <c r="A600" s="16">
        <v>347</v>
      </c>
      <c r="B600" s="16">
        <v>0</v>
      </c>
      <c r="C600" s="1">
        <v>5.926797047032652E-6</v>
      </c>
      <c r="D600" s="1">
        <f t="shared" si="76"/>
        <v>-5.926797047032652E-6</v>
      </c>
      <c r="E600" s="1">
        <f t="shared" si="77"/>
        <v>1.1853629221103879E-5</v>
      </c>
      <c r="F600" s="1">
        <f t="shared" si="78"/>
        <v>-3.4429099931749421E-3</v>
      </c>
      <c r="G600" s="1">
        <f t="shared" si="79"/>
        <v>-2.4345086104107499E-3</v>
      </c>
      <c r="H600" s="1">
        <v>2.7401276994762611E-5</v>
      </c>
      <c r="I600" s="1">
        <f t="shared" si="80"/>
        <v>1.6240722027096967E-10</v>
      </c>
      <c r="J600" s="1">
        <f t="shared" si="81"/>
        <v>-2.4345419654186189E-3</v>
      </c>
      <c r="AQ600" s="70"/>
      <c r="AR600" s="70"/>
      <c r="AS600" s="70"/>
      <c r="AT600" s="70"/>
      <c r="AU600" s="70"/>
      <c r="AV600" s="70"/>
      <c r="AW600" s="70"/>
      <c r="AX600" s="83"/>
      <c r="AY600" s="70"/>
      <c r="AZ600" s="70"/>
      <c r="BA600" s="70"/>
      <c r="BB600" s="70">
        <f t="shared" si="82"/>
        <v>1</v>
      </c>
      <c r="BC600" s="70">
        <f t="shared" si="83"/>
        <v>5.926797047032652E-6</v>
      </c>
      <c r="BD600" s="70" t="e">
        <f t="shared" si="84"/>
        <v>#N/A</v>
      </c>
      <c r="BE600" s="70"/>
      <c r="BF600" s="70"/>
      <c r="BG600" s="70"/>
      <c r="BH600" s="70"/>
      <c r="BI600" s="70"/>
      <c r="BJ600" s="70"/>
      <c r="BK600" s="70"/>
      <c r="BL600" s="70"/>
      <c r="BM600" s="70"/>
      <c r="BN600" s="70"/>
      <c r="BO600" s="70"/>
      <c r="BP600" s="70"/>
      <c r="BQ600" s="70"/>
      <c r="BR600" s="70"/>
      <c r="BS600" s="70"/>
      <c r="BT600" s="70"/>
      <c r="BU600" s="70"/>
      <c r="BV600" s="70"/>
      <c r="BW600" s="70"/>
      <c r="BX600" s="70"/>
      <c r="BY600" s="70"/>
      <c r="BZ600" s="70"/>
      <c r="CA600" s="70"/>
      <c r="CB600" s="70"/>
      <c r="CC600" s="70"/>
      <c r="CD600" s="70"/>
      <c r="CE600" s="70"/>
      <c r="CF600" s="70"/>
      <c r="CG600" s="70"/>
      <c r="CH600" s="70"/>
      <c r="CI600" s="70"/>
      <c r="CJ600" s="70"/>
      <c r="CK600" s="70"/>
      <c r="CL600" s="70"/>
      <c r="CM600" s="70"/>
      <c r="CN600" s="70"/>
      <c r="CO600" s="70"/>
      <c r="CP600" s="70"/>
      <c r="CQ600" s="70"/>
      <c r="CR600" s="70"/>
      <c r="CS600" s="70"/>
      <c r="CT600" s="70"/>
      <c r="CU600" s="70"/>
      <c r="CV600" s="70"/>
      <c r="CW600" s="70"/>
      <c r="CX600" s="70"/>
      <c r="CY600" s="70"/>
      <c r="CZ600" s="70"/>
      <c r="DA600" s="70"/>
      <c r="DB600" s="70"/>
      <c r="DC600" s="70"/>
      <c r="DD600" s="70"/>
      <c r="DE600" s="70"/>
      <c r="DF600" s="70"/>
      <c r="DG600" s="70"/>
      <c r="DH600" s="70"/>
      <c r="DI600" s="70"/>
      <c r="DJ600" s="70"/>
      <c r="DK600" s="70"/>
      <c r="DL600" s="70"/>
      <c r="DM600" s="70"/>
      <c r="DN600" s="70"/>
      <c r="DO600" s="70"/>
      <c r="DP600" s="70"/>
      <c r="DQ600" s="70"/>
      <c r="DR600" s="70"/>
      <c r="DS600" s="70"/>
      <c r="DT600" s="70"/>
      <c r="DU600" s="70"/>
      <c r="DV600" s="70"/>
      <c r="DW600" s="70"/>
      <c r="DX600" s="70"/>
      <c r="DY600" s="70"/>
      <c r="DZ600" s="70"/>
      <c r="EA600" s="70"/>
      <c r="EB600" s="70"/>
      <c r="EC600" s="70"/>
      <c r="ED600" s="70"/>
      <c r="EE600" s="70"/>
      <c r="EF600" s="70"/>
      <c r="EG600" s="70"/>
      <c r="EH600" s="70"/>
      <c r="EI600" s="70"/>
      <c r="EJ600" s="70"/>
      <c r="EK600" s="70"/>
      <c r="EL600" s="70"/>
      <c r="EM600" s="70"/>
      <c r="EN600" s="70"/>
    </row>
    <row r="601" spans="1:144" outlineLevel="1" x14ac:dyDescent="0.2">
      <c r="A601" s="16">
        <v>348</v>
      </c>
      <c r="B601" s="16">
        <v>0</v>
      </c>
      <c r="C601" s="1">
        <v>0.82095802270932727</v>
      </c>
      <c r="D601" s="1">
        <f t="shared" si="76"/>
        <v>-0.82095802270932727</v>
      </c>
      <c r="E601" s="1">
        <f t="shared" si="77"/>
        <v>3.4402699812615931</v>
      </c>
      <c r="F601" s="1">
        <f t="shared" si="78"/>
        <v>-1.8547964797415357</v>
      </c>
      <c r="G601" s="1">
        <f t="shared" si="79"/>
        <v>-2.1413272459342569</v>
      </c>
      <c r="H601" s="1">
        <v>9.2816924395074024E-2</v>
      </c>
      <c r="I601" s="1">
        <f t="shared" si="80"/>
        <v>0.46913552390797697</v>
      </c>
      <c r="J601" s="1">
        <f t="shared" si="81"/>
        <v>-2.2482032599585757</v>
      </c>
      <c r="AQ601" s="70"/>
      <c r="AR601" s="70"/>
      <c r="AS601" s="70"/>
      <c r="AT601" s="70"/>
      <c r="AU601" s="70"/>
      <c r="AV601" s="70"/>
      <c r="AW601" s="70"/>
      <c r="AX601" s="83"/>
      <c r="AY601" s="70"/>
      <c r="AZ601" s="70"/>
      <c r="BA601" s="70"/>
      <c r="BB601" s="70">
        <f t="shared" si="82"/>
        <v>1</v>
      </c>
      <c r="BC601" s="70">
        <f t="shared" si="83"/>
        <v>0.82095802270932727</v>
      </c>
      <c r="BD601" s="70" t="e">
        <f t="shared" si="84"/>
        <v>#N/A</v>
      </c>
      <c r="BE601" s="70"/>
      <c r="BF601" s="70"/>
      <c r="BG601" s="70"/>
      <c r="BH601" s="70"/>
      <c r="BI601" s="70"/>
      <c r="BJ601" s="70"/>
      <c r="BK601" s="70"/>
      <c r="BL601" s="70"/>
      <c r="BM601" s="70"/>
      <c r="BN601" s="70"/>
      <c r="BO601" s="70"/>
      <c r="BP601" s="70"/>
      <c r="BQ601" s="70"/>
      <c r="BR601" s="70"/>
      <c r="BS601" s="70"/>
      <c r="BT601" s="70"/>
      <c r="BU601" s="70"/>
      <c r="BV601" s="70"/>
      <c r="BW601" s="70"/>
      <c r="BX601" s="70"/>
      <c r="BY601" s="70"/>
      <c r="BZ601" s="70"/>
      <c r="CA601" s="70"/>
      <c r="CB601" s="70"/>
      <c r="CC601" s="70"/>
      <c r="CD601" s="70"/>
      <c r="CE601" s="70"/>
      <c r="CF601" s="70"/>
      <c r="CG601" s="70"/>
      <c r="CH601" s="70"/>
      <c r="CI601" s="70"/>
      <c r="CJ601" s="70"/>
      <c r="CK601" s="70"/>
      <c r="CL601" s="70"/>
      <c r="CM601" s="70"/>
      <c r="CN601" s="70"/>
      <c r="CO601" s="70"/>
      <c r="CP601" s="70"/>
      <c r="CQ601" s="70"/>
      <c r="CR601" s="70"/>
      <c r="CS601" s="70"/>
      <c r="CT601" s="70"/>
      <c r="CU601" s="70"/>
      <c r="CV601" s="70"/>
      <c r="CW601" s="70"/>
      <c r="CX601" s="70"/>
      <c r="CY601" s="70"/>
      <c r="CZ601" s="70"/>
      <c r="DA601" s="70"/>
      <c r="DB601" s="70"/>
      <c r="DC601" s="70"/>
      <c r="DD601" s="70"/>
      <c r="DE601" s="70"/>
      <c r="DF601" s="70"/>
      <c r="DG601" s="70"/>
      <c r="DH601" s="70"/>
      <c r="DI601" s="70"/>
      <c r="DJ601" s="70"/>
      <c r="DK601" s="70"/>
      <c r="DL601" s="70"/>
      <c r="DM601" s="70"/>
      <c r="DN601" s="70"/>
      <c r="DO601" s="70"/>
      <c r="DP601" s="70"/>
      <c r="DQ601" s="70"/>
      <c r="DR601" s="70"/>
      <c r="DS601" s="70"/>
      <c r="DT601" s="70"/>
      <c r="DU601" s="70"/>
      <c r="DV601" s="70"/>
      <c r="DW601" s="70"/>
      <c r="DX601" s="70"/>
      <c r="DY601" s="70"/>
      <c r="DZ601" s="70"/>
      <c r="EA601" s="70"/>
      <c r="EB601" s="70"/>
      <c r="EC601" s="70"/>
      <c r="ED601" s="70"/>
      <c r="EE601" s="70"/>
      <c r="EF601" s="70"/>
      <c r="EG601" s="70"/>
      <c r="EH601" s="70"/>
      <c r="EI601" s="70"/>
      <c r="EJ601" s="70"/>
      <c r="EK601" s="70"/>
      <c r="EL601" s="70"/>
      <c r="EM601" s="70"/>
      <c r="EN601" s="70"/>
    </row>
    <row r="602" spans="1:144" outlineLevel="1" x14ac:dyDescent="0.2">
      <c r="A602" s="16">
        <v>349</v>
      </c>
      <c r="B602" s="16">
        <v>1</v>
      </c>
      <c r="C602" s="1">
        <v>0.98729167727320255</v>
      </c>
      <c r="D602" s="1">
        <f t="shared" si="76"/>
        <v>1.270832272679745E-2</v>
      </c>
      <c r="E602" s="1">
        <f t="shared" si="77"/>
        <v>2.5579528370663671E-2</v>
      </c>
      <c r="F602" s="1">
        <f t="shared" si="78"/>
        <v>0.15993601336366889</v>
      </c>
      <c r="G602" s="1">
        <f t="shared" si="79"/>
        <v>0.11345440945393601</v>
      </c>
      <c r="H602" s="1">
        <v>3.3061643270323335E-2</v>
      </c>
      <c r="I602" s="1">
        <f t="shared" si="80"/>
        <v>4.4011726605500308E-4</v>
      </c>
      <c r="J602" s="1">
        <f t="shared" si="81"/>
        <v>0.11537772874604686</v>
      </c>
      <c r="AQ602" s="70"/>
      <c r="AR602" s="70"/>
      <c r="AS602" s="70"/>
      <c r="AT602" s="70"/>
      <c r="AU602" s="70"/>
      <c r="AV602" s="70"/>
      <c r="AW602" s="70"/>
      <c r="AX602" s="83"/>
      <c r="AY602" s="70"/>
      <c r="AZ602" s="70"/>
      <c r="BA602" s="70"/>
      <c r="BB602" s="70">
        <f t="shared" si="82"/>
        <v>0</v>
      </c>
      <c r="BC602" s="70" t="e">
        <f t="shared" si="83"/>
        <v>#N/A</v>
      </c>
      <c r="BD602" s="70">
        <f t="shared" si="84"/>
        <v>0.98729167727320255</v>
      </c>
      <c r="BE602" s="70"/>
      <c r="BF602" s="70"/>
      <c r="BG602" s="70"/>
      <c r="BH602" s="70"/>
      <c r="BI602" s="70"/>
      <c r="BJ602" s="70"/>
      <c r="BK602" s="70"/>
      <c r="BL602" s="70"/>
      <c r="BM602" s="70"/>
      <c r="BN602" s="70"/>
      <c r="BO602" s="70"/>
      <c r="BP602" s="70"/>
      <c r="BQ602" s="70"/>
      <c r="BR602" s="70"/>
      <c r="BS602" s="70"/>
      <c r="BT602" s="70"/>
      <c r="BU602" s="70"/>
      <c r="BV602" s="70"/>
      <c r="BW602" s="70"/>
      <c r="BX602" s="70"/>
      <c r="BY602" s="70"/>
      <c r="BZ602" s="70"/>
      <c r="CA602" s="70"/>
      <c r="CB602" s="70"/>
      <c r="CC602" s="70"/>
      <c r="CD602" s="70"/>
      <c r="CE602" s="70"/>
      <c r="CF602" s="70"/>
      <c r="CG602" s="70"/>
      <c r="CH602" s="70"/>
      <c r="CI602" s="70"/>
      <c r="CJ602" s="70"/>
      <c r="CK602" s="70"/>
      <c r="CL602" s="70"/>
      <c r="CM602" s="70"/>
      <c r="CN602" s="70"/>
      <c r="CO602" s="70"/>
      <c r="CP602" s="70"/>
      <c r="CQ602" s="70"/>
      <c r="CR602" s="70"/>
      <c r="CS602" s="70"/>
      <c r="CT602" s="70"/>
      <c r="CU602" s="70"/>
      <c r="CV602" s="70"/>
      <c r="CW602" s="70"/>
      <c r="CX602" s="70"/>
      <c r="CY602" s="70"/>
      <c r="CZ602" s="70"/>
      <c r="DA602" s="70"/>
      <c r="DB602" s="70"/>
      <c r="DC602" s="70"/>
      <c r="DD602" s="70"/>
      <c r="DE602" s="70"/>
      <c r="DF602" s="70"/>
      <c r="DG602" s="70"/>
      <c r="DH602" s="70"/>
      <c r="DI602" s="70"/>
      <c r="DJ602" s="70"/>
      <c r="DK602" s="70"/>
      <c r="DL602" s="70"/>
      <c r="DM602" s="70"/>
      <c r="DN602" s="70"/>
      <c r="DO602" s="70"/>
      <c r="DP602" s="70"/>
      <c r="DQ602" s="70"/>
      <c r="DR602" s="70"/>
      <c r="DS602" s="70"/>
      <c r="DT602" s="70"/>
      <c r="DU602" s="70"/>
      <c r="DV602" s="70"/>
      <c r="DW602" s="70"/>
      <c r="DX602" s="70"/>
      <c r="DY602" s="70"/>
      <c r="DZ602" s="70"/>
      <c r="EA602" s="70"/>
      <c r="EB602" s="70"/>
      <c r="EC602" s="70"/>
      <c r="ED602" s="70"/>
      <c r="EE602" s="70"/>
      <c r="EF602" s="70"/>
      <c r="EG602" s="70"/>
      <c r="EH602" s="70"/>
      <c r="EI602" s="70"/>
      <c r="EJ602" s="70"/>
      <c r="EK602" s="70"/>
      <c r="EL602" s="70"/>
      <c r="EM602" s="70"/>
      <c r="EN602" s="70"/>
    </row>
    <row r="603" spans="1:144" outlineLevel="1" x14ac:dyDescent="0.2">
      <c r="A603" s="16">
        <v>350</v>
      </c>
      <c r="B603" s="16">
        <v>0</v>
      </c>
      <c r="C603" s="1">
        <v>1.5334215104812569E-5</v>
      </c>
      <c r="D603" s="1">
        <f t="shared" si="76"/>
        <v>-1.5334215104812569E-5</v>
      </c>
      <c r="E603" s="1">
        <f t="shared" si="77"/>
        <v>3.0668665350008933E-5</v>
      </c>
      <c r="F603" s="1">
        <f t="shared" si="78"/>
        <v>-5.5379296989045406E-3</v>
      </c>
      <c r="G603" s="1">
        <f t="shared" si="79"/>
        <v>-3.9159226558464046E-3</v>
      </c>
      <c r="H603" s="1">
        <v>6.6298337985340244E-5</v>
      </c>
      <c r="I603" s="1">
        <f t="shared" si="80"/>
        <v>1.0167159718456952E-9</v>
      </c>
      <c r="J603" s="1">
        <f t="shared" si="81"/>
        <v>-3.9160524718832614E-3</v>
      </c>
      <c r="AQ603" s="70"/>
      <c r="AR603" s="70"/>
      <c r="AS603" s="70"/>
      <c r="AT603" s="70"/>
      <c r="AU603" s="70"/>
      <c r="AV603" s="70"/>
      <c r="AW603" s="70"/>
      <c r="AX603" s="83"/>
      <c r="AY603" s="70"/>
      <c r="AZ603" s="70"/>
      <c r="BA603" s="70"/>
      <c r="BB603" s="70">
        <f t="shared" si="82"/>
        <v>1</v>
      </c>
      <c r="BC603" s="70">
        <f t="shared" si="83"/>
        <v>1.5334215104812569E-5</v>
      </c>
      <c r="BD603" s="70" t="e">
        <f t="shared" si="84"/>
        <v>#N/A</v>
      </c>
      <c r="BE603" s="70"/>
      <c r="BF603" s="70"/>
      <c r="BG603" s="70"/>
      <c r="BH603" s="70"/>
      <c r="BI603" s="70"/>
      <c r="BJ603" s="70"/>
      <c r="BK603" s="70"/>
      <c r="BL603" s="70"/>
      <c r="BM603" s="70"/>
      <c r="BN603" s="70"/>
      <c r="BO603" s="70"/>
      <c r="BP603" s="70"/>
      <c r="BQ603" s="70"/>
      <c r="BR603" s="70"/>
      <c r="BS603" s="70"/>
      <c r="BT603" s="70"/>
      <c r="BU603" s="70"/>
      <c r="BV603" s="70"/>
      <c r="BW603" s="70"/>
      <c r="BX603" s="70"/>
      <c r="BY603" s="70"/>
      <c r="BZ603" s="70"/>
      <c r="CA603" s="70"/>
      <c r="CB603" s="70"/>
      <c r="CC603" s="70"/>
      <c r="CD603" s="70"/>
      <c r="CE603" s="70"/>
      <c r="CF603" s="70"/>
      <c r="CG603" s="70"/>
      <c r="CH603" s="70"/>
      <c r="CI603" s="70"/>
      <c r="CJ603" s="70"/>
      <c r="CK603" s="70"/>
      <c r="CL603" s="70"/>
      <c r="CM603" s="70"/>
      <c r="CN603" s="70"/>
      <c r="CO603" s="70"/>
      <c r="CP603" s="70"/>
      <c r="CQ603" s="70"/>
      <c r="CR603" s="70"/>
      <c r="CS603" s="70"/>
      <c r="CT603" s="70"/>
      <c r="CU603" s="70"/>
      <c r="CV603" s="70"/>
      <c r="CW603" s="70"/>
      <c r="CX603" s="70"/>
      <c r="CY603" s="70"/>
      <c r="CZ603" s="70"/>
      <c r="DA603" s="70"/>
      <c r="DB603" s="70"/>
      <c r="DC603" s="70"/>
      <c r="DD603" s="70"/>
      <c r="DE603" s="70"/>
      <c r="DF603" s="70"/>
      <c r="DG603" s="70"/>
      <c r="DH603" s="70"/>
      <c r="DI603" s="70"/>
      <c r="DJ603" s="70"/>
      <c r="DK603" s="70"/>
      <c r="DL603" s="70"/>
      <c r="DM603" s="70"/>
      <c r="DN603" s="70"/>
      <c r="DO603" s="70"/>
      <c r="DP603" s="70"/>
      <c r="DQ603" s="70"/>
      <c r="DR603" s="70"/>
      <c r="DS603" s="70"/>
      <c r="DT603" s="70"/>
      <c r="DU603" s="70"/>
      <c r="DV603" s="70"/>
      <c r="DW603" s="70"/>
      <c r="DX603" s="70"/>
      <c r="DY603" s="70"/>
      <c r="DZ603" s="70"/>
      <c r="EA603" s="70"/>
      <c r="EB603" s="70"/>
      <c r="EC603" s="70"/>
      <c r="ED603" s="70"/>
      <c r="EE603" s="70"/>
      <c r="EF603" s="70"/>
      <c r="EG603" s="70"/>
      <c r="EH603" s="70"/>
      <c r="EI603" s="70"/>
      <c r="EJ603" s="70"/>
      <c r="EK603" s="70"/>
      <c r="EL603" s="70"/>
      <c r="EM603" s="70"/>
      <c r="EN603" s="70"/>
    </row>
    <row r="604" spans="1:144" outlineLevel="1" x14ac:dyDescent="0.2">
      <c r="A604" s="16">
        <v>351</v>
      </c>
      <c r="B604" s="16">
        <v>0</v>
      </c>
      <c r="C604" s="1">
        <v>1.8754958428396351E-3</v>
      </c>
      <c r="D604" s="1">
        <f t="shared" si="76"/>
        <v>-1.8754958428396351E-3</v>
      </c>
      <c r="E604" s="1">
        <f t="shared" si="77"/>
        <v>3.7545135745498232E-3</v>
      </c>
      <c r="F604" s="1">
        <f t="shared" si="78"/>
        <v>-6.1274085668819436E-2</v>
      </c>
      <c r="G604" s="1">
        <f t="shared" si="79"/>
        <v>-4.3347663569331403E-2</v>
      </c>
      <c r="H604" s="1">
        <v>4.6969871379197838E-3</v>
      </c>
      <c r="I604" s="1">
        <f t="shared" si="80"/>
        <v>8.8673824569551388E-6</v>
      </c>
      <c r="J604" s="1">
        <f t="shared" si="81"/>
        <v>-4.3449825308934167E-2</v>
      </c>
      <c r="AQ604" s="70"/>
      <c r="AR604" s="70"/>
      <c r="AS604" s="70"/>
      <c r="AT604" s="70"/>
      <c r="AU604" s="70"/>
      <c r="AV604" s="70"/>
      <c r="AW604" s="70"/>
      <c r="AX604" s="83"/>
      <c r="AY604" s="70"/>
      <c r="AZ604" s="70"/>
      <c r="BA604" s="70"/>
      <c r="BB604" s="70">
        <f t="shared" si="82"/>
        <v>1</v>
      </c>
      <c r="BC604" s="70">
        <f t="shared" si="83"/>
        <v>1.8754958428396351E-3</v>
      </c>
      <c r="BD604" s="70" t="e">
        <f t="shared" si="84"/>
        <v>#N/A</v>
      </c>
      <c r="BE604" s="70"/>
      <c r="BF604" s="70"/>
      <c r="BG604" s="70"/>
      <c r="BH604" s="70"/>
      <c r="BI604" s="70"/>
      <c r="BJ604" s="70"/>
      <c r="BK604" s="70"/>
      <c r="BL604" s="70"/>
      <c r="BM604" s="70"/>
      <c r="BN604" s="70"/>
      <c r="BO604" s="70"/>
      <c r="BP604" s="70"/>
      <c r="BQ604" s="70"/>
      <c r="BR604" s="70"/>
      <c r="BS604" s="70"/>
      <c r="BT604" s="70"/>
      <c r="BU604" s="70"/>
      <c r="BV604" s="70"/>
      <c r="BW604" s="70"/>
      <c r="BX604" s="70"/>
      <c r="BY604" s="70"/>
      <c r="BZ604" s="70"/>
      <c r="CA604" s="70"/>
      <c r="CB604" s="70"/>
      <c r="CC604" s="70"/>
      <c r="CD604" s="70"/>
      <c r="CE604" s="70"/>
      <c r="CF604" s="70"/>
      <c r="CG604" s="70"/>
      <c r="CH604" s="70"/>
      <c r="CI604" s="70"/>
      <c r="CJ604" s="70"/>
      <c r="CK604" s="70"/>
      <c r="CL604" s="70"/>
      <c r="CM604" s="70"/>
      <c r="CN604" s="70"/>
      <c r="CO604" s="70"/>
      <c r="CP604" s="70"/>
      <c r="CQ604" s="70"/>
      <c r="CR604" s="70"/>
      <c r="CS604" s="70"/>
      <c r="CT604" s="70"/>
      <c r="CU604" s="70"/>
      <c r="CV604" s="70"/>
      <c r="CW604" s="70"/>
      <c r="CX604" s="70"/>
      <c r="CY604" s="70"/>
      <c r="CZ604" s="70"/>
      <c r="DA604" s="70"/>
      <c r="DB604" s="70"/>
      <c r="DC604" s="70"/>
      <c r="DD604" s="70"/>
      <c r="DE604" s="70"/>
      <c r="DF604" s="70"/>
      <c r="DG604" s="70"/>
      <c r="DH604" s="70"/>
      <c r="DI604" s="70"/>
      <c r="DJ604" s="70"/>
      <c r="DK604" s="70"/>
      <c r="DL604" s="70"/>
      <c r="DM604" s="70"/>
      <c r="DN604" s="70"/>
      <c r="DO604" s="70"/>
      <c r="DP604" s="70"/>
      <c r="DQ604" s="70"/>
      <c r="DR604" s="70"/>
      <c r="DS604" s="70"/>
      <c r="DT604" s="70"/>
      <c r="DU604" s="70"/>
      <c r="DV604" s="70"/>
      <c r="DW604" s="70"/>
      <c r="DX604" s="70"/>
      <c r="DY604" s="70"/>
      <c r="DZ604" s="70"/>
      <c r="EA604" s="70"/>
      <c r="EB604" s="70"/>
      <c r="EC604" s="70"/>
      <c r="ED604" s="70"/>
      <c r="EE604" s="70"/>
      <c r="EF604" s="70"/>
      <c r="EG604" s="70"/>
      <c r="EH604" s="70"/>
      <c r="EI604" s="70"/>
      <c r="EJ604" s="70"/>
      <c r="EK604" s="70"/>
      <c r="EL604" s="70"/>
      <c r="EM604" s="70"/>
      <c r="EN604" s="70"/>
    </row>
    <row r="605" spans="1:144" outlineLevel="1" x14ac:dyDescent="0.2">
      <c r="A605" s="16">
        <v>352</v>
      </c>
      <c r="B605" s="16">
        <v>0</v>
      </c>
      <c r="C605" s="1">
        <v>2.2096722378874275E-5</v>
      </c>
      <c r="D605" s="1">
        <f t="shared" si="76"/>
        <v>-2.2096722378874275E-5</v>
      </c>
      <c r="E605" s="1">
        <f t="shared" si="77"/>
        <v>4.4193933030125575E-5</v>
      </c>
      <c r="F605" s="1">
        <f t="shared" si="78"/>
        <v>-6.6478517605408124E-3</v>
      </c>
      <c r="G605" s="1">
        <f t="shared" si="79"/>
        <v>-4.7007670283479757E-3</v>
      </c>
      <c r="H605" s="1">
        <v>8.3549951077168975E-5</v>
      </c>
      <c r="I605" s="1">
        <f t="shared" si="80"/>
        <v>1.8463751337028169E-9</v>
      </c>
      <c r="J605" s="1">
        <f t="shared" si="81"/>
        <v>-4.7009634150817596E-3</v>
      </c>
      <c r="AQ605" s="70"/>
      <c r="AR605" s="70"/>
      <c r="AS605" s="70"/>
      <c r="AT605" s="70"/>
      <c r="AU605" s="70"/>
      <c r="AV605" s="70"/>
      <c r="AW605" s="70"/>
      <c r="AX605" s="83"/>
      <c r="AY605" s="70"/>
      <c r="AZ605" s="70"/>
      <c r="BA605" s="70"/>
      <c r="BB605" s="70">
        <f t="shared" si="82"/>
        <v>1</v>
      </c>
      <c r="BC605" s="70">
        <f t="shared" si="83"/>
        <v>2.2096722378874275E-5</v>
      </c>
      <c r="BD605" s="70" t="e">
        <f t="shared" si="84"/>
        <v>#N/A</v>
      </c>
      <c r="BE605" s="70"/>
      <c r="BF605" s="70"/>
      <c r="BG605" s="70"/>
      <c r="BH605" s="70"/>
      <c r="BI605" s="70"/>
      <c r="BJ605" s="70"/>
      <c r="BK605" s="70"/>
      <c r="BL605" s="70"/>
      <c r="BM605" s="70"/>
      <c r="BN605" s="70"/>
      <c r="BO605" s="70"/>
      <c r="BP605" s="70"/>
      <c r="BQ605" s="70"/>
      <c r="BR605" s="70"/>
      <c r="BS605" s="70"/>
      <c r="BT605" s="70"/>
      <c r="BU605" s="70"/>
      <c r="BV605" s="70"/>
      <c r="BW605" s="70"/>
      <c r="BX605" s="70"/>
      <c r="BY605" s="70"/>
      <c r="BZ605" s="70"/>
      <c r="CA605" s="70"/>
      <c r="CB605" s="70"/>
      <c r="CC605" s="70"/>
      <c r="CD605" s="70"/>
      <c r="CE605" s="70"/>
      <c r="CF605" s="70"/>
      <c r="CG605" s="70"/>
      <c r="CH605" s="70"/>
      <c r="CI605" s="70"/>
      <c r="CJ605" s="70"/>
      <c r="CK605" s="70"/>
      <c r="CL605" s="70"/>
      <c r="CM605" s="70"/>
      <c r="CN605" s="70"/>
      <c r="CO605" s="70"/>
      <c r="CP605" s="70"/>
      <c r="CQ605" s="70"/>
      <c r="CR605" s="70"/>
      <c r="CS605" s="70"/>
      <c r="CT605" s="70"/>
      <c r="CU605" s="70"/>
      <c r="CV605" s="70"/>
      <c r="CW605" s="70"/>
      <c r="CX605" s="70"/>
      <c r="CY605" s="70"/>
      <c r="CZ605" s="70"/>
      <c r="DA605" s="70"/>
      <c r="DB605" s="70"/>
      <c r="DC605" s="70"/>
      <c r="DD605" s="70"/>
      <c r="DE605" s="70"/>
      <c r="DF605" s="70"/>
      <c r="DG605" s="70"/>
      <c r="DH605" s="70"/>
      <c r="DI605" s="70"/>
      <c r="DJ605" s="70"/>
      <c r="DK605" s="70"/>
      <c r="DL605" s="70"/>
      <c r="DM605" s="70"/>
      <c r="DN605" s="70"/>
      <c r="DO605" s="70"/>
      <c r="DP605" s="70"/>
      <c r="DQ605" s="70"/>
      <c r="DR605" s="70"/>
      <c r="DS605" s="70"/>
      <c r="DT605" s="70"/>
      <c r="DU605" s="70"/>
      <c r="DV605" s="70"/>
      <c r="DW605" s="70"/>
      <c r="DX605" s="70"/>
      <c r="DY605" s="70"/>
      <c r="DZ605" s="70"/>
      <c r="EA605" s="70"/>
      <c r="EB605" s="70"/>
      <c r="EC605" s="70"/>
      <c r="ED605" s="70"/>
      <c r="EE605" s="70"/>
      <c r="EF605" s="70"/>
      <c r="EG605" s="70"/>
      <c r="EH605" s="70"/>
      <c r="EI605" s="70"/>
      <c r="EJ605" s="70"/>
      <c r="EK605" s="70"/>
      <c r="EL605" s="70"/>
      <c r="EM605" s="70"/>
      <c r="EN605" s="70"/>
    </row>
    <row r="606" spans="1:144" outlineLevel="1" x14ac:dyDescent="0.2">
      <c r="A606" s="16">
        <v>353</v>
      </c>
      <c r="B606" s="16">
        <v>0</v>
      </c>
      <c r="C606" s="1">
        <v>4.3747532770086438E-3</v>
      </c>
      <c r="D606" s="1">
        <f t="shared" si="76"/>
        <v>-4.3747532770086438E-3</v>
      </c>
      <c r="E606" s="1">
        <f t="shared" si="77"/>
        <v>8.7687010214144E-3</v>
      </c>
      <c r="F606" s="1">
        <f t="shared" si="78"/>
        <v>-9.3641342479774389E-2</v>
      </c>
      <c r="G606" s="1">
        <f t="shared" si="79"/>
        <v>-6.6287071418199936E-2</v>
      </c>
      <c r="H606" s="1">
        <v>9.6413579414656846E-3</v>
      </c>
      <c r="I606" s="1">
        <f t="shared" si="80"/>
        <v>4.2776315602754642E-5</v>
      </c>
      <c r="J606" s="1">
        <f t="shared" si="81"/>
        <v>-6.6608949494826097E-2</v>
      </c>
      <c r="AQ606" s="70"/>
      <c r="AR606" s="70"/>
      <c r="AS606" s="70"/>
      <c r="AT606" s="70"/>
      <c r="AU606" s="70"/>
      <c r="AV606" s="70"/>
      <c r="AW606" s="70"/>
      <c r="AX606" s="83"/>
      <c r="AY606" s="70"/>
      <c r="AZ606" s="70"/>
      <c r="BA606" s="70"/>
      <c r="BB606" s="70">
        <f t="shared" si="82"/>
        <v>1</v>
      </c>
      <c r="BC606" s="70">
        <f t="shared" si="83"/>
        <v>4.3747532770086438E-3</v>
      </c>
      <c r="BD606" s="70" t="e">
        <f t="shared" si="84"/>
        <v>#N/A</v>
      </c>
      <c r="BE606" s="70"/>
      <c r="BF606" s="70"/>
      <c r="BG606" s="70"/>
      <c r="BH606" s="70"/>
      <c r="BI606" s="70"/>
      <c r="BJ606" s="70"/>
      <c r="BK606" s="70"/>
      <c r="BL606" s="70"/>
      <c r="BM606" s="70"/>
      <c r="BN606" s="70"/>
      <c r="BO606" s="70"/>
      <c r="BP606" s="70"/>
      <c r="BQ606" s="70"/>
      <c r="BR606" s="70"/>
      <c r="BS606" s="70"/>
      <c r="BT606" s="70"/>
      <c r="BU606" s="70"/>
      <c r="BV606" s="70"/>
      <c r="BW606" s="70"/>
      <c r="BX606" s="70"/>
      <c r="BY606" s="70"/>
      <c r="BZ606" s="70"/>
      <c r="CA606" s="70"/>
      <c r="CB606" s="70"/>
      <c r="CC606" s="70"/>
      <c r="CD606" s="70"/>
      <c r="CE606" s="70"/>
      <c r="CF606" s="70"/>
      <c r="CG606" s="70"/>
      <c r="CH606" s="70"/>
      <c r="CI606" s="70"/>
      <c r="CJ606" s="70"/>
      <c r="CK606" s="70"/>
      <c r="CL606" s="70"/>
      <c r="CM606" s="70"/>
      <c r="CN606" s="70"/>
      <c r="CO606" s="70"/>
      <c r="CP606" s="70"/>
      <c r="CQ606" s="70"/>
      <c r="CR606" s="70"/>
      <c r="CS606" s="70"/>
      <c r="CT606" s="70"/>
      <c r="CU606" s="70"/>
      <c r="CV606" s="70"/>
      <c r="CW606" s="70"/>
      <c r="CX606" s="70"/>
      <c r="CY606" s="70"/>
      <c r="CZ606" s="70"/>
      <c r="DA606" s="70"/>
      <c r="DB606" s="70"/>
      <c r="DC606" s="70"/>
      <c r="DD606" s="70"/>
      <c r="DE606" s="70"/>
      <c r="DF606" s="70"/>
      <c r="DG606" s="70"/>
      <c r="DH606" s="70"/>
      <c r="DI606" s="70"/>
      <c r="DJ606" s="70"/>
      <c r="DK606" s="70"/>
      <c r="DL606" s="70"/>
      <c r="DM606" s="70"/>
      <c r="DN606" s="70"/>
      <c r="DO606" s="70"/>
      <c r="DP606" s="70"/>
      <c r="DQ606" s="70"/>
      <c r="DR606" s="70"/>
      <c r="DS606" s="70"/>
      <c r="DT606" s="70"/>
      <c r="DU606" s="70"/>
      <c r="DV606" s="70"/>
      <c r="DW606" s="70"/>
      <c r="DX606" s="70"/>
      <c r="DY606" s="70"/>
      <c r="DZ606" s="70"/>
      <c r="EA606" s="70"/>
      <c r="EB606" s="70"/>
      <c r="EC606" s="70"/>
      <c r="ED606" s="70"/>
      <c r="EE606" s="70"/>
      <c r="EF606" s="70"/>
      <c r="EG606" s="70"/>
      <c r="EH606" s="70"/>
      <c r="EI606" s="70"/>
      <c r="EJ606" s="70"/>
      <c r="EK606" s="70"/>
      <c r="EL606" s="70"/>
      <c r="EM606" s="70"/>
      <c r="EN606" s="70"/>
    </row>
    <row r="607" spans="1:144" outlineLevel="1" x14ac:dyDescent="0.2">
      <c r="A607" s="16">
        <v>354</v>
      </c>
      <c r="B607" s="16">
        <v>0</v>
      </c>
      <c r="C607" s="1">
        <v>5.2542276424820431E-5</v>
      </c>
      <c r="D607" s="1">
        <f t="shared" si="76"/>
        <v>-5.2542276424820431E-5</v>
      </c>
      <c r="E607" s="1">
        <f t="shared" si="77"/>
        <v>1.050873136369696E-4</v>
      </c>
      <c r="F607" s="1">
        <f t="shared" si="78"/>
        <v>-1.0251210349854772E-2</v>
      </c>
      <c r="G607" s="1">
        <f t="shared" si="79"/>
        <v>-7.2487955731068135E-3</v>
      </c>
      <c r="H607" s="1">
        <v>1.6428617797963727E-4</v>
      </c>
      <c r="I607" s="1">
        <f t="shared" si="80"/>
        <v>8.6338417642215969E-9</v>
      </c>
      <c r="J607" s="1">
        <f t="shared" si="81"/>
        <v>-7.2493910849434212E-3</v>
      </c>
      <c r="AQ607" s="70"/>
      <c r="AR607" s="70"/>
      <c r="AS607" s="70"/>
      <c r="AT607" s="70"/>
      <c r="AU607" s="70"/>
      <c r="AV607" s="70"/>
      <c r="AW607" s="70"/>
      <c r="AX607" s="83"/>
      <c r="AY607" s="70"/>
      <c r="AZ607" s="70"/>
      <c r="BA607" s="70"/>
      <c r="BB607" s="70">
        <f t="shared" si="82"/>
        <v>1</v>
      </c>
      <c r="BC607" s="70">
        <f t="shared" si="83"/>
        <v>5.2542276424820431E-5</v>
      </c>
      <c r="BD607" s="70" t="e">
        <f t="shared" si="84"/>
        <v>#N/A</v>
      </c>
      <c r="BE607" s="70"/>
      <c r="BF607" s="70"/>
      <c r="BG607" s="70"/>
      <c r="BH607" s="70"/>
      <c r="BI607" s="70"/>
      <c r="BJ607" s="70"/>
      <c r="BK607" s="70"/>
      <c r="BL607" s="70"/>
      <c r="BM607" s="70"/>
      <c r="BN607" s="70"/>
      <c r="BO607" s="70"/>
      <c r="BP607" s="70"/>
      <c r="BQ607" s="70"/>
      <c r="BR607" s="70"/>
      <c r="BS607" s="70"/>
      <c r="BT607" s="70"/>
      <c r="BU607" s="70"/>
      <c r="BV607" s="70"/>
      <c r="BW607" s="70"/>
      <c r="BX607" s="70"/>
      <c r="BY607" s="70"/>
      <c r="BZ607" s="70"/>
      <c r="CA607" s="70"/>
      <c r="CB607" s="70"/>
      <c r="CC607" s="70"/>
      <c r="CD607" s="70"/>
      <c r="CE607" s="70"/>
      <c r="CF607" s="70"/>
      <c r="CG607" s="70"/>
      <c r="CH607" s="70"/>
      <c r="CI607" s="70"/>
      <c r="CJ607" s="70"/>
      <c r="CK607" s="70"/>
      <c r="CL607" s="70"/>
      <c r="CM607" s="70"/>
      <c r="CN607" s="70"/>
      <c r="CO607" s="70"/>
      <c r="CP607" s="70"/>
      <c r="CQ607" s="70"/>
      <c r="CR607" s="70"/>
      <c r="CS607" s="70"/>
      <c r="CT607" s="70"/>
      <c r="CU607" s="70"/>
      <c r="CV607" s="70"/>
      <c r="CW607" s="70"/>
      <c r="CX607" s="70"/>
      <c r="CY607" s="70"/>
      <c r="CZ607" s="70"/>
      <c r="DA607" s="70"/>
      <c r="DB607" s="70"/>
      <c r="DC607" s="70"/>
      <c r="DD607" s="70"/>
      <c r="DE607" s="70"/>
      <c r="DF607" s="70"/>
      <c r="DG607" s="70"/>
      <c r="DH607" s="70"/>
      <c r="DI607" s="70"/>
      <c r="DJ607" s="70"/>
      <c r="DK607" s="70"/>
      <c r="DL607" s="70"/>
      <c r="DM607" s="70"/>
      <c r="DN607" s="70"/>
      <c r="DO607" s="70"/>
      <c r="DP607" s="70"/>
      <c r="DQ607" s="70"/>
      <c r="DR607" s="70"/>
      <c r="DS607" s="70"/>
      <c r="DT607" s="70"/>
      <c r="DU607" s="70"/>
      <c r="DV607" s="70"/>
      <c r="DW607" s="70"/>
      <c r="DX607" s="70"/>
      <c r="DY607" s="70"/>
      <c r="DZ607" s="70"/>
      <c r="EA607" s="70"/>
      <c r="EB607" s="70"/>
      <c r="EC607" s="70"/>
      <c r="ED607" s="70"/>
      <c r="EE607" s="70"/>
      <c r="EF607" s="70"/>
      <c r="EG607" s="70"/>
      <c r="EH607" s="70"/>
      <c r="EI607" s="70"/>
      <c r="EJ607" s="70"/>
      <c r="EK607" s="70"/>
      <c r="EL607" s="70"/>
      <c r="EM607" s="70"/>
      <c r="EN607" s="70"/>
    </row>
    <row r="608" spans="1:144" outlineLevel="1" x14ac:dyDescent="0.2">
      <c r="A608" s="16">
        <v>355</v>
      </c>
      <c r="B608" s="16">
        <v>0</v>
      </c>
      <c r="C608" s="1">
        <v>2.045622493361168E-2</v>
      </c>
      <c r="D608" s="1">
        <f t="shared" si="76"/>
        <v>-2.045622493361168E-2</v>
      </c>
      <c r="E608" s="1">
        <f t="shared" si="77"/>
        <v>4.1336702718847339E-2</v>
      </c>
      <c r="F608" s="1">
        <f t="shared" si="78"/>
        <v>-0.20331429541192458</v>
      </c>
      <c r="G608" s="1">
        <f t="shared" si="79"/>
        <v>-0.14451097151667791</v>
      </c>
      <c r="H608" s="1">
        <v>2.2185480522419608E-2</v>
      </c>
      <c r="I608" s="1">
        <f t="shared" si="80"/>
        <v>4.7382066653617176E-4</v>
      </c>
      <c r="J608" s="1">
        <f t="shared" si="81"/>
        <v>-0.14614116995299534</v>
      </c>
      <c r="AQ608" s="70"/>
      <c r="AR608" s="70"/>
      <c r="AS608" s="70"/>
      <c r="AT608" s="70"/>
      <c r="AU608" s="70"/>
      <c r="AV608" s="70"/>
      <c r="AW608" s="70"/>
      <c r="AX608" s="83"/>
      <c r="AY608" s="70"/>
      <c r="AZ608" s="70"/>
      <c r="BA608" s="70"/>
      <c r="BB608" s="70">
        <f t="shared" si="82"/>
        <v>1</v>
      </c>
      <c r="BC608" s="70">
        <f t="shared" si="83"/>
        <v>2.045622493361168E-2</v>
      </c>
      <c r="BD608" s="70" t="e">
        <f t="shared" si="84"/>
        <v>#N/A</v>
      </c>
      <c r="BE608" s="70"/>
      <c r="BF608" s="70"/>
      <c r="BG608" s="70"/>
      <c r="BH608" s="70"/>
      <c r="BI608" s="70"/>
      <c r="BJ608" s="70"/>
      <c r="BK608" s="70"/>
      <c r="BL608" s="70"/>
      <c r="BM608" s="70"/>
      <c r="BN608" s="70"/>
      <c r="BO608" s="70"/>
      <c r="BP608" s="70"/>
      <c r="BQ608" s="70"/>
      <c r="BR608" s="70"/>
      <c r="BS608" s="70"/>
      <c r="BT608" s="70"/>
      <c r="BU608" s="70"/>
      <c r="BV608" s="70"/>
      <c r="BW608" s="70"/>
      <c r="BX608" s="70"/>
      <c r="BY608" s="70"/>
      <c r="BZ608" s="70"/>
      <c r="CA608" s="70"/>
      <c r="CB608" s="70"/>
      <c r="CC608" s="70"/>
      <c r="CD608" s="70"/>
      <c r="CE608" s="70"/>
      <c r="CF608" s="70"/>
      <c r="CG608" s="70"/>
      <c r="CH608" s="70"/>
      <c r="CI608" s="70"/>
      <c r="CJ608" s="70"/>
      <c r="CK608" s="70"/>
      <c r="CL608" s="70"/>
      <c r="CM608" s="70"/>
      <c r="CN608" s="70"/>
      <c r="CO608" s="70"/>
      <c r="CP608" s="70"/>
      <c r="CQ608" s="70"/>
      <c r="CR608" s="70"/>
      <c r="CS608" s="70"/>
      <c r="CT608" s="70"/>
      <c r="CU608" s="70"/>
      <c r="CV608" s="70"/>
      <c r="CW608" s="70"/>
      <c r="CX608" s="70"/>
      <c r="CY608" s="70"/>
      <c r="CZ608" s="70"/>
      <c r="DA608" s="70"/>
      <c r="DB608" s="70"/>
      <c r="DC608" s="70"/>
      <c r="DD608" s="70"/>
      <c r="DE608" s="70"/>
      <c r="DF608" s="70"/>
      <c r="DG608" s="70"/>
      <c r="DH608" s="70"/>
      <c r="DI608" s="70"/>
      <c r="DJ608" s="70"/>
      <c r="DK608" s="70"/>
      <c r="DL608" s="70"/>
      <c r="DM608" s="70"/>
      <c r="DN608" s="70"/>
      <c r="DO608" s="70"/>
      <c r="DP608" s="70"/>
      <c r="DQ608" s="70"/>
      <c r="DR608" s="70"/>
      <c r="DS608" s="70"/>
      <c r="DT608" s="70"/>
      <c r="DU608" s="70"/>
      <c r="DV608" s="70"/>
      <c r="DW608" s="70"/>
      <c r="DX608" s="70"/>
      <c r="DY608" s="70"/>
      <c r="DZ608" s="70"/>
      <c r="EA608" s="70"/>
      <c r="EB608" s="70"/>
      <c r="EC608" s="70"/>
      <c r="ED608" s="70"/>
      <c r="EE608" s="70"/>
      <c r="EF608" s="70"/>
      <c r="EG608" s="70"/>
      <c r="EH608" s="70"/>
      <c r="EI608" s="70"/>
      <c r="EJ608" s="70"/>
      <c r="EK608" s="70"/>
      <c r="EL608" s="70"/>
      <c r="EM608" s="70"/>
      <c r="EN608" s="70"/>
    </row>
    <row r="609" spans="1:144" outlineLevel="1" x14ac:dyDescent="0.2">
      <c r="A609" s="16">
        <v>356</v>
      </c>
      <c r="B609" s="16">
        <v>1</v>
      </c>
      <c r="C609" s="1">
        <v>0.92889961870150983</v>
      </c>
      <c r="D609" s="1">
        <f t="shared" si="76"/>
        <v>7.1100381298490167E-2</v>
      </c>
      <c r="E609" s="1">
        <f t="shared" si="77"/>
        <v>0.14750919814528268</v>
      </c>
      <c r="F609" s="1">
        <f t="shared" si="78"/>
        <v>0.38406926217191956</v>
      </c>
      <c r="G609" s="1">
        <f t="shared" si="79"/>
        <v>0.27666331258125887</v>
      </c>
      <c r="H609" s="1">
        <v>0.13739410320978493</v>
      </c>
      <c r="I609" s="1">
        <f t="shared" si="80"/>
        <v>1.2191546971046905E-2</v>
      </c>
      <c r="J609" s="1">
        <f t="shared" si="81"/>
        <v>0.29788275461913244</v>
      </c>
      <c r="AQ609" s="70"/>
      <c r="AR609" s="70"/>
      <c r="AS609" s="70"/>
      <c r="AT609" s="70"/>
      <c r="AU609" s="70"/>
      <c r="AV609" s="70"/>
      <c r="AW609" s="70"/>
      <c r="AX609" s="83"/>
      <c r="AY609" s="70"/>
      <c r="AZ609" s="70"/>
      <c r="BA609" s="70"/>
      <c r="BB609" s="70">
        <f t="shared" si="82"/>
        <v>0</v>
      </c>
      <c r="BC609" s="70" t="e">
        <f t="shared" si="83"/>
        <v>#N/A</v>
      </c>
      <c r="BD609" s="70">
        <f t="shared" si="84"/>
        <v>0.92889961870150983</v>
      </c>
      <c r="BE609" s="70"/>
      <c r="BF609" s="70"/>
      <c r="BG609" s="70"/>
      <c r="BH609" s="70"/>
      <c r="BI609" s="70"/>
      <c r="BJ609" s="70"/>
      <c r="BK609" s="70"/>
      <c r="BL609" s="70"/>
      <c r="BM609" s="70"/>
      <c r="BN609" s="70"/>
      <c r="BO609" s="70"/>
      <c r="BP609" s="70"/>
      <c r="BQ609" s="70"/>
      <c r="BR609" s="70"/>
      <c r="BS609" s="70"/>
      <c r="BT609" s="70"/>
      <c r="BU609" s="70"/>
      <c r="BV609" s="70"/>
      <c r="BW609" s="70"/>
      <c r="BX609" s="70"/>
      <c r="BY609" s="70"/>
      <c r="BZ609" s="70"/>
      <c r="CA609" s="70"/>
      <c r="CB609" s="70"/>
      <c r="CC609" s="70"/>
      <c r="CD609" s="70"/>
      <c r="CE609" s="70"/>
      <c r="CF609" s="70"/>
      <c r="CG609" s="70"/>
      <c r="CH609" s="70"/>
      <c r="CI609" s="70"/>
      <c r="CJ609" s="70"/>
      <c r="CK609" s="70"/>
      <c r="CL609" s="70"/>
      <c r="CM609" s="70"/>
      <c r="CN609" s="70"/>
      <c r="CO609" s="70"/>
      <c r="CP609" s="70"/>
      <c r="CQ609" s="70"/>
      <c r="CR609" s="70"/>
      <c r="CS609" s="70"/>
      <c r="CT609" s="70"/>
      <c r="CU609" s="70"/>
      <c r="CV609" s="70"/>
      <c r="CW609" s="70"/>
      <c r="CX609" s="70"/>
      <c r="CY609" s="70"/>
      <c r="CZ609" s="70"/>
      <c r="DA609" s="70"/>
      <c r="DB609" s="70"/>
      <c r="DC609" s="70"/>
      <c r="DD609" s="70"/>
      <c r="DE609" s="70"/>
      <c r="DF609" s="70"/>
      <c r="DG609" s="70"/>
      <c r="DH609" s="70"/>
      <c r="DI609" s="70"/>
      <c r="DJ609" s="70"/>
      <c r="DK609" s="70"/>
      <c r="DL609" s="70"/>
      <c r="DM609" s="70"/>
      <c r="DN609" s="70"/>
      <c r="DO609" s="70"/>
      <c r="DP609" s="70"/>
      <c r="DQ609" s="70"/>
      <c r="DR609" s="70"/>
      <c r="DS609" s="70"/>
      <c r="DT609" s="70"/>
      <c r="DU609" s="70"/>
      <c r="DV609" s="70"/>
      <c r="DW609" s="70"/>
      <c r="DX609" s="70"/>
      <c r="DY609" s="70"/>
      <c r="DZ609" s="70"/>
      <c r="EA609" s="70"/>
      <c r="EB609" s="70"/>
      <c r="EC609" s="70"/>
      <c r="ED609" s="70"/>
      <c r="EE609" s="70"/>
      <c r="EF609" s="70"/>
      <c r="EG609" s="70"/>
      <c r="EH609" s="70"/>
      <c r="EI609" s="70"/>
      <c r="EJ609" s="70"/>
      <c r="EK609" s="70"/>
      <c r="EL609" s="70"/>
      <c r="EM609" s="70"/>
      <c r="EN609" s="70"/>
    </row>
    <row r="610" spans="1:144" outlineLevel="1" x14ac:dyDescent="0.2">
      <c r="A610" s="16">
        <v>357</v>
      </c>
      <c r="B610" s="16">
        <v>1</v>
      </c>
      <c r="C610" s="1">
        <v>0.60502002230825958</v>
      </c>
      <c r="D610" s="1">
        <f t="shared" si="76"/>
        <v>0.39497997769174042</v>
      </c>
      <c r="E610" s="1">
        <f t="shared" si="77"/>
        <v>1.004987453549036</v>
      </c>
      <c r="F610" s="1">
        <f t="shared" si="78"/>
        <v>1.0024906251676551</v>
      </c>
      <c r="G610" s="1">
        <f t="shared" si="79"/>
        <v>0.80798382519080458</v>
      </c>
      <c r="H610" s="1">
        <v>0.24083473677480755</v>
      </c>
      <c r="I610" s="1">
        <f t="shared" si="80"/>
        <v>0.2071038312897088</v>
      </c>
      <c r="J610" s="1">
        <f t="shared" si="81"/>
        <v>0.92733041202134281</v>
      </c>
      <c r="AQ610" s="70"/>
      <c r="AR610" s="70"/>
      <c r="AS610" s="70"/>
      <c r="AT610" s="70"/>
      <c r="AU610" s="70"/>
      <c r="AV610" s="70"/>
      <c r="AW610" s="70"/>
      <c r="AX610" s="83"/>
      <c r="AY610" s="70"/>
      <c r="AZ610" s="70"/>
      <c r="BA610" s="70"/>
      <c r="BB610" s="70">
        <f t="shared" si="82"/>
        <v>0</v>
      </c>
      <c r="BC610" s="70" t="e">
        <f t="shared" si="83"/>
        <v>#N/A</v>
      </c>
      <c r="BD610" s="70">
        <f t="shared" si="84"/>
        <v>0.60502002230825958</v>
      </c>
      <c r="BE610" s="70"/>
      <c r="BF610" s="70"/>
      <c r="BG610" s="70"/>
      <c r="BH610" s="70"/>
      <c r="BI610" s="70"/>
      <c r="BJ610" s="70"/>
      <c r="BK610" s="70"/>
      <c r="BL610" s="70"/>
      <c r="BM610" s="70"/>
      <c r="BN610" s="70"/>
      <c r="BO610" s="70"/>
      <c r="BP610" s="70"/>
      <c r="BQ610" s="70"/>
      <c r="BR610" s="70"/>
      <c r="BS610" s="70"/>
      <c r="BT610" s="70"/>
      <c r="BU610" s="70"/>
      <c r="BV610" s="70"/>
      <c r="BW610" s="70"/>
      <c r="BX610" s="70"/>
      <c r="BY610" s="70"/>
      <c r="BZ610" s="70"/>
      <c r="CA610" s="70"/>
      <c r="CB610" s="70"/>
      <c r="CC610" s="70"/>
      <c r="CD610" s="70"/>
      <c r="CE610" s="70"/>
      <c r="CF610" s="70"/>
      <c r="CG610" s="70"/>
      <c r="CH610" s="70"/>
      <c r="CI610" s="70"/>
      <c r="CJ610" s="70"/>
      <c r="CK610" s="70"/>
      <c r="CL610" s="70"/>
      <c r="CM610" s="70"/>
      <c r="CN610" s="70"/>
      <c r="CO610" s="70"/>
      <c r="CP610" s="70"/>
      <c r="CQ610" s="70"/>
      <c r="CR610" s="70"/>
      <c r="CS610" s="70"/>
      <c r="CT610" s="70"/>
      <c r="CU610" s="70"/>
      <c r="CV610" s="70"/>
      <c r="CW610" s="70"/>
      <c r="CX610" s="70"/>
      <c r="CY610" s="70"/>
      <c r="CZ610" s="70"/>
      <c r="DA610" s="70"/>
      <c r="DB610" s="70"/>
      <c r="DC610" s="70"/>
      <c r="DD610" s="70"/>
      <c r="DE610" s="70"/>
      <c r="DF610" s="70"/>
      <c r="DG610" s="70"/>
      <c r="DH610" s="70"/>
      <c r="DI610" s="70"/>
      <c r="DJ610" s="70"/>
      <c r="DK610" s="70"/>
      <c r="DL610" s="70"/>
      <c r="DM610" s="70"/>
      <c r="DN610" s="70"/>
      <c r="DO610" s="70"/>
      <c r="DP610" s="70"/>
      <c r="DQ610" s="70"/>
      <c r="DR610" s="70"/>
      <c r="DS610" s="70"/>
      <c r="DT610" s="70"/>
      <c r="DU610" s="70"/>
      <c r="DV610" s="70"/>
      <c r="DW610" s="70"/>
      <c r="DX610" s="70"/>
      <c r="DY610" s="70"/>
      <c r="DZ610" s="70"/>
      <c r="EA610" s="70"/>
      <c r="EB610" s="70"/>
      <c r="EC610" s="70"/>
      <c r="ED610" s="70"/>
      <c r="EE610" s="70"/>
      <c r="EF610" s="70"/>
      <c r="EG610" s="70"/>
      <c r="EH610" s="70"/>
      <c r="EI610" s="70"/>
      <c r="EJ610" s="70"/>
      <c r="EK610" s="70"/>
      <c r="EL610" s="70"/>
      <c r="EM610" s="70"/>
      <c r="EN610" s="70"/>
    </row>
    <row r="611" spans="1:144" outlineLevel="1" x14ac:dyDescent="0.2">
      <c r="A611" s="16">
        <v>358</v>
      </c>
      <c r="B611" s="16">
        <v>0</v>
      </c>
      <c r="C611" s="1">
        <v>1.1451559391031523E-2</v>
      </c>
      <c r="D611" s="1">
        <f t="shared" si="76"/>
        <v>-1.1451559391031523E-2</v>
      </c>
      <c r="E611" s="1">
        <f t="shared" si="77"/>
        <v>2.3035266830717011E-2</v>
      </c>
      <c r="F611" s="1">
        <f t="shared" si="78"/>
        <v>-0.15177373564196478</v>
      </c>
      <c r="G611" s="1">
        <f t="shared" si="79"/>
        <v>-0.10762999924274731</v>
      </c>
      <c r="H611" s="1">
        <v>2.0482012038708183E-2</v>
      </c>
      <c r="I611" s="1">
        <f t="shared" si="80"/>
        <v>2.422294124071643E-4</v>
      </c>
      <c r="J611" s="1">
        <f t="shared" si="81"/>
        <v>-0.1087494650534013</v>
      </c>
      <c r="AQ611" s="70"/>
      <c r="AR611" s="70"/>
      <c r="AS611" s="70"/>
      <c r="AT611" s="70"/>
      <c r="AU611" s="70"/>
      <c r="AV611" s="70"/>
      <c r="AW611" s="70"/>
      <c r="AX611" s="83"/>
      <c r="AY611" s="70"/>
      <c r="AZ611" s="70"/>
      <c r="BA611" s="70"/>
      <c r="BB611" s="70">
        <f t="shared" si="82"/>
        <v>1</v>
      </c>
      <c r="BC611" s="70">
        <f t="shared" si="83"/>
        <v>1.1451559391031523E-2</v>
      </c>
      <c r="BD611" s="70" t="e">
        <f t="shared" si="84"/>
        <v>#N/A</v>
      </c>
      <c r="BE611" s="70"/>
      <c r="BF611" s="70"/>
      <c r="BG611" s="70"/>
      <c r="BH611" s="70"/>
      <c r="BI611" s="70"/>
      <c r="BJ611" s="70"/>
      <c r="BK611" s="70"/>
      <c r="BL611" s="70"/>
      <c r="BM611" s="70"/>
      <c r="BN611" s="70"/>
      <c r="BO611" s="70"/>
      <c r="BP611" s="70"/>
      <c r="BQ611" s="70"/>
      <c r="BR611" s="70"/>
      <c r="BS611" s="70"/>
      <c r="BT611" s="70"/>
      <c r="BU611" s="70"/>
      <c r="BV611" s="70"/>
      <c r="BW611" s="70"/>
      <c r="BX611" s="70"/>
      <c r="BY611" s="70"/>
      <c r="BZ611" s="70"/>
      <c r="CA611" s="70"/>
      <c r="CB611" s="70"/>
      <c r="CC611" s="70"/>
      <c r="CD611" s="70"/>
      <c r="CE611" s="70"/>
      <c r="CF611" s="70"/>
      <c r="CG611" s="70"/>
      <c r="CH611" s="70"/>
      <c r="CI611" s="70"/>
      <c r="CJ611" s="70"/>
      <c r="CK611" s="70"/>
      <c r="CL611" s="70"/>
      <c r="CM611" s="70"/>
      <c r="CN611" s="70"/>
      <c r="CO611" s="70"/>
      <c r="CP611" s="70"/>
      <c r="CQ611" s="70"/>
      <c r="CR611" s="70"/>
      <c r="CS611" s="70"/>
      <c r="CT611" s="70"/>
      <c r="CU611" s="70"/>
      <c r="CV611" s="70"/>
      <c r="CW611" s="70"/>
      <c r="CX611" s="70"/>
      <c r="CY611" s="70"/>
      <c r="CZ611" s="70"/>
      <c r="DA611" s="70"/>
      <c r="DB611" s="70"/>
      <c r="DC611" s="70"/>
      <c r="DD611" s="70"/>
      <c r="DE611" s="70"/>
      <c r="DF611" s="70"/>
      <c r="DG611" s="70"/>
      <c r="DH611" s="70"/>
      <c r="DI611" s="70"/>
      <c r="DJ611" s="70"/>
      <c r="DK611" s="70"/>
      <c r="DL611" s="70"/>
      <c r="DM611" s="70"/>
      <c r="DN611" s="70"/>
      <c r="DO611" s="70"/>
      <c r="DP611" s="70"/>
      <c r="DQ611" s="70"/>
      <c r="DR611" s="70"/>
      <c r="DS611" s="70"/>
      <c r="DT611" s="70"/>
      <c r="DU611" s="70"/>
      <c r="DV611" s="70"/>
      <c r="DW611" s="70"/>
      <c r="DX611" s="70"/>
      <c r="DY611" s="70"/>
      <c r="DZ611" s="70"/>
      <c r="EA611" s="70"/>
      <c r="EB611" s="70"/>
      <c r="EC611" s="70"/>
      <c r="ED611" s="70"/>
      <c r="EE611" s="70"/>
      <c r="EF611" s="70"/>
      <c r="EG611" s="70"/>
      <c r="EH611" s="70"/>
      <c r="EI611" s="70"/>
      <c r="EJ611" s="70"/>
      <c r="EK611" s="70"/>
      <c r="EL611" s="70"/>
      <c r="EM611" s="70"/>
      <c r="EN611" s="70"/>
    </row>
    <row r="612" spans="1:144" outlineLevel="1" x14ac:dyDescent="0.2">
      <c r="A612" s="16">
        <v>359</v>
      </c>
      <c r="B612" s="16">
        <v>0</v>
      </c>
      <c r="C612" s="1">
        <v>6.7481612486333461E-6</v>
      </c>
      <c r="D612" s="1">
        <f t="shared" si="76"/>
        <v>-6.7481612486333461E-6</v>
      </c>
      <c r="E612" s="1">
        <f t="shared" si="77"/>
        <v>1.3496368035309509E-5</v>
      </c>
      <c r="F612" s="1">
        <f t="shared" si="78"/>
        <v>-3.6737403331359047E-3</v>
      </c>
      <c r="G612" s="1">
        <f t="shared" si="79"/>
        <v>-2.5977310843543606E-3</v>
      </c>
      <c r="H612" s="1">
        <v>4.0810987090157689E-5</v>
      </c>
      <c r="I612" s="1">
        <f t="shared" si="80"/>
        <v>2.7541221989504991E-10</v>
      </c>
      <c r="J612" s="1">
        <f t="shared" si="81"/>
        <v>-2.5977840939617708E-3</v>
      </c>
      <c r="AQ612" s="70"/>
      <c r="AR612" s="70"/>
      <c r="AS612" s="70"/>
      <c r="AT612" s="70"/>
      <c r="AU612" s="70"/>
      <c r="AV612" s="70"/>
      <c r="AW612" s="70"/>
      <c r="AX612" s="83"/>
      <c r="AY612" s="70"/>
      <c r="AZ612" s="70"/>
      <c r="BA612" s="70"/>
      <c r="BB612" s="70">
        <f t="shared" si="82"/>
        <v>1</v>
      </c>
      <c r="BC612" s="70">
        <f t="shared" si="83"/>
        <v>6.7481612486333461E-6</v>
      </c>
      <c r="BD612" s="70" t="e">
        <f t="shared" si="84"/>
        <v>#N/A</v>
      </c>
      <c r="BE612" s="70"/>
      <c r="BF612" s="70"/>
      <c r="BG612" s="70"/>
      <c r="BH612" s="70"/>
      <c r="BI612" s="70"/>
      <c r="BJ612" s="70"/>
      <c r="BK612" s="70"/>
      <c r="BL612" s="70"/>
      <c r="BM612" s="70"/>
      <c r="BN612" s="70"/>
      <c r="BO612" s="70"/>
      <c r="BP612" s="70"/>
      <c r="BQ612" s="70"/>
      <c r="BR612" s="70"/>
      <c r="BS612" s="70"/>
      <c r="BT612" s="70"/>
      <c r="BU612" s="70"/>
      <c r="BV612" s="70"/>
      <c r="BW612" s="70"/>
      <c r="BX612" s="70"/>
      <c r="BY612" s="70"/>
      <c r="BZ612" s="70"/>
      <c r="CA612" s="70"/>
      <c r="CB612" s="70"/>
      <c r="CC612" s="70"/>
      <c r="CD612" s="70"/>
      <c r="CE612" s="70"/>
      <c r="CF612" s="70"/>
      <c r="CG612" s="70"/>
      <c r="CH612" s="70"/>
      <c r="CI612" s="70"/>
      <c r="CJ612" s="70"/>
      <c r="CK612" s="70"/>
      <c r="CL612" s="70"/>
      <c r="CM612" s="70"/>
      <c r="CN612" s="70"/>
      <c r="CO612" s="70"/>
      <c r="CP612" s="70"/>
      <c r="CQ612" s="70"/>
      <c r="CR612" s="70"/>
      <c r="CS612" s="70"/>
      <c r="CT612" s="70"/>
      <c r="CU612" s="70"/>
      <c r="CV612" s="70"/>
      <c r="CW612" s="70"/>
      <c r="CX612" s="70"/>
      <c r="CY612" s="70"/>
      <c r="CZ612" s="70"/>
      <c r="DA612" s="70"/>
      <c r="DB612" s="70"/>
      <c r="DC612" s="70"/>
      <c r="DD612" s="70"/>
      <c r="DE612" s="70"/>
      <c r="DF612" s="70"/>
      <c r="DG612" s="70"/>
      <c r="DH612" s="70"/>
      <c r="DI612" s="70"/>
      <c r="DJ612" s="70"/>
      <c r="DK612" s="70"/>
      <c r="DL612" s="70"/>
      <c r="DM612" s="70"/>
      <c r="DN612" s="70"/>
      <c r="DO612" s="70"/>
      <c r="DP612" s="70"/>
      <c r="DQ612" s="70"/>
      <c r="DR612" s="70"/>
      <c r="DS612" s="70"/>
      <c r="DT612" s="70"/>
      <c r="DU612" s="70"/>
      <c r="DV612" s="70"/>
      <c r="DW612" s="70"/>
      <c r="DX612" s="70"/>
      <c r="DY612" s="70"/>
      <c r="DZ612" s="70"/>
      <c r="EA612" s="70"/>
      <c r="EB612" s="70"/>
      <c r="EC612" s="70"/>
      <c r="ED612" s="70"/>
      <c r="EE612" s="70"/>
      <c r="EF612" s="70"/>
      <c r="EG612" s="70"/>
      <c r="EH612" s="70"/>
      <c r="EI612" s="70"/>
      <c r="EJ612" s="70"/>
      <c r="EK612" s="70"/>
      <c r="EL612" s="70"/>
      <c r="EM612" s="70"/>
      <c r="EN612" s="70"/>
    </row>
    <row r="613" spans="1:144" outlineLevel="1" x14ac:dyDescent="0.2">
      <c r="A613" s="16">
        <v>360</v>
      </c>
      <c r="B613" s="16">
        <v>0</v>
      </c>
      <c r="C613" s="1">
        <v>6.1277843410605229E-2</v>
      </c>
      <c r="D613" s="1">
        <f t="shared" si="76"/>
        <v>-6.1277843410605229E-2</v>
      </c>
      <c r="E613" s="1">
        <f t="shared" si="77"/>
        <v>0.126471472869705</v>
      </c>
      <c r="F613" s="1">
        <f t="shared" si="78"/>
        <v>-0.35562827906355393</v>
      </c>
      <c r="G613" s="1">
        <f t="shared" si="79"/>
        <v>-0.25549546856332261</v>
      </c>
      <c r="H613" s="1">
        <v>8.8529692921512929E-2</v>
      </c>
      <c r="I613" s="1">
        <f t="shared" si="80"/>
        <v>6.3403442186706098E-3</v>
      </c>
      <c r="J613" s="1">
        <f t="shared" si="81"/>
        <v>-0.26761591633358128</v>
      </c>
      <c r="AQ613" s="70"/>
      <c r="AR613" s="70"/>
      <c r="AS613" s="70"/>
      <c r="AT613" s="70"/>
      <c r="AU613" s="70"/>
      <c r="AV613" s="70"/>
      <c r="AW613" s="70"/>
      <c r="AX613" s="83"/>
      <c r="AY613" s="70"/>
      <c r="AZ613" s="70"/>
      <c r="BA613" s="70"/>
      <c r="BB613" s="70">
        <f t="shared" si="82"/>
        <v>1</v>
      </c>
      <c r="BC613" s="70">
        <f t="shared" si="83"/>
        <v>6.1277843410605229E-2</v>
      </c>
      <c r="BD613" s="70" t="e">
        <f t="shared" si="84"/>
        <v>#N/A</v>
      </c>
      <c r="BE613" s="70"/>
      <c r="BF613" s="70"/>
      <c r="BG613" s="70"/>
      <c r="BH613" s="70"/>
      <c r="BI613" s="70"/>
      <c r="BJ613" s="70"/>
      <c r="BK613" s="70"/>
      <c r="BL613" s="70"/>
      <c r="BM613" s="70"/>
      <c r="BN613" s="70"/>
      <c r="BO613" s="70"/>
      <c r="BP613" s="70"/>
      <c r="BQ613" s="70"/>
      <c r="BR613" s="70"/>
      <c r="BS613" s="70"/>
      <c r="BT613" s="70"/>
      <c r="BU613" s="70"/>
      <c r="BV613" s="70"/>
      <c r="BW613" s="70"/>
      <c r="BX613" s="70"/>
      <c r="BY613" s="70"/>
      <c r="BZ613" s="70"/>
      <c r="CA613" s="70"/>
      <c r="CB613" s="70"/>
      <c r="CC613" s="70"/>
      <c r="CD613" s="70"/>
      <c r="CE613" s="70"/>
      <c r="CF613" s="70"/>
      <c r="CG613" s="70"/>
      <c r="CH613" s="70"/>
      <c r="CI613" s="70"/>
      <c r="CJ613" s="70"/>
      <c r="CK613" s="70"/>
      <c r="CL613" s="70"/>
      <c r="CM613" s="70"/>
      <c r="CN613" s="70"/>
      <c r="CO613" s="70"/>
      <c r="CP613" s="70"/>
      <c r="CQ613" s="70"/>
      <c r="CR613" s="70"/>
      <c r="CS613" s="70"/>
      <c r="CT613" s="70"/>
      <c r="CU613" s="70"/>
      <c r="CV613" s="70"/>
      <c r="CW613" s="70"/>
      <c r="CX613" s="70"/>
      <c r="CY613" s="70"/>
      <c r="CZ613" s="70"/>
      <c r="DA613" s="70"/>
      <c r="DB613" s="70"/>
      <c r="DC613" s="70"/>
      <c r="DD613" s="70"/>
      <c r="DE613" s="70"/>
      <c r="DF613" s="70"/>
      <c r="DG613" s="70"/>
      <c r="DH613" s="70"/>
      <c r="DI613" s="70"/>
      <c r="DJ613" s="70"/>
      <c r="DK613" s="70"/>
      <c r="DL613" s="70"/>
      <c r="DM613" s="70"/>
      <c r="DN613" s="70"/>
      <c r="DO613" s="70"/>
      <c r="DP613" s="70"/>
      <c r="DQ613" s="70"/>
      <c r="DR613" s="70"/>
      <c r="DS613" s="70"/>
      <c r="DT613" s="70"/>
      <c r="DU613" s="70"/>
      <c r="DV613" s="70"/>
      <c r="DW613" s="70"/>
      <c r="DX613" s="70"/>
      <c r="DY613" s="70"/>
      <c r="DZ613" s="70"/>
      <c r="EA613" s="70"/>
      <c r="EB613" s="70"/>
      <c r="EC613" s="70"/>
      <c r="ED613" s="70"/>
      <c r="EE613" s="70"/>
      <c r="EF613" s="70"/>
      <c r="EG613" s="70"/>
      <c r="EH613" s="70"/>
      <c r="EI613" s="70"/>
      <c r="EJ613" s="70"/>
      <c r="EK613" s="70"/>
      <c r="EL613" s="70"/>
      <c r="EM613" s="70"/>
      <c r="EN613" s="70"/>
    </row>
    <row r="614" spans="1:144" outlineLevel="1" x14ac:dyDescent="0.2">
      <c r="A614" s="16">
        <v>361</v>
      </c>
      <c r="B614" s="16">
        <v>0</v>
      </c>
      <c r="C614" s="1">
        <v>2.9641656271201604E-5</v>
      </c>
      <c r="D614" s="1">
        <f t="shared" si="76"/>
        <v>-2.9641656271201604E-5</v>
      </c>
      <c r="E614" s="1">
        <f t="shared" si="77"/>
        <v>5.9284191187688236E-5</v>
      </c>
      <c r="F614" s="1">
        <f t="shared" si="78"/>
        <v>-7.6996227951561524E-3</v>
      </c>
      <c r="G614" s="1">
        <f t="shared" si="79"/>
        <v>-5.4444958375439003E-3</v>
      </c>
      <c r="H614" s="1">
        <v>1.3072504973139949E-4</v>
      </c>
      <c r="I614" s="1">
        <f t="shared" si="80"/>
        <v>3.8755284808930664E-9</v>
      </c>
      <c r="J614" s="1">
        <f t="shared" si="81"/>
        <v>-5.444851738432714E-3</v>
      </c>
      <c r="AQ614" s="70"/>
      <c r="AR614" s="70"/>
      <c r="AS614" s="70"/>
      <c r="AT614" s="70"/>
      <c r="AU614" s="70"/>
      <c r="AV614" s="70"/>
      <c r="AW614" s="70"/>
      <c r="AX614" s="83"/>
      <c r="AY614" s="70"/>
      <c r="AZ614" s="70"/>
      <c r="BA614" s="70"/>
      <c r="BB614" s="70">
        <f t="shared" si="82"/>
        <v>1</v>
      </c>
      <c r="BC614" s="70">
        <f t="shared" si="83"/>
        <v>2.9641656271201604E-5</v>
      </c>
      <c r="BD614" s="70" t="e">
        <f t="shared" si="84"/>
        <v>#N/A</v>
      </c>
      <c r="BE614" s="70"/>
      <c r="BF614" s="70"/>
      <c r="BG614" s="70"/>
      <c r="BH614" s="70"/>
      <c r="BI614" s="70"/>
      <c r="BJ614" s="70"/>
      <c r="BK614" s="70"/>
      <c r="BL614" s="70"/>
      <c r="BM614" s="70"/>
      <c r="BN614" s="70"/>
      <c r="BO614" s="70"/>
      <c r="BP614" s="70"/>
      <c r="BQ614" s="70"/>
      <c r="BR614" s="70"/>
      <c r="BS614" s="70"/>
      <c r="BT614" s="70"/>
      <c r="BU614" s="70"/>
      <c r="BV614" s="70"/>
      <c r="BW614" s="70"/>
      <c r="BX614" s="70"/>
      <c r="BY614" s="70"/>
      <c r="BZ614" s="70"/>
      <c r="CA614" s="70"/>
      <c r="CB614" s="70"/>
      <c r="CC614" s="70"/>
      <c r="CD614" s="70"/>
      <c r="CE614" s="70"/>
      <c r="CF614" s="70"/>
      <c r="CG614" s="70"/>
      <c r="CH614" s="70"/>
      <c r="CI614" s="70"/>
      <c r="CJ614" s="70"/>
      <c r="CK614" s="70"/>
      <c r="CL614" s="70"/>
      <c r="CM614" s="70"/>
      <c r="CN614" s="70"/>
      <c r="CO614" s="70"/>
      <c r="CP614" s="70"/>
      <c r="CQ614" s="70"/>
      <c r="CR614" s="70"/>
      <c r="CS614" s="70"/>
      <c r="CT614" s="70"/>
      <c r="CU614" s="70"/>
      <c r="CV614" s="70"/>
      <c r="CW614" s="70"/>
      <c r="CX614" s="70"/>
      <c r="CY614" s="70"/>
      <c r="CZ614" s="70"/>
      <c r="DA614" s="70"/>
      <c r="DB614" s="70"/>
      <c r="DC614" s="70"/>
      <c r="DD614" s="70"/>
      <c r="DE614" s="70"/>
      <c r="DF614" s="70"/>
      <c r="DG614" s="70"/>
      <c r="DH614" s="70"/>
      <c r="DI614" s="70"/>
      <c r="DJ614" s="70"/>
      <c r="DK614" s="70"/>
      <c r="DL614" s="70"/>
      <c r="DM614" s="70"/>
      <c r="DN614" s="70"/>
      <c r="DO614" s="70"/>
      <c r="DP614" s="70"/>
      <c r="DQ614" s="70"/>
      <c r="DR614" s="70"/>
      <c r="DS614" s="70"/>
      <c r="DT614" s="70"/>
      <c r="DU614" s="70"/>
      <c r="DV614" s="70"/>
      <c r="DW614" s="70"/>
      <c r="DX614" s="70"/>
      <c r="DY614" s="70"/>
      <c r="DZ614" s="70"/>
      <c r="EA614" s="70"/>
      <c r="EB614" s="70"/>
      <c r="EC614" s="70"/>
      <c r="ED614" s="70"/>
      <c r="EE614" s="70"/>
      <c r="EF614" s="70"/>
      <c r="EG614" s="70"/>
      <c r="EH614" s="70"/>
      <c r="EI614" s="70"/>
      <c r="EJ614" s="70"/>
      <c r="EK614" s="70"/>
      <c r="EL614" s="70"/>
      <c r="EM614" s="70"/>
      <c r="EN614" s="70"/>
    </row>
    <row r="615" spans="1:144" outlineLevel="1" x14ac:dyDescent="0.2">
      <c r="A615" s="16">
        <v>362</v>
      </c>
      <c r="B615" s="16">
        <v>0</v>
      </c>
      <c r="C615" s="1">
        <v>1.1684520316884574E-2</v>
      </c>
      <c r="D615" s="1">
        <f t="shared" si="76"/>
        <v>-1.1684520316884574E-2</v>
      </c>
      <c r="E615" s="1">
        <f t="shared" si="77"/>
        <v>2.3506641566307346E-2</v>
      </c>
      <c r="F615" s="1">
        <f t="shared" si="78"/>
        <v>-0.15331875803797573</v>
      </c>
      <c r="G615" s="1">
        <f t="shared" si="79"/>
        <v>-0.10873206728724462</v>
      </c>
      <c r="H615" s="1">
        <v>7.6081382719082168E-3</v>
      </c>
      <c r="I615" s="1">
        <f t="shared" si="80"/>
        <v>9.0638037433075745E-5</v>
      </c>
      <c r="J615" s="1">
        <f t="shared" si="81"/>
        <v>-0.10914806683579406</v>
      </c>
      <c r="AQ615" s="70"/>
      <c r="AR615" s="70"/>
      <c r="AS615" s="70"/>
      <c r="AT615" s="70"/>
      <c r="AU615" s="70"/>
      <c r="AV615" s="70"/>
      <c r="AW615" s="70"/>
      <c r="AX615" s="83"/>
      <c r="AY615" s="70"/>
      <c r="AZ615" s="70"/>
      <c r="BA615" s="70"/>
      <c r="BB615" s="70">
        <f t="shared" si="82"/>
        <v>1</v>
      </c>
      <c r="BC615" s="70">
        <f t="shared" si="83"/>
        <v>1.1684520316884574E-2</v>
      </c>
      <c r="BD615" s="70" t="e">
        <f t="shared" si="84"/>
        <v>#N/A</v>
      </c>
      <c r="BE615" s="70"/>
      <c r="BF615" s="70"/>
      <c r="BG615" s="70"/>
      <c r="BH615" s="70"/>
      <c r="BI615" s="70"/>
      <c r="BJ615" s="70"/>
      <c r="BK615" s="70"/>
      <c r="BL615" s="70"/>
      <c r="BM615" s="70"/>
      <c r="BN615" s="70"/>
      <c r="BO615" s="70"/>
      <c r="BP615" s="70"/>
      <c r="BQ615" s="70"/>
      <c r="BR615" s="70"/>
      <c r="BS615" s="70"/>
      <c r="BT615" s="70"/>
      <c r="BU615" s="70"/>
      <c r="BV615" s="70"/>
      <c r="BW615" s="70"/>
      <c r="BX615" s="70"/>
      <c r="BY615" s="70"/>
      <c r="BZ615" s="70"/>
      <c r="CA615" s="70"/>
      <c r="CB615" s="70"/>
      <c r="CC615" s="70"/>
      <c r="CD615" s="70"/>
      <c r="CE615" s="70"/>
      <c r="CF615" s="70"/>
      <c r="CG615" s="70"/>
      <c r="CH615" s="70"/>
      <c r="CI615" s="70"/>
      <c r="CJ615" s="70"/>
      <c r="CK615" s="70"/>
      <c r="CL615" s="70"/>
      <c r="CM615" s="70"/>
      <c r="CN615" s="70"/>
      <c r="CO615" s="70"/>
      <c r="CP615" s="70"/>
      <c r="CQ615" s="70"/>
      <c r="CR615" s="70"/>
      <c r="CS615" s="70"/>
      <c r="CT615" s="70"/>
      <c r="CU615" s="70"/>
      <c r="CV615" s="70"/>
      <c r="CW615" s="70"/>
      <c r="CX615" s="70"/>
      <c r="CY615" s="70"/>
      <c r="CZ615" s="70"/>
      <c r="DA615" s="70"/>
      <c r="DB615" s="70"/>
      <c r="DC615" s="70"/>
      <c r="DD615" s="70"/>
      <c r="DE615" s="70"/>
      <c r="DF615" s="70"/>
      <c r="DG615" s="70"/>
      <c r="DH615" s="70"/>
      <c r="DI615" s="70"/>
      <c r="DJ615" s="70"/>
      <c r="DK615" s="70"/>
      <c r="DL615" s="70"/>
      <c r="DM615" s="70"/>
      <c r="DN615" s="70"/>
      <c r="DO615" s="70"/>
      <c r="DP615" s="70"/>
      <c r="DQ615" s="70"/>
      <c r="DR615" s="70"/>
      <c r="DS615" s="70"/>
      <c r="DT615" s="70"/>
      <c r="DU615" s="70"/>
      <c r="DV615" s="70"/>
      <c r="DW615" s="70"/>
      <c r="DX615" s="70"/>
      <c r="DY615" s="70"/>
      <c r="DZ615" s="70"/>
      <c r="EA615" s="70"/>
      <c r="EB615" s="70"/>
      <c r="EC615" s="70"/>
      <c r="ED615" s="70"/>
      <c r="EE615" s="70"/>
      <c r="EF615" s="70"/>
      <c r="EG615" s="70"/>
      <c r="EH615" s="70"/>
      <c r="EI615" s="70"/>
      <c r="EJ615" s="70"/>
      <c r="EK615" s="70"/>
      <c r="EL615" s="70"/>
      <c r="EM615" s="70"/>
      <c r="EN615" s="70"/>
    </row>
    <row r="616" spans="1:144" outlineLevel="1" x14ac:dyDescent="0.2">
      <c r="A616" s="16">
        <v>363</v>
      </c>
      <c r="B616" s="16">
        <v>0</v>
      </c>
      <c r="C616" s="1">
        <v>7.4093370609576784E-4</v>
      </c>
      <c r="D616" s="1">
        <f t="shared" si="76"/>
        <v>-7.4093370609576784E-4</v>
      </c>
      <c r="E616" s="1">
        <f t="shared" si="77"/>
        <v>1.4824166662723859E-3</v>
      </c>
      <c r="F616" s="1">
        <f t="shared" si="78"/>
        <v>-3.8502164436202621E-2</v>
      </c>
      <c r="G616" s="1">
        <f t="shared" si="79"/>
        <v>-2.7230187217755789E-2</v>
      </c>
      <c r="H616" s="1">
        <v>1.6758395220636772E-3</v>
      </c>
      <c r="I616" s="1">
        <f t="shared" si="80"/>
        <v>1.2446925820967622E-6</v>
      </c>
      <c r="J616" s="1">
        <f t="shared" si="81"/>
        <v>-2.7253032647691289E-2</v>
      </c>
      <c r="AQ616" s="70"/>
      <c r="AR616" s="70"/>
      <c r="AS616" s="70"/>
      <c r="AT616" s="70"/>
      <c r="AU616" s="70"/>
      <c r="AV616" s="70"/>
      <c r="AW616" s="70"/>
      <c r="AX616" s="83"/>
      <c r="AY616" s="70"/>
      <c r="AZ616" s="70"/>
      <c r="BA616" s="70"/>
      <c r="BB616" s="70">
        <f t="shared" si="82"/>
        <v>1</v>
      </c>
      <c r="BC616" s="70">
        <f t="shared" si="83"/>
        <v>7.4093370609576784E-4</v>
      </c>
      <c r="BD616" s="70" t="e">
        <f t="shared" si="84"/>
        <v>#N/A</v>
      </c>
      <c r="BE616" s="70"/>
      <c r="BF616" s="70"/>
      <c r="BG616" s="70"/>
      <c r="BH616" s="70"/>
      <c r="BI616" s="70"/>
      <c r="BJ616" s="70"/>
      <c r="BK616" s="70"/>
      <c r="BL616" s="70"/>
      <c r="BM616" s="70"/>
      <c r="BN616" s="70"/>
      <c r="BO616" s="70"/>
      <c r="BP616" s="70"/>
      <c r="BQ616" s="70"/>
      <c r="BR616" s="70"/>
      <c r="BS616" s="70"/>
      <c r="BT616" s="70"/>
      <c r="BU616" s="70"/>
      <c r="BV616" s="70"/>
      <c r="BW616" s="70"/>
      <c r="BX616" s="70"/>
      <c r="BY616" s="70"/>
      <c r="BZ616" s="70"/>
      <c r="CA616" s="70"/>
      <c r="CB616" s="70"/>
      <c r="CC616" s="70"/>
      <c r="CD616" s="70"/>
      <c r="CE616" s="70"/>
      <c r="CF616" s="70"/>
      <c r="CG616" s="70"/>
      <c r="CH616" s="70"/>
      <c r="CI616" s="70"/>
      <c r="CJ616" s="70"/>
      <c r="CK616" s="70"/>
      <c r="CL616" s="70"/>
      <c r="CM616" s="70"/>
      <c r="CN616" s="70"/>
      <c r="CO616" s="70"/>
      <c r="CP616" s="70"/>
      <c r="CQ616" s="70"/>
      <c r="CR616" s="70"/>
      <c r="CS616" s="70"/>
      <c r="CT616" s="70"/>
      <c r="CU616" s="70"/>
      <c r="CV616" s="70"/>
      <c r="CW616" s="70"/>
      <c r="CX616" s="70"/>
      <c r="CY616" s="70"/>
      <c r="CZ616" s="70"/>
      <c r="DA616" s="70"/>
      <c r="DB616" s="70"/>
      <c r="DC616" s="70"/>
      <c r="DD616" s="70"/>
      <c r="DE616" s="70"/>
      <c r="DF616" s="70"/>
      <c r="DG616" s="70"/>
      <c r="DH616" s="70"/>
      <c r="DI616" s="70"/>
      <c r="DJ616" s="70"/>
      <c r="DK616" s="70"/>
      <c r="DL616" s="70"/>
      <c r="DM616" s="70"/>
      <c r="DN616" s="70"/>
      <c r="DO616" s="70"/>
      <c r="DP616" s="70"/>
      <c r="DQ616" s="70"/>
      <c r="DR616" s="70"/>
      <c r="DS616" s="70"/>
      <c r="DT616" s="70"/>
      <c r="DU616" s="70"/>
      <c r="DV616" s="70"/>
      <c r="DW616" s="70"/>
      <c r="DX616" s="70"/>
      <c r="DY616" s="70"/>
      <c r="DZ616" s="70"/>
      <c r="EA616" s="70"/>
      <c r="EB616" s="70"/>
      <c r="EC616" s="70"/>
      <c r="ED616" s="70"/>
      <c r="EE616" s="70"/>
      <c r="EF616" s="70"/>
      <c r="EG616" s="70"/>
      <c r="EH616" s="70"/>
      <c r="EI616" s="70"/>
      <c r="EJ616" s="70"/>
      <c r="EK616" s="70"/>
      <c r="EL616" s="70"/>
      <c r="EM616" s="70"/>
      <c r="EN616" s="70"/>
    </row>
    <row r="617" spans="1:144" outlineLevel="1" x14ac:dyDescent="0.2">
      <c r="A617" s="16">
        <v>364</v>
      </c>
      <c r="B617" s="16">
        <v>0</v>
      </c>
      <c r="C617" s="1">
        <v>1.4278532321227678E-6</v>
      </c>
      <c r="D617" s="1">
        <f t="shared" si="76"/>
        <v>-1.4278532321227678E-6</v>
      </c>
      <c r="E617" s="1">
        <f t="shared" si="77"/>
        <v>2.8557085030471472E-6</v>
      </c>
      <c r="F617" s="1">
        <f t="shared" si="78"/>
        <v>-1.6898841685296501E-3</v>
      </c>
      <c r="G617" s="1">
        <f t="shared" si="79"/>
        <v>-1.1949289815259029E-3</v>
      </c>
      <c r="H617" s="1">
        <v>8.6354295415434892E-6</v>
      </c>
      <c r="I617" s="1">
        <f t="shared" si="80"/>
        <v>1.2330250064302337E-11</v>
      </c>
      <c r="J617" s="1">
        <f t="shared" si="81"/>
        <v>-1.1949341409218316E-3</v>
      </c>
      <c r="AQ617" s="70"/>
      <c r="AR617" s="70"/>
      <c r="AS617" s="70"/>
      <c r="AT617" s="70"/>
      <c r="AU617" s="70"/>
      <c r="AV617" s="70"/>
      <c r="AW617" s="70"/>
      <c r="AX617" s="83"/>
      <c r="AY617" s="70"/>
      <c r="AZ617" s="70"/>
      <c r="BA617" s="70"/>
      <c r="BB617" s="70">
        <f t="shared" si="82"/>
        <v>1</v>
      </c>
      <c r="BC617" s="70">
        <f t="shared" si="83"/>
        <v>1.4278532321227678E-6</v>
      </c>
      <c r="BD617" s="70" t="e">
        <f t="shared" si="84"/>
        <v>#N/A</v>
      </c>
      <c r="BE617" s="70"/>
      <c r="BF617" s="70"/>
      <c r="BG617" s="70"/>
      <c r="BH617" s="70"/>
      <c r="BI617" s="70"/>
      <c r="BJ617" s="70"/>
      <c r="BK617" s="70"/>
      <c r="BL617" s="70"/>
      <c r="BM617" s="70"/>
      <c r="BN617" s="70"/>
      <c r="BO617" s="70"/>
      <c r="BP617" s="70"/>
      <c r="BQ617" s="70"/>
      <c r="BR617" s="70"/>
      <c r="BS617" s="70"/>
      <c r="BT617" s="70"/>
      <c r="BU617" s="70"/>
      <c r="BV617" s="70"/>
      <c r="BW617" s="70"/>
      <c r="BX617" s="70"/>
      <c r="BY617" s="70"/>
      <c r="BZ617" s="70"/>
      <c r="CA617" s="70"/>
      <c r="CB617" s="70"/>
      <c r="CC617" s="70"/>
      <c r="CD617" s="70"/>
      <c r="CE617" s="70"/>
      <c r="CF617" s="70"/>
      <c r="CG617" s="70"/>
      <c r="CH617" s="70"/>
      <c r="CI617" s="70"/>
      <c r="CJ617" s="70"/>
      <c r="CK617" s="70"/>
      <c r="CL617" s="70"/>
      <c r="CM617" s="70"/>
      <c r="CN617" s="70"/>
      <c r="CO617" s="70"/>
      <c r="CP617" s="70"/>
      <c r="CQ617" s="70"/>
      <c r="CR617" s="70"/>
      <c r="CS617" s="70"/>
      <c r="CT617" s="70"/>
      <c r="CU617" s="70"/>
      <c r="CV617" s="70"/>
      <c r="CW617" s="70"/>
      <c r="CX617" s="70"/>
      <c r="CY617" s="70"/>
      <c r="CZ617" s="70"/>
      <c r="DA617" s="70"/>
      <c r="DB617" s="70"/>
      <c r="DC617" s="70"/>
      <c r="DD617" s="70"/>
      <c r="DE617" s="70"/>
      <c r="DF617" s="70"/>
      <c r="DG617" s="70"/>
      <c r="DH617" s="70"/>
      <c r="DI617" s="70"/>
      <c r="DJ617" s="70"/>
      <c r="DK617" s="70"/>
      <c r="DL617" s="70"/>
      <c r="DM617" s="70"/>
      <c r="DN617" s="70"/>
      <c r="DO617" s="70"/>
      <c r="DP617" s="70"/>
      <c r="DQ617" s="70"/>
      <c r="DR617" s="70"/>
      <c r="DS617" s="70"/>
      <c r="DT617" s="70"/>
      <c r="DU617" s="70"/>
      <c r="DV617" s="70"/>
      <c r="DW617" s="70"/>
      <c r="DX617" s="70"/>
      <c r="DY617" s="70"/>
      <c r="DZ617" s="70"/>
      <c r="EA617" s="70"/>
      <c r="EB617" s="70"/>
      <c r="EC617" s="70"/>
      <c r="ED617" s="70"/>
      <c r="EE617" s="70"/>
      <c r="EF617" s="70"/>
      <c r="EG617" s="70"/>
      <c r="EH617" s="70"/>
      <c r="EI617" s="70"/>
      <c r="EJ617" s="70"/>
      <c r="EK617" s="70"/>
      <c r="EL617" s="70"/>
      <c r="EM617" s="70"/>
      <c r="EN617" s="70"/>
    </row>
    <row r="618" spans="1:144" outlineLevel="1" x14ac:dyDescent="0.2">
      <c r="A618" s="16">
        <v>365</v>
      </c>
      <c r="B618" s="16">
        <v>0</v>
      </c>
      <c r="C618" s="1">
        <v>7.2816530326127546E-2</v>
      </c>
      <c r="D618" s="1">
        <f t="shared" si="76"/>
        <v>-7.2816530326127546E-2</v>
      </c>
      <c r="E618" s="1">
        <f t="shared" si="77"/>
        <v>0.15120763067221193</v>
      </c>
      <c r="F618" s="1">
        <f t="shared" si="78"/>
        <v>-0.38885425376638472</v>
      </c>
      <c r="G618" s="1">
        <f t="shared" si="79"/>
        <v>-0.28024130744685477</v>
      </c>
      <c r="H618" s="1">
        <v>3.7126380972034925E-2</v>
      </c>
      <c r="I618" s="1">
        <f t="shared" si="80"/>
        <v>3.0281517126073557E-3</v>
      </c>
      <c r="J618" s="1">
        <f t="shared" si="81"/>
        <v>-0.28559296579595572</v>
      </c>
      <c r="AQ618" s="70"/>
      <c r="AR618" s="70"/>
      <c r="AS618" s="70"/>
      <c r="AT618" s="70"/>
      <c r="AU618" s="70"/>
      <c r="AV618" s="70"/>
      <c r="AW618" s="70"/>
      <c r="AX618" s="83"/>
      <c r="AY618" s="70"/>
      <c r="AZ618" s="70"/>
      <c r="BA618" s="70"/>
      <c r="BB618" s="70">
        <f t="shared" si="82"/>
        <v>1</v>
      </c>
      <c r="BC618" s="70">
        <f t="shared" si="83"/>
        <v>7.2816530326127546E-2</v>
      </c>
      <c r="BD618" s="70" t="e">
        <f t="shared" si="84"/>
        <v>#N/A</v>
      </c>
      <c r="BE618" s="70"/>
      <c r="BF618" s="70"/>
      <c r="BG618" s="70"/>
      <c r="BH618" s="70"/>
      <c r="BI618" s="70"/>
      <c r="BJ618" s="70"/>
      <c r="BK618" s="70"/>
      <c r="BL618" s="70"/>
      <c r="BM618" s="70"/>
      <c r="BN618" s="70"/>
      <c r="BO618" s="70"/>
      <c r="BP618" s="70"/>
      <c r="BQ618" s="70"/>
      <c r="BR618" s="70"/>
      <c r="BS618" s="70"/>
      <c r="BT618" s="70"/>
      <c r="BU618" s="70"/>
      <c r="BV618" s="70"/>
      <c r="BW618" s="70"/>
      <c r="BX618" s="70"/>
      <c r="BY618" s="70"/>
      <c r="BZ618" s="70"/>
      <c r="CA618" s="70"/>
      <c r="CB618" s="70"/>
      <c r="CC618" s="70"/>
      <c r="CD618" s="70"/>
      <c r="CE618" s="70"/>
      <c r="CF618" s="70"/>
      <c r="CG618" s="70"/>
      <c r="CH618" s="70"/>
      <c r="CI618" s="70"/>
      <c r="CJ618" s="70"/>
      <c r="CK618" s="70"/>
      <c r="CL618" s="70"/>
      <c r="CM618" s="70"/>
      <c r="CN618" s="70"/>
      <c r="CO618" s="70"/>
      <c r="CP618" s="70"/>
      <c r="CQ618" s="70"/>
      <c r="CR618" s="70"/>
      <c r="CS618" s="70"/>
      <c r="CT618" s="70"/>
      <c r="CU618" s="70"/>
      <c r="CV618" s="70"/>
      <c r="CW618" s="70"/>
      <c r="CX618" s="70"/>
      <c r="CY618" s="70"/>
      <c r="CZ618" s="70"/>
      <c r="DA618" s="70"/>
      <c r="DB618" s="70"/>
      <c r="DC618" s="70"/>
      <c r="DD618" s="70"/>
      <c r="DE618" s="70"/>
      <c r="DF618" s="70"/>
      <c r="DG618" s="70"/>
      <c r="DH618" s="70"/>
      <c r="DI618" s="70"/>
      <c r="DJ618" s="70"/>
      <c r="DK618" s="70"/>
      <c r="DL618" s="70"/>
      <c r="DM618" s="70"/>
      <c r="DN618" s="70"/>
      <c r="DO618" s="70"/>
      <c r="DP618" s="70"/>
      <c r="DQ618" s="70"/>
      <c r="DR618" s="70"/>
      <c r="DS618" s="70"/>
      <c r="DT618" s="70"/>
      <c r="DU618" s="70"/>
      <c r="DV618" s="70"/>
      <c r="DW618" s="70"/>
      <c r="DX618" s="70"/>
      <c r="DY618" s="70"/>
      <c r="DZ618" s="70"/>
      <c r="EA618" s="70"/>
      <c r="EB618" s="70"/>
      <c r="EC618" s="70"/>
      <c r="ED618" s="70"/>
      <c r="EE618" s="70"/>
      <c r="EF618" s="70"/>
      <c r="EG618" s="70"/>
      <c r="EH618" s="70"/>
      <c r="EI618" s="70"/>
      <c r="EJ618" s="70"/>
      <c r="EK618" s="70"/>
      <c r="EL618" s="70"/>
      <c r="EM618" s="70"/>
      <c r="EN618" s="70"/>
    </row>
    <row r="619" spans="1:144" outlineLevel="1" x14ac:dyDescent="0.2">
      <c r="A619" s="16">
        <v>366</v>
      </c>
      <c r="B619" s="16">
        <v>0</v>
      </c>
      <c r="C619" s="1">
        <v>7.877199081648313E-4</v>
      </c>
      <c r="D619" s="1">
        <f t="shared" si="76"/>
        <v>-7.877199081648313E-4</v>
      </c>
      <c r="E619" s="1">
        <f t="shared" si="77"/>
        <v>1.5760606450310364E-3</v>
      </c>
      <c r="F619" s="1">
        <f t="shared" si="78"/>
        <v>-3.9699630288341933E-2</v>
      </c>
      <c r="G619" s="1">
        <f t="shared" si="79"/>
        <v>-2.8077409068255763E-2</v>
      </c>
      <c r="H619" s="1">
        <v>1.8253859547154158E-3</v>
      </c>
      <c r="I619" s="1">
        <f t="shared" si="80"/>
        <v>1.441657988606372E-6</v>
      </c>
      <c r="J619" s="1">
        <f t="shared" si="81"/>
        <v>-2.8103070258866332E-2</v>
      </c>
      <c r="AQ619" s="70"/>
      <c r="AR619" s="70"/>
      <c r="AS619" s="70"/>
      <c r="AT619" s="70"/>
      <c r="AU619" s="70"/>
      <c r="AV619" s="70"/>
      <c r="AW619" s="70"/>
      <c r="AX619" s="83"/>
      <c r="AY619" s="70"/>
      <c r="AZ619" s="70"/>
      <c r="BA619" s="70"/>
      <c r="BB619" s="70">
        <f t="shared" si="82"/>
        <v>1</v>
      </c>
      <c r="BC619" s="70">
        <f t="shared" si="83"/>
        <v>7.877199081648313E-4</v>
      </c>
      <c r="BD619" s="70" t="e">
        <f t="shared" si="84"/>
        <v>#N/A</v>
      </c>
      <c r="BE619" s="70"/>
      <c r="BF619" s="70"/>
      <c r="BG619" s="70"/>
      <c r="BH619" s="70"/>
      <c r="BI619" s="70"/>
      <c r="BJ619" s="70"/>
      <c r="BK619" s="70"/>
      <c r="BL619" s="70"/>
      <c r="BM619" s="70"/>
      <c r="BN619" s="70"/>
      <c r="BO619" s="70"/>
      <c r="BP619" s="70"/>
      <c r="BQ619" s="70"/>
      <c r="BR619" s="70"/>
      <c r="BS619" s="70"/>
      <c r="BT619" s="70"/>
      <c r="BU619" s="70"/>
      <c r="BV619" s="70"/>
      <c r="BW619" s="70"/>
      <c r="BX619" s="70"/>
      <c r="BY619" s="70"/>
      <c r="BZ619" s="70"/>
      <c r="CA619" s="70"/>
      <c r="CB619" s="70"/>
      <c r="CC619" s="70"/>
      <c r="CD619" s="70"/>
      <c r="CE619" s="70"/>
      <c r="CF619" s="70"/>
      <c r="CG619" s="70"/>
      <c r="CH619" s="70"/>
      <c r="CI619" s="70"/>
      <c r="CJ619" s="70"/>
      <c r="CK619" s="70"/>
      <c r="CL619" s="70"/>
      <c r="CM619" s="70"/>
      <c r="CN619" s="70"/>
      <c r="CO619" s="70"/>
      <c r="CP619" s="70"/>
      <c r="CQ619" s="70"/>
      <c r="CR619" s="70"/>
      <c r="CS619" s="70"/>
      <c r="CT619" s="70"/>
      <c r="CU619" s="70"/>
      <c r="CV619" s="70"/>
      <c r="CW619" s="70"/>
      <c r="CX619" s="70"/>
      <c r="CY619" s="70"/>
      <c r="CZ619" s="70"/>
      <c r="DA619" s="70"/>
      <c r="DB619" s="70"/>
      <c r="DC619" s="70"/>
      <c r="DD619" s="70"/>
      <c r="DE619" s="70"/>
      <c r="DF619" s="70"/>
      <c r="DG619" s="70"/>
      <c r="DH619" s="70"/>
      <c r="DI619" s="70"/>
      <c r="DJ619" s="70"/>
      <c r="DK619" s="70"/>
      <c r="DL619" s="70"/>
      <c r="DM619" s="70"/>
      <c r="DN619" s="70"/>
      <c r="DO619" s="70"/>
      <c r="DP619" s="70"/>
      <c r="DQ619" s="70"/>
      <c r="DR619" s="70"/>
      <c r="DS619" s="70"/>
      <c r="DT619" s="70"/>
      <c r="DU619" s="70"/>
      <c r="DV619" s="70"/>
      <c r="DW619" s="70"/>
      <c r="DX619" s="70"/>
      <c r="DY619" s="70"/>
      <c r="DZ619" s="70"/>
      <c r="EA619" s="70"/>
      <c r="EB619" s="70"/>
      <c r="EC619" s="70"/>
      <c r="ED619" s="70"/>
      <c r="EE619" s="70"/>
      <c r="EF619" s="70"/>
      <c r="EG619" s="70"/>
      <c r="EH619" s="70"/>
      <c r="EI619" s="70"/>
      <c r="EJ619" s="70"/>
      <c r="EK619" s="70"/>
      <c r="EL619" s="70"/>
      <c r="EM619" s="70"/>
      <c r="EN619" s="70"/>
    </row>
    <row r="620" spans="1:144" outlineLevel="1" x14ac:dyDescent="0.2">
      <c r="A620" s="16">
        <v>367</v>
      </c>
      <c r="B620" s="16">
        <v>0</v>
      </c>
      <c r="C620" s="1">
        <v>3.8457655417293292E-6</v>
      </c>
      <c r="D620" s="1">
        <f t="shared" si="76"/>
        <v>-3.8457655417293292E-6</v>
      </c>
      <c r="E620" s="1">
        <f t="shared" si="77"/>
        <v>7.6915458735035287E-6</v>
      </c>
      <c r="F620" s="1">
        <f t="shared" si="78"/>
        <v>-2.7733636388875384E-3</v>
      </c>
      <c r="G620" s="1">
        <f t="shared" si="79"/>
        <v>-1.961066121195002E-3</v>
      </c>
      <c r="H620" s="1">
        <v>1.9138850631395558E-5</v>
      </c>
      <c r="I620" s="1">
        <f t="shared" si="80"/>
        <v>7.3605224048931159E-11</v>
      </c>
      <c r="J620" s="1">
        <f t="shared" si="81"/>
        <v>-1.9610848877401658E-3</v>
      </c>
      <c r="AQ620" s="70"/>
      <c r="AR620" s="70"/>
      <c r="AS620" s="70"/>
      <c r="AT620" s="70"/>
      <c r="AU620" s="70"/>
      <c r="AV620" s="70"/>
      <c r="AW620" s="70"/>
      <c r="AX620" s="83"/>
      <c r="AY620" s="70"/>
      <c r="AZ620" s="70"/>
      <c r="BA620" s="70"/>
      <c r="BB620" s="70">
        <f t="shared" si="82"/>
        <v>1</v>
      </c>
      <c r="BC620" s="70">
        <f t="shared" si="83"/>
        <v>3.8457655417293292E-6</v>
      </c>
      <c r="BD620" s="70" t="e">
        <f t="shared" si="84"/>
        <v>#N/A</v>
      </c>
      <c r="BE620" s="70"/>
      <c r="BF620" s="70"/>
      <c r="BG620" s="70"/>
      <c r="BH620" s="70"/>
      <c r="BI620" s="70"/>
      <c r="BJ620" s="70"/>
      <c r="BK620" s="70"/>
      <c r="BL620" s="70"/>
      <c r="BM620" s="70"/>
      <c r="BN620" s="70"/>
      <c r="BO620" s="70"/>
      <c r="BP620" s="70"/>
      <c r="BQ620" s="70"/>
      <c r="BR620" s="70"/>
      <c r="BS620" s="70"/>
      <c r="BT620" s="70"/>
      <c r="BU620" s="70"/>
      <c r="BV620" s="70"/>
      <c r="BW620" s="70"/>
      <c r="BX620" s="70"/>
      <c r="BY620" s="70"/>
      <c r="BZ620" s="70"/>
      <c r="CA620" s="70"/>
      <c r="CB620" s="70"/>
      <c r="CC620" s="70"/>
      <c r="CD620" s="70"/>
      <c r="CE620" s="70"/>
      <c r="CF620" s="70"/>
      <c r="CG620" s="70"/>
      <c r="CH620" s="70"/>
      <c r="CI620" s="70"/>
      <c r="CJ620" s="70"/>
      <c r="CK620" s="70"/>
      <c r="CL620" s="70"/>
      <c r="CM620" s="70"/>
      <c r="CN620" s="70"/>
      <c r="CO620" s="70"/>
      <c r="CP620" s="70"/>
      <c r="CQ620" s="70"/>
      <c r="CR620" s="70"/>
      <c r="CS620" s="70"/>
      <c r="CT620" s="70"/>
      <c r="CU620" s="70"/>
      <c r="CV620" s="70"/>
      <c r="CW620" s="70"/>
      <c r="CX620" s="70"/>
      <c r="CY620" s="70"/>
      <c r="CZ620" s="70"/>
      <c r="DA620" s="70"/>
      <c r="DB620" s="70"/>
      <c r="DC620" s="70"/>
      <c r="DD620" s="70"/>
      <c r="DE620" s="70"/>
      <c r="DF620" s="70"/>
      <c r="DG620" s="70"/>
      <c r="DH620" s="70"/>
      <c r="DI620" s="70"/>
      <c r="DJ620" s="70"/>
      <c r="DK620" s="70"/>
      <c r="DL620" s="70"/>
      <c r="DM620" s="70"/>
      <c r="DN620" s="70"/>
      <c r="DO620" s="70"/>
      <c r="DP620" s="70"/>
      <c r="DQ620" s="70"/>
      <c r="DR620" s="70"/>
      <c r="DS620" s="70"/>
      <c r="DT620" s="70"/>
      <c r="DU620" s="70"/>
      <c r="DV620" s="70"/>
      <c r="DW620" s="70"/>
      <c r="DX620" s="70"/>
      <c r="DY620" s="70"/>
      <c r="DZ620" s="70"/>
      <c r="EA620" s="70"/>
      <c r="EB620" s="70"/>
      <c r="EC620" s="70"/>
      <c r="ED620" s="70"/>
      <c r="EE620" s="70"/>
      <c r="EF620" s="70"/>
      <c r="EG620" s="70"/>
      <c r="EH620" s="70"/>
      <c r="EI620" s="70"/>
      <c r="EJ620" s="70"/>
      <c r="EK620" s="70"/>
      <c r="EL620" s="70"/>
      <c r="EM620" s="70"/>
      <c r="EN620" s="70"/>
    </row>
    <row r="621" spans="1:144" outlineLevel="1" x14ac:dyDescent="0.2">
      <c r="A621" s="16">
        <v>368</v>
      </c>
      <c r="B621" s="16">
        <v>0</v>
      </c>
      <c r="C621" s="1">
        <v>2.4607429109657048E-6</v>
      </c>
      <c r="D621" s="1">
        <f t="shared" si="76"/>
        <v>-2.4607429109657048E-6</v>
      </c>
      <c r="E621" s="1">
        <f t="shared" si="77"/>
        <v>4.9214918774661166E-6</v>
      </c>
      <c r="F621" s="1">
        <f t="shared" si="78"/>
        <v>-2.2184435709447551E-3</v>
      </c>
      <c r="G621" s="1">
        <f t="shared" si="79"/>
        <v>-1.5686774576809215E-3</v>
      </c>
      <c r="H621" s="1">
        <v>1.3858849529934723E-5</v>
      </c>
      <c r="I621" s="1">
        <f t="shared" si="80"/>
        <v>3.4103622290980769E-11</v>
      </c>
      <c r="J621" s="1">
        <f t="shared" si="81"/>
        <v>-1.5686883278263309E-3</v>
      </c>
      <c r="AQ621" s="70"/>
      <c r="AR621" s="70"/>
      <c r="AS621" s="70"/>
      <c r="AT621" s="70"/>
      <c r="AU621" s="70"/>
      <c r="AV621" s="70"/>
      <c r="AW621" s="70"/>
      <c r="AX621" s="83"/>
      <c r="AY621" s="70"/>
      <c r="AZ621" s="70"/>
      <c r="BA621" s="70"/>
      <c r="BB621" s="70">
        <f t="shared" si="82"/>
        <v>1</v>
      </c>
      <c r="BC621" s="70">
        <f t="shared" si="83"/>
        <v>2.4607429109657048E-6</v>
      </c>
      <c r="BD621" s="70" t="e">
        <f t="shared" si="84"/>
        <v>#N/A</v>
      </c>
      <c r="BE621" s="70"/>
      <c r="BF621" s="70"/>
      <c r="BG621" s="70"/>
      <c r="BH621" s="70"/>
      <c r="BI621" s="70"/>
      <c r="BJ621" s="70"/>
      <c r="BK621" s="70"/>
      <c r="BL621" s="70"/>
      <c r="BM621" s="70"/>
      <c r="BN621" s="70"/>
      <c r="BO621" s="70"/>
      <c r="BP621" s="70"/>
      <c r="BQ621" s="70"/>
      <c r="BR621" s="70"/>
      <c r="BS621" s="70"/>
      <c r="BT621" s="70"/>
      <c r="BU621" s="70"/>
      <c r="BV621" s="70"/>
      <c r="BW621" s="70"/>
      <c r="BX621" s="70"/>
      <c r="BY621" s="70"/>
      <c r="BZ621" s="70"/>
      <c r="CA621" s="70"/>
      <c r="CB621" s="70"/>
      <c r="CC621" s="70"/>
      <c r="CD621" s="70"/>
      <c r="CE621" s="70"/>
      <c r="CF621" s="70"/>
      <c r="CG621" s="70"/>
      <c r="CH621" s="70"/>
      <c r="CI621" s="70"/>
      <c r="CJ621" s="70"/>
      <c r="CK621" s="70"/>
      <c r="CL621" s="70"/>
      <c r="CM621" s="70"/>
      <c r="CN621" s="70"/>
      <c r="CO621" s="70"/>
      <c r="CP621" s="70"/>
      <c r="CQ621" s="70"/>
      <c r="CR621" s="70"/>
      <c r="CS621" s="70"/>
      <c r="CT621" s="70"/>
      <c r="CU621" s="70"/>
      <c r="CV621" s="70"/>
      <c r="CW621" s="70"/>
      <c r="CX621" s="70"/>
      <c r="CY621" s="70"/>
      <c r="CZ621" s="70"/>
      <c r="DA621" s="70"/>
      <c r="DB621" s="70"/>
      <c r="DC621" s="70"/>
      <c r="DD621" s="70"/>
      <c r="DE621" s="70"/>
      <c r="DF621" s="70"/>
      <c r="DG621" s="70"/>
      <c r="DH621" s="70"/>
      <c r="DI621" s="70"/>
      <c r="DJ621" s="70"/>
      <c r="DK621" s="70"/>
      <c r="DL621" s="70"/>
      <c r="DM621" s="70"/>
      <c r="DN621" s="70"/>
      <c r="DO621" s="70"/>
      <c r="DP621" s="70"/>
      <c r="DQ621" s="70"/>
      <c r="DR621" s="70"/>
      <c r="DS621" s="70"/>
      <c r="DT621" s="70"/>
      <c r="DU621" s="70"/>
      <c r="DV621" s="70"/>
      <c r="DW621" s="70"/>
      <c r="DX621" s="70"/>
      <c r="DY621" s="70"/>
      <c r="DZ621" s="70"/>
      <c r="EA621" s="70"/>
      <c r="EB621" s="70"/>
      <c r="EC621" s="70"/>
      <c r="ED621" s="70"/>
      <c r="EE621" s="70"/>
      <c r="EF621" s="70"/>
      <c r="EG621" s="70"/>
      <c r="EH621" s="70"/>
      <c r="EI621" s="70"/>
      <c r="EJ621" s="70"/>
      <c r="EK621" s="70"/>
      <c r="EL621" s="70"/>
      <c r="EM621" s="70"/>
      <c r="EN621" s="70"/>
    </row>
    <row r="622" spans="1:144" outlineLevel="1" x14ac:dyDescent="0.2">
      <c r="A622" s="16">
        <v>369</v>
      </c>
      <c r="B622" s="16">
        <v>1</v>
      </c>
      <c r="C622" s="1">
        <v>0.99899499837157424</v>
      </c>
      <c r="D622" s="1">
        <f t="shared" si="76"/>
        <v>1.0050016284257612E-3</v>
      </c>
      <c r="E622" s="1">
        <f t="shared" si="77"/>
        <v>2.0110139623553147E-3</v>
      </c>
      <c r="F622" s="1">
        <f t="shared" si="78"/>
        <v>4.4844330325642223E-2</v>
      </c>
      <c r="G622" s="1">
        <f t="shared" si="79"/>
        <v>3.1717702829810075E-2</v>
      </c>
      <c r="H622" s="1">
        <v>2.8259865097943044E-3</v>
      </c>
      <c r="I622" s="1">
        <f t="shared" si="80"/>
        <v>2.8510352291117314E-6</v>
      </c>
      <c r="J622" s="1">
        <f t="shared" si="81"/>
        <v>3.1762614943188376E-2</v>
      </c>
      <c r="AQ622" s="70"/>
      <c r="AR622" s="70"/>
      <c r="AS622" s="70"/>
      <c r="AT622" s="70"/>
      <c r="AU622" s="70"/>
      <c r="AV622" s="70"/>
      <c r="AW622" s="70"/>
      <c r="AX622" s="83"/>
      <c r="AY622" s="70"/>
      <c r="AZ622" s="70"/>
      <c r="BA622" s="70"/>
      <c r="BB622" s="70">
        <f t="shared" si="82"/>
        <v>0</v>
      </c>
      <c r="BC622" s="70" t="e">
        <f t="shared" si="83"/>
        <v>#N/A</v>
      </c>
      <c r="BD622" s="70">
        <f t="shared" si="84"/>
        <v>0.99899499837157424</v>
      </c>
      <c r="BE622" s="70"/>
      <c r="BF622" s="70"/>
      <c r="BG622" s="70"/>
      <c r="BH622" s="70"/>
      <c r="BI622" s="70"/>
      <c r="BJ622" s="70"/>
      <c r="BK622" s="70"/>
      <c r="BL622" s="70"/>
      <c r="BM622" s="70"/>
      <c r="BN622" s="70"/>
      <c r="BO622" s="70"/>
      <c r="BP622" s="70"/>
      <c r="BQ622" s="70"/>
      <c r="BR622" s="70"/>
      <c r="BS622" s="70"/>
      <c r="BT622" s="70"/>
      <c r="BU622" s="70"/>
      <c r="BV622" s="70"/>
      <c r="BW622" s="70"/>
      <c r="BX622" s="70"/>
      <c r="BY622" s="70"/>
      <c r="BZ622" s="70"/>
      <c r="CA622" s="70"/>
      <c r="CB622" s="70"/>
      <c r="CC622" s="70"/>
      <c r="CD622" s="70"/>
      <c r="CE622" s="70"/>
      <c r="CF622" s="70"/>
      <c r="CG622" s="70"/>
      <c r="CH622" s="70"/>
      <c r="CI622" s="70"/>
      <c r="CJ622" s="70"/>
      <c r="CK622" s="70"/>
      <c r="CL622" s="70"/>
      <c r="CM622" s="70"/>
      <c r="CN622" s="70"/>
      <c r="CO622" s="70"/>
      <c r="CP622" s="70"/>
      <c r="CQ622" s="70"/>
      <c r="CR622" s="70"/>
      <c r="CS622" s="70"/>
      <c r="CT622" s="70"/>
      <c r="CU622" s="70"/>
      <c r="CV622" s="70"/>
      <c r="CW622" s="70"/>
      <c r="CX622" s="70"/>
      <c r="CY622" s="70"/>
      <c r="CZ622" s="70"/>
      <c r="DA622" s="70"/>
      <c r="DB622" s="70"/>
      <c r="DC622" s="70"/>
      <c r="DD622" s="70"/>
      <c r="DE622" s="70"/>
      <c r="DF622" s="70"/>
      <c r="DG622" s="70"/>
      <c r="DH622" s="70"/>
      <c r="DI622" s="70"/>
      <c r="DJ622" s="70"/>
      <c r="DK622" s="70"/>
      <c r="DL622" s="70"/>
      <c r="DM622" s="70"/>
      <c r="DN622" s="70"/>
      <c r="DO622" s="70"/>
      <c r="DP622" s="70"/>
      <c r="DQ622" s="70"/>
      <c r="DR622" s="70"/>
      <c r="DS622" s="70"/>
      <c r="DT622" s="70"/>
      <c r="DU622" s="70"/>
      <c r="DV622" s="70"/>
      <c r="DW622" s="70"/>
      <c r="DX622" s="70"/>
      <c r="DY622" s="70"/>
      <c r="DZ622" s="70"/>
      <c r="EA622" s="70"/>
      <c r="EB622" s="70"/>
      <c r="EC622" s="70"/>
      <c r="ED622" s="70"/>
      <c r="EE622" s="70"/>
      <c r="EF622" s="70"/>
      <c r="EG622" s="70"/>
      <c r="EH622" s="70"/>
      <c r="EI622" s="70"/>
      <c r="EJ622" s="70"/>
      <c r="EK622" s="70"/>
      <c r="EL622" s="70"/>
      <c r="EM622" s="70"/>
      <c r="EN622" s="70"/>
    </row>
    <row r="623" spans="1:144" outlineLevel="1" x14ac:dyDescent="0.2">
      <c r="A623" s="16">
        <v>370</v>
      </c>
      <c r="B623" s="16">
        <v>0</v>
      </c>
      <c r="C623" s="1">
        <v>0.16064056838201179</v>
      </c>
      <c r="D623" s="1">
        <f t="shared" si="76"/>
        <v>-0.16064056838201179</v>
      </c>
      <c r="E623" s="1">
        <f t="shared" si="77"/>
        <v>0.35023251893008395</v>
      </c>
      <c r="F623" s="1">
        <f t="shared" si="78"/>
        <v>-0.59180446004578569</v>
      </c>
      <c r="G623" s="1">
        <f t="shared" si="79"/>
        <v>-0.43747539166351451</v>
      </c>
      <c r="H623" s="1">
        <v>6.4255611233547019E-2</v>
      </c>
      <c r="I623" s="1">
        <f t="shared" si="80"/>
        <v>1.3141988563836466E-2</v>
      </c>
      <c r="J623" s="1">
        <f t="shared" si="81"/>
        <v>-0.452246290062154</v>
      </c>
      <c r="AQ623" s="70"/>
      <c r="AR623" s="70"/>
      <c r="AS623" s="70"/>
      <c r="AT623" s="70"/>
      <c r="AU623" s="70"/>
      <c r="AV623" s="70"/>
      <c r="AW623" s="70"/>
      <c r="AX623" s="83"/>
      <c r="AY623" s="70"/>
      <c r="AZ623" s="70"/>
      <c r="BA623" s="70"/>
      <c r="BB623" s="70">
        <f t="shared" si="82"/>
        <v>1</v>
      </c>
      <c r="BC623" s="70">
        <f t="shared" si="83"/>
        <v>0.16064056838201179</v>
      </c>
      <c r="BD623" s="70" t="e">
        <f t="shared" si="84"/>
        <v>#N/A</v>
      </c>
      <c r="BE623" s="70"/>
      <c r="BF623" s="70"/>
      <c r="BG623" s="70"/>
      <c r="BH623" s="70"/>
      <c r="BI623" s="70"/>
      <c r="BJ623" s="70"/>
      <c r="BK623" s="70"/>
      <c r="BL623" s="70"/>
      <c r="BM623" s="70"/>
      <c r="BN623" s="70"/>
      <c r="BO623" s="70"/>
      <c r="BP623" s="70"/>
      <c r="BQ623" s="70"/>
      <c r="BR623" s="70"/>
      <c r="BS623" s="70"/>
      <c r="BT623" s="70"/>
      <c r="BU623" s="70"/>
      <c r="BV623" s="70"/>
      <c r="BW623" s="70"/>
      <c r="BX623" s="70"/>
      <c r="BY623" s="70"/>
      <c r="BZ623" s="70"/>
      <c r="CA623" s="70"/>
      <c r="CB623" s="70"/>
      <c r="CC623" s="70"/>
      <c r="CD623" s="70"/>
      <c r="CE623" s="70"/>
      <c r="CF623" s="70"/>
      <c r="CG623" s="70"/>
      <c r="CH623" s="70"/>
      <c r="CI623" s="70"/>
      <c r="CJ623" s="70"/>
      <c r="CK623" s="70"/>
      <c r="CL623" s="70"/>
      <c r="CM623" s="70"/>
      <c r="CN623" s="70"/>
      <c r="CO623" s="70"/>
      <c r="CP623" s="70"/>
      <c r="CQ623" s="70"/>
      <c r="CR623" s="70"/>
      <c r="CS623" s="70"/>
      <c r="CT623" s="70"/>
      <c r="CU623" s="70"/>
      <c r="CV623" s="70"/>
      <c r="CW623" s="70"/>
      <c r="CX623" s="70"/>
      <c r="CY623" s="70"/>
      <c r="CZ623" s="70"/>
      <c r="DA623" s="70"/>
      <c r="DB623" s="70"/>
      <c r="DC623" s="70"/>
      <c r="DD623" s="70"/>
      <c r="DE623" s="70"/>
      <c r="DF623" s="70"/>
      <c r="DG623" s="70"/>
      <c r="DH623" s="70"/>
      <c r="DI623" s="70"/>
      <c r="DJ623" s="70"/>
      <c r="DK623" s="70"/>
      <c r="DL623" s="70"/>
      <c r="DM623" s="70"/>
      <c r="DN623" s="70"/>
      <c r="DO623" s="70"/>
      <c r="DP623" s="70"/>
      <c r="DQ623" s="70"/>
      <c r="DR623" s="70"/>
      <c r="DS623" s="70"/>
      <c r="DT623" s="70"/>
      <c r="DU623" s="70"/>
      <c r="DV623" s="70"/>
      <c r="DW623" s="70"/>
      <c r="DX623" s="70"/>
      <c r="DY623" s="70"/>
      <c r="DZ623" s="70"/>
      <c r="EA623" s="70"/>
      <c r="EB623" s="70"/>
      <c r="EC623" s="70"/>
      <c r="ED623" s="70"/>
      <c r="EE623" s="70"/>
      <c r="EF623" s="70"/>
      <c r="EG623" s="70"/>
      <c r="EH623" s="70"/>
      <c r="EI623" s="70"/>
      <c r="EJ623" s="70"/>
      <c r="EK623" s="70"/>
      <c r="EL623" s="70"/>
      <c r="EM623" s="70"/>
      <c r="EN623" s="70"/>
    </row>
    <row r="624" spans="1:144" outlineLevel="1" x14ac:dyDescent="0.2">
      <c r="A624" s="16">
        <v>371</v>
      </c>
      <c r="B624" s="16">
        <v>0</v>
      </c>
      <c r="C624" s="1">
        <v>1.8711369486195467E-3</v>
      </c>
      <c r="D624" s="1">
        <f t="shared" si="76"/>
        <v>-1.8711369486195467E-3</v>
      </c>
      <c r="E624" s="1">
        <f t="shared" si="77"/>
        <v>3.7457794242827937E-3</v>
      </c>
      <c r="F624" s="1">
        <f t="shared" si="78"/>
        <v>-6.1202773011382362E-2</v>
      </c>
      <c r="G624" s="1">
        <f t="shared" si="79"/>
        <v>-4.3297166945641272E-2</v>
      </c>
      <c r="H624" s="1">
        <v>4.9139660118850716E-3</v>
      </c>
      <c r="I624" s="1">
        <f t="shared" si="80"/>
        <v>9.2574308713800412E-6</v>
      </c>
      <c r="J624" s="1">
        <f t="shared" si="81"/>
        <v>-4.3403941023714782E-2</v>
      </c>
      <c r="AQ624" s="70"/>
      <c r="AR624" s="70"/>
      <c r="AS624" s="70"/>
      <c r="AT624" s="70"/>
      <c r="AU624" s="70"/>
      <c r="AV624" s="70"/>
      <c r="AW624" s="70"/>
      <c r="AX624" s="83"/>
      <c r="AY624" s="70"/>
      <c r="AZ624" s="70"/>
      <c r="BA624" s="70"/>
      <c r="BB624" s="70">
        <f t="shared" si="82"/>
        <v>1</v>
      </c>
      <c r="BC624" s="70">
        <f t="shared" si="83"/>
        <v>1.8711369486195467E-3</v>
      </c>
      <c r="BD624" s="70" t="e">
        <f t="shared" si="84"/>
        <v>#N/A</v>
      </c>
      <c r="BE624" s="70"/>
      <c r="BF624" s="70"/>
      <c r="BG624" s="70"/>
      <c r="BH624" s="70"/>
      <c r="BI624" s="70"/>
      <c r="BJ624" s="70"/>
      <c r="BK624" s="70"/>
      <c r="BL624" s="70"/>
      <c r="BM624" s="70"/>
      <c r="BN624" s="70"/>
      <c r="BO624" s="70"/>
      <c r="BP624" s="70"/>
      <c r="BQ624" s="70"/>
      <c r="BR624" s="70"/>
      <c r="BS624" s="70"/>
      <c r="BT624" s="70"/>
      <c r="BU624" s="70"/>
      <c r="BV624" s="70"/>
      <c r="BW624" s="70"/>
      <c r="BX624" s="70"/>
      <c r="BY624" s="70"/>
      <c r="BZ624" s="70"/>
      <c r="CA624" s="70"/>
      <c r="CB624" s="70"/>
      <c r="CC624" s="70"/>
      <c r="CD624" s="70"/>
      <c r="CE624" s="70"/>
      <c r="CF624" s="70"/>
      <c r="CG624" s="70"/>
      <c r="CH624" s="70"/>
      <c r="CI624" s="70"/>
      <c r="CJ624" s="70"/>
      <c r="CK624" s="70"/>
      <c r="CL624" s="70"/>
      <c r="CM624" s="70"/>
      <c r="CN624" s="70"/>
      <c r="CO624" s="70"/>
      <c r="CP624" s="70"/>
      <c r="CQ624" s="70"/>
      <c r="CR624" s="70"/>
      <c r="CS624" s="70"/>
      <c r="CT624" s="70"/>
      <c r="CU624" s="70"/>
      <c r="CV624" s="70"/>
      <c r="CW624" s="70"/>
      <c r="CX624" s="70"/>
      <c r="CY624" s="70"/>
      <c r="CZ624" s="70"/>
      <c r="DA624" s="70"/>
      <c r="DB624" s="70"/>
      <c r="DC624" s="70"/>
      <c r="DD624" s="70"/>
      <c r="DE624" s="70"/>
      <c r="DF624" s="70"/>
      <c r="DG624" s="70"/>
      <c r="DH624" s="70"/>
      <c r="DI624" s="70"/>
      <c r="DJ624" s="70"/>
      <c r="DK624" s="70"/>
      <c r="DL624" s="70"/>
      <c r="DM624" s="70"/>
      <c r="DN624" s="70"/>
      <c r="DO624" s="70"/>
      <c r="DP624" s="70"/>
      <c r="DQ624" s="70"/>
      <c r="DR624" s="70"/>
      <c r="DS624" s="70"/>
      <c r="DT624" s="70"/>
      <c r="DU624" s="70"/>
      <c r="DV624" s="70"/>
      <c r="DW624" s="70"/>
      <c r="DX624" s="70"/>
      <c r="DY624" s="70"/>
      <c r="DZ624" s="70"/>
      <c r="EA624" s="70"/>
      <c r="EB624" s="70"/>
      <c r="EC624" s="70"/>
      <c r="ED624" s="70"/>
      <c r="EE624" s="70"/>
      <c r="EF624" s="70"/>
      <c r="EG624" s="70"/>
      <c r="EH624" s="70"/>
      <c r="EI624" s="70"/>
      <c r="EJ624" s="70"/>
      <c r="EK624" s="70"/>
      <c r="EL624" s="70"/>
      <c r="EM624" s="70"/>
      <c r="EN624" s="70"/>
    </row>
    <row r="625" spans="1:144" outlineLevel="1" x14ac:dyDescent="0.2">
      <c r="A625" s="16">
        <v>372</v>
      </c>
      <c r="B625" s="16">
        <v>0</v>
      </c>
      <c r="C625" s="1">
        <v>3.4443124353217503E-4</v>
      </c>
      <c r="D625" s="1">
        <f t="shared" si="76"/>
        <v>-3.4443124353217503E-4</v>
      </c>
      <c r="E625" s="1">
        <f t="shared" si="77"/>
        <v>6.8898114719363268E-4</v>
      </c>
      <c r="F625" s="1">
        <f t="shared" si="78"/>
        <v>-2.6248450376996215E-2</v>
      </c>
      <c r="G625" s="1">
        <f t="shared" si="79"/>
        <v>-1.8562055847579109E-2</v>
      </c>
      <c r="H625" s="1">
        <v>1.1963116863272288E-3</v>
      </c>
      <c r="I625" s="1">
        <f t="shared" si="80"/>
        <v>4.126827898196945E-7</v>
      </c>
      <c r="J625" s="1">
        <f t="shared" si="81"/>
        <v>-1.8573168821675676E-2</v>
      </c>
      <c r="AQ625" s="70"/>
      <c r="AR625" s="70"/>
      <c r="AS625" s="70"/>
      <c r="AT625" s="70"/>
      <c r="AU625" s="70"/>
      <c r="AV625" s="70"/>
      <c r="AW625" s="70"/>
      <c r="AX625" s="83"/>
      <c r="AY625" s="70"/>
      <c r="AZ625" s="70"/>
      <c r="BA625" s="70"/>
      <c r="BB625" s="70">
        <f t="shared" si="82"/>
        <v>1</v>
      </c>
      <c r="BC625" s="70">
        <f t="shared" si="83"/>
        <v>3.4443124353217503E-4</v>
      </c>
      <c r="BD625" s="70" t="e">
        <f t="shared" si="84"/>
        <v>#N/A</v>
      </c>
      <c r="BE625" s="70"/>
      <c r="BF625" s="70"/>
      <c r="BG625" s="70"/>
      <c r="BH625" s="70"/>
      <c r="BI625" s="70"/>
      <c r="BJ625" s="70"/>
      <c r="BK625" s="70"/>
      <c r="BL625" s="70"/>
      <c r="BM625" s="70"/>
      <c r="BN625" s="70"/>
      <c r="BO625" s="70"/>
      <c r="BP625" s="70"/>
      <c r="BQ625" s="70"/>
      <c r="BR625" s="70"/>
      <c r="BS625" s="70"/>
      <c r="BT625" s="70"/>
      <c r="BU625" s="70"/>
      <c r="BV625" s="70"/>
      <c r="BW625" s="70"/>
      <c r="BX625" s="70"/>
      <c r="BY625" s="70"/>
      <c r="BZ625" s="70"/>
      <c r="CA625" s="70"/>
      <c r="CB625" s="70"/>
      <c r="CC625" s="70"/>
      <c r="CD625" s="70"/>
      <c r="CE625" s="70"/>
      <c r="CF625" s="70"/>
      <c r="CG625" s="70"/>
      <c r="CH625" s="70"/>
      <c r="CI625" s="70"/>
      <c r="CJ625" s="70"/>
      <c r="CK625" s="70"/>
      <c r="CL625" s="70"/>
      <c r="CM625" s="70"/>
      <c r="CN625" s="70"/>
      <c r="CO625" s="70"/>
      <c r="CP625" s="70"/>
      <c r="CQ625" s="70"/>
      <c r="CR625" s="70"/>
      <c r="CS625" s="70"/>
      <c r="CT625" s="70"/>
      <c r="CU625" s="70"/>
      <c r="CV625" s="70"/>
      <c r="CW625" s="70"/>
      <c r="CX625" s="70"/>
      <c r="CY625" s="70"/>
      <c r="CZ625" s="70"/>
      <c r="DA625" s="70"/>
      <c r="DB625" s="70"/>
      <c r="DC625" s="70"/>
      <c r="DD625" s="70"/>
      <c r="DE625" s="70"/>
      <c r="DF625" s="70"/>
      <c r="DG625" s="70"/>
      <c r="DH625" s="70"/>
      <c r="DI625" s="70"/>
      <c r="DJ625" s="70"/>
      <c r="DK625" s="70"/>
      <c r="DL625" s="70"/>
      <c r="DM625" s="70"/>
      <c r="DN625" s="70"/>
      <c r="DO625" s="70"/>
      <c r="DP625" s="70"/>
      <c r="DQ625" s="70"/>
      <c r="DR625" s="70"/>
      <c r="DS625" s="70"/>
      <c r="DT625" s="70"/>
      <c r="DU625" s="70"/>
      <c r="DV625" s="70"/>
      <c r="DW625" s="70"/>
      <c r="DX625" s="70"/>
      <c r="DY625" s="70"/>
      <c r="DZ625" s="70"/>
      <c r="EA625" s="70"/>
      <c r="EB625" s="70"/>
      <c r="EC625" s="70"/>
      <c r="ED625" s="70"/>
      <c r="EE625" s="70"/>
      <c r="EF625" s="70"/>
      <c r="EG625" s="70"/>
      <c r="EH625" s="70"/>
      <c r="EI625" s="70"/>
      <c r="EJ625" s="70"/>
      <c r="EK625" s="70"/>
      <c r="EL625" s="70"/>
      <c r="EM625" s="70"/>
      <c r="EN625" s="70"/>
    </row>
    <row r="626" spans="1:144" outlineLevel="1" x14ac:dyDescent="0.2">
      <c r="A626" s="16">
        <v>373</v>
      </c>
      <c r="B626" s="16">
        <v>0</v>
      </c>
      <c r="C626" s="1">
        <v>2.9367577641640911E-6</v>
      </c>
      <c r="D626" s="1">
        <f t="shared" si="76"/>
        <v>-2.9367577641640911E-6</v>
      </c>
      <c r="E626" s="1">
        <f t="shared" si="77"/>
        <v>5.8735241528984378E-6</v>
      </c>
      <c r="F626" s="1">
        <f t="shared" si="78"/>
        <v>-2.4235354655747126E-3</v>
      </c>
      <c r="G626" s="1">
        <f t="shared" si="79"/>
        <v>-1.7136996203347846E-3</v>
      </c>
      <c r="H626" s="1">
        <v>1.5610227939248363E-5</v>
      </c>
      <c r="I626" s="1">
        <f t="shared" si="80"/>
        <v>4.5844308372589153E-11</v>
      </c>
      <c r="J626" s="1">
        <f t="shared" si="81"/>
        <v>-1.7137129961122305E-3</v>
      </c>
      <c r="AQ626" s="70"/>
      <c r="AR626" s="70"/>
      <c r="AS626" s="70"/>
      <c r="AT626" s="70"/>
      <c r="AU626" s="70"/>
      <c r="AV626" s="70"/>
      <c r="AW626" s="70"/>
      <c r="AX626" s="83"/>
      <c r="AY626" s="70"/>
      <c r="AZ626" s="70"/>
      <c r="BA626" s="70"/>
      <c r="BB626" s="70">
        <f t="shared" si="82"/>
        <v>1</v>
      </c>
      <c r="BC626" s="70">
        <f t="shared" si="83"/>
        <v>2.9367577641640911E-6</v>
      </c>
      <c r="BD626" s="70" t="e">
        <f t="shared" si="84"/>
        <v>#N/A</v>
      </c>
      <c r="BE626" s="70"/>
      <c r="BF626" s="70"/>
      <c r="BG626" s="70"/>
      <c r="BH626" s="70"/>
      <c r="BI626" s="70"/>
      <c r="BJ626" s="70"/>
      <c r="BK626" s="70"/>
      <c r="BL626" s="70"/>
      <c r="BM626" s="70"/>
      <c r="BN626" s="70"/>
      <c r="BO626" s="70"/>
      <c r="BP626" s="70"/>
      <c r="BQ626" s="70"/>
      <c r="BR626" s="70"/>
      <c r="BS626" s="70"/>
      <c r="BT626" s="70"/>
      <c r="BU626" s="70"/>
      <c r="BV626" s="70"/>
      <c r="BW626" s="70"/>
      <c r="BX626" s="70"/>
      <c r="BY626" s="70"/>
      <c r="BZ626" s="70"/>
      <c r="CA626" s="70"/>
      <c r="CB626" s="70"/>
      <c r="CC626" s="70"/>
      <c r="CD626" s="70"/>
      <c r="CE626" s="70"/>
      <c r="CF626" s="70"/>
      <c r="CG626" s="70"/>
      <c r="CH626" s="70"/>
      <c r="CI626" s="70"/>
      <c r="CJ626" s="70"/>
      <c r="CK626" s="70"/>
      <c r="CL626" s="70"/>
      <c r="CM626" s="70"/>
      <c r="CN626" s="70"/>
      <c r="CO626" s="70"/>
      <c r="CP626" s="70"/>
      <c r="CQ626" s="70"/>
      <c r="CR626" s="70"/>
      <c r="CS626" s="70"/>
      <c r="CT626" s="70"/>
      <c r="CU626" s="70"/>
      <c r="CV626" s="70"/>
      <c r="CW626" s="70"/>
      <c r="CX626" s="70"/>
      <c r="CY626" s="70"/>
      <c r="CZ626" s="70"/>
      <c r="DA626" s="70"/>
      <c r="DB626" s="70"/>
      <c r="DC626" s="70"/>
      <c r="DD626" s="70"/>
      <c r="DE626" s="70"/>
      <c r="DF626" s="70"/>
      <c r="DG626" s="70"/>
      <c r="DH626" s="70"/>
      <c r="DI626" s="70"/>
      <c r="DJ626" s="70"/>
      <c r="DK626" s="70"/>
      <c r="DL626" s="70"/>
      <c r="DM626" s="70"/>
      <c r="DN626" s="70"/>
      <c r="DO626" s="70"/>
      <c r="DP626" s="70"/>
      <c r="DQ626" s="70"/>
      <c r="DR626" s="70"/>
      <c r="DS626" s="70"/>
      <c r="DT626" s="70"/>
      <c r="DU626" s="70"/>
      <c r="DV626" s="70"/>
      <c r="DW626" s="70"/>
      <c r="DX626" s="70"/>
      <c r="DY626" s="70"/>
      <c r="DZ626" s="70"/>
      <c r="EA626" s="70"/>
      <c r="EB626" s="70"/>
      <c r="EC626" s="70"/>
      <c r="ED626" s="70"/>
      <c r="EE626" s="70"/>
      <c r="EF626" s="70"/>
      <c r="EG626" s="70"/>
      <c r="EH626" s="70"/>
      <c r="EI626" s="70"/>
      <c r="EJ626" s="70"/>
      <c r="EK626" s="70"/>
      <c r="EL626" s="70"/>
      <c r="EM626" s="70"/>
      <c r="EN626" s="70"/>
    </row>
    <row r="627" spans="1:144" outlineLevel="1" x14ac:dyDescent="0.2">
      <c r="A627" s="16">
        <v>374</v>
      </c>
      <c r="B627" s="16">
        <v>0</v>
      </c>
      <c r="C627" s="1">
        <v>8.1723996632638825E-4</v>
      </c>
      <c r="D627" s="1">
        <f t="shared" si="76"/>
        <v>-8.1723996632638825E-4</v>
      </c>
      <c r="E627" s="1">
        <f t="shared" si="77"/>
        <v>1.6351481779178668E-3</v>
      </c>
      <c r="F627" s="1">
        <f t="shared" si="78"/>
        <v>-4.0436965488496623E-2</v>
      </c>
      <c r="G627" s="1">
        <f t="shared" si="79"/>
        <v>-2.859909777868103E-2</v>
      </c>
      <c r="H627" s="1">
        <v>2.6686114665239388E-3</v>
      </c>
      <c r="I627" s="1">
        <f t="shared" si="80"/>
        <v>2.1885200277804432E-6</v>
      </c>
      <c r="J627" s="1">
        <f t="shared" si="81"/>
        <v>-2.8637334264598351E-2</v>
      </c>
      <c r="AQ627" s="70"/>
      <c r="AR627" s="70"/>
      <c r="AS627" s="70"/>
      <c r="AT627" s="70"/>
      <c r="AU627" s="70"/>
      <c r="AV627" s="70"/>
      <c r="AW627" s="70"/>
      <c r="AX627" s="83"/>
      <c r="AY627" s="70"/>
      <c r="AZ627" s="70"/>
      <c r="BA627" s="70"/>
      <c r="BB627" s="70">
        <f t="shared" si="82"/>
        <v>1</v>
      </c>
      <c r="BC627" s="70">
        <f t="shared" si="83"/>
        <v>8.1723996632638825E-4</v>
      </c>
      <c r="BD627" s="70" t="e">
        <f t="shared" si="84"/>
        <v>#N/A</v>
      </c>
      <c r="BE627" s="70"/>
      <c r="BF627" s="70"/>
      <c r="BG627" s="70"/>
      <c r="BH627" s="70"/>
      <c r="BI627" s="70"/>
      <c r="BJ627" s="70"/>
      <c r="BK627" s="70"/>
      <c r="BL627" s="70"/>
      <c r="BM627" s="70"/>
      <c r="BN627" s="70"/>
      <c r="BO627" s="70"/>
      <c r="BP627" s="70"/>
      <c r="BQ627" s="70"/>
      <c r="BR627" s="70"/>
      <c r="BS627" s="70"/>
      <c r="BT627" s="70"/>
      <c r="BU627" s="70"/>
      <c r="BV627" s="70"/>
      <c r="BW627" s="70"/>
      <c r="BX627" s="70"/>
      <c r="BY627" s="70"/>
      <c r="BZ627" s="70"/>
      <c r="CA627" s="70"/>
      <c r="CB627" s="70"/>
      <c r="CC627" s="70"/>
      <c r="CD627" s="70"/>
      <c r="CE627" s="70"/>
      <c r="CF627" s="70"/>
      <c r="CG627" s="70"/>
      <c r="CH627" s="70"/>
      <c r="CI627" s="70"/>
      <c r="CJ627" s="70"/>
      <c r="CK627" s="70"/>
      <c r="CL627" s="70"/>
      <c r="CM627" s="70"/>
      <c r="CN627" s="70"/>
      <c r="CO627" s="70"/>
      <c r="CP627" s="70"/>
      <c r="CQ627" s="70"/>
      <c r="CR627" s="70"/>
      <c r="CS627" s="70"/>
      <c r="CT627" s="70"/>
      <c r="CU627" s="70"/>
      <c r="CV627" s="70"/>
      <c r="CW627" s="70"/>
      <c r="CX627" s="70"/>
      <c r="CY627" s="70"/>
      <c r="CZ627" s="70"/>
      <c r="DA627" s="70"/>
      <c r="DB627" s="70"/>
      <c r="DC627" s="70"/>
      <c r="DD627" s="70"/>
      <c r="DE627" s="70"/>
      <c r="DF627" s="70"/>
      <c r="DG627" s="70"/>
      <c r="DH627" s="70"/>
      <c r="DI627" s="70"/>
      <c r="DJ627" s="70"/>
      <c r="DK627" s="70"/>
      <c r="DL627" s="70"/>
      <c r="DM627" s="70"/>
      <c r="DN627" s="70"/>
      <c r="DO627" s="70"/>
      <c r="DP627" s="70"/>
      <c r="DQ627" s="70"/>
      <c r="DR627" s="70"/>
      <c r="DS627" s="70"/>
      <c r="DT627" s="70"/>
      <c r="DU627" s="70"/>
      <c r="DV627" s="70"/>
      <c r="DW627" s="70"/>
      <c r="DX627" s="70"/>
      <c r="DY627" s="70"/>
      <c r="DZ627" s="70"/>
      <c r="EA627" s="70"/>
      <c r="EB627" s="70"/>
      <c r="EC627" s="70"/>
      <c r="ED627" s="70"/>
      <c r="EE627" s="70"/>
      <c r="EF627" s="70"/>
      <c r="EG627" s="70"/>
      <c r="EH627" s="70"/>
      <c r="EI627" s="70"/>
      <c r="EJ627" s="70"/>
      <c r="EK627" s="70"/>
      <c r="EL627" s="70"/>
      <c r="EM627" s="70"/>
      <c r="EN627" s="70"/>
    </row>
    <row r="628" spans="1:144" outlineLevel="1" x14ac:dyDescent="0.2">
      <c r="A628" s="16">
        <v>375</v>
      </c>
      <c r="B628" s="16">
        <v>0</v>
      </c>
      <c r="C628" s="1">
        <v>2.5294153041802773E-2</v>
      </c>
      <c r="D628" s="1">
        <f t="shared" si="76"/>
        <v>-2.5294153041802773E-2</v>
      </c>
      <c r="E628" s="1">
        <f t="shared" si="77"/>
        <v>5.1239097862001953E-2</v>
      </c>
      <c r="F628" s="1">
        <f t="shared" si="78"/>
        <v>-0.22636054837802888</v>
      </c>
      <c r="G628" s="1">
        <f t="shared" si="79"/>
        <v>-0.16109174476322852</v>
      </c>
      <c r="H628" s="1">
        <v>2.5640530597899266E-2</v>
      </c>
      <c r="I628" s="1">
        <f t="shared" si="80"/>
        <v>6.8289568493137376E-4</v>
      </c>
      <c r="J628" s="1">
        <f t="shared" si="81"/>
        <v>-0.16319756712583841</v>
      </c>
      <c r="AQ628" s="70"/>
      <c r="AR628" s="70"/>
      <c r="AS628" s="70"/>
      <c r="AT628" s="70"/>
      <c r="AU628" s="70"/>
      <c r="AV628" s="70"/>
      <c r="AW628" s="70"/>
      <c r="AX628" s="83"/>
      <c r="AY628" s="70"/>
      <c r="AZ628" s="70"/>
      <c r="BA628" s="70"/>
      <c r="BB628" s="70">
        <f t="shared" si="82"/>
        <v>1</v>
      </c>
      <c r="BC628" s="70">
        <f t="shared" si="83"/>
        <v>2.5294153041802773E-2</v>
      </c>
      <c r="BD628" s="70" t="e">
        <f t="shared" si="84"/>
        <v>#N/A</v>
      </c>
      <c r="BE628" s="70"/>
      <c r="BF628" s="70"/>
      <c r="BG628" s="70"/>
      <c r="BH628" s="70"/>
      <c r="BI628" s="70"/>
      <c r="BJ628" s="70"/>
      <c r="BK628" s="70"/>
      <c r="BL628" s="70"/>
      <c r="BM628" s="70"/>
      <c r="BN628" s="70"/>
      <c r="BO628" s="70"/>
      <c r="BP628" s="70"/>
      <c r="BQ628" s="70"/>
      <c r="BR628" s="70"/>
      <c r="BS628" s="70"/>
      <c r="BT628" s="70"/>
      <c r="BU628" s="70"/>
      <c r="BV628" s="70"/>
      <c r="BW628" s="70"/>
      <c r="BX628" s="70"/>
      <c r="BY628" s="70"/>
      <c r="BZ628" s="70"/>
      <c r="CA628" s="70"/>
      <c r="CB628" s="70"/>
      <c r="CC628" s="70"/>
      <c r="CD628" s="70"/>
      <c r="CE628" s="70"/>
      <c r="CF628" s="70"/>
      <c r="CG628" s="70"/>
      <c r="CH628" s="70"/>
      <c r="CI628" s="70"/>
      <c r="CJ628" s="70"/>
      <c r="CK628" s="70"/>
      <c r="CL628" s="70"/>
      <c r="CM628" s="70"/>
      <c r="CN628" s="70"/>
      <c r="CO628" s="70"/>
      <c r="CP628" s="70"/>
      <c r="CQ628" s="70"/>
      <c r="CR628" s="70"/>
      <c r="CS628" s="70"/>
      <c r="CT628" s="70"/>
      <c r="CU628" s="70"/>
      <c r="CV628" s="70"/>
      <c r="CW628" s="70"/>
      <c r="CX628" s="70"/>
      <c r="CY628" s="70"/>
      <c r="CZ628" s="70"/>
      <c r="DA628" s="70"/>
      <c r="DB628" s="70"/>
      <c r="DC628" s="70"/>
      <c r="DD628" s="70"/>
      <c r="DE628" s="70"/>
      <c r="DF628" s="70"/>
      <c r="DG628" s="70"/>
      <c r="DH628" s="70"/>
      <c r="DI628" s="70"/>
      <c r="DJ628" s="70"/>
      <c r="DK628" s="70"/>
      <c r="DL628" s="70"/>
      <c r="DM628" s="70"/>
      <c r="DN628" s="70"/>
      <c r="DO628" s="70"/>
      <c r="DP628" s="70"/>
      <c r="DQ628" s="70"/>
      <c r="DR628" s="70"/>
      <c r="DS628" s="70"/>
      <c r="DT628" s="70"/>
      <c r="DU628" s="70"/>
      <c r="DV628" s="70"/>
      <c r="DW628" s="70"/>
      <c r="DX628" s="70"/>
      <c r="DY628" s="70"/>
      <c r="DZ628" s="70"/>
      <c r="EA628" s="70"/>
      <c r="EB628" s="70"/>
      <c r="EC628" s="70"/>
      <c r="ED628" s="70"/>
      <c r="EE628" s="70"/>
      <c r="EF628" s="70"/>
      <c r="EG628" s="70"/>
      <c r="EH628" s="70"/>
      <c r="EI628" s="70"/>
      <c r="EJ628" s="70"/>
      <c r="EK628" s="70"/>
      <c r="EL628" s="70"/>
      <c r="EM628" s="70"/>
      <c r="EN628" s="70"/>
    </row>
    <row r="629" spans="1:144" outlineLevel="1" x14ac:dyDescent="0.2">
      <c r="A629" s="16">
        <v>376</v>
      </c>
      <c r="B629" s="16">
        <v>0</v>
      </c>
      <c r="C629" s="1">
        <v>1.666855691284302E-3</v>
      </c>
      <c r="D629" s="1">
        <f t="shared" si="76"/>
        <v>-1.666855691284302E-3</v>
      </c>
      <c r="E629" s="1">
        <f t="shared" si="77"/>
        <v>3.3364928817993245E-3</v>
      </c>
      <c r="F629" s="1">
        <f t="shared" si="78"/>
        <v>-5.7762382930410035E-2</v>
      </c>
      <c r="G629" s="1">
        <f t="shared" si="79"/>
        <v>-4.0861213125864507E-2</v>
      </c>
      <c r="H629" s="1">
        <v>3.9547645322048821E-3</v>
      </c>
      <c r="I629" s="1">
        <f t="shared" si="80"/>
        <v>6.629245166762503E-6</v>
      </c>
      <c r="J629" s="1">
        <f t="shared" si="81"/>
        <v>-4.0942251810129893E-2</v>
      </c>
      <c r="AQ629" s="70"/>
      <c r="AR629" s="70"/>
      <c r="AS629" s="70"/>
      <c r="AT629" s="70"/>
      <c r="AU629" s="70"/>
      <c r="AV629" s="70"/>
      <c r="AW629" s="70"/>
      <c r="AX629" s="83"/>
      <c r="AY629" s="70"/>
      <c r="AZ629" s="70"/>
      <c r="BA629" s="70"/>
      <c r="BB629" s="70">
        <f t="shared" si="82"/>
        <v>1</v>
      </c>
      <c r="BC629" s="70">
        <f t="shared" si="83"/>
        <v>1.666855691284302E-3</v>
      </c>
      <c r="BD629" s="70" t="e">
        <f t="shared" si="84"/>
        <v>#N/A</v>
      </c>
      <c r="BE629" s="70"/>
      <c r="BF629" s="70"/>
      <c r="BG629" s="70"/>
      <c r="BH629" s="70"/>
      <c r="BI629" s="70"/>
      <c r="BJ629" s="70"/>
      <c r="BK629" s="70"/>
      <c r="BL629" s="70"/>
      <c r="BM629" s="70"/>
      <c r="BN629" s="70"/>
      <c r="BO629" s="70"/>
      <c r="BP629" s="70"/>
      <c r="BQ629" s="70"/>
      <c r="BR629" s="70"/>
      <c r="BS629" s="70"/>
      <c r="BT629" s="70"/>
      <c r="BU629" s="70"/>
      <c r="BV629" s="70"/>
      <c r="BW629" s="70"/>
      <c r="BX629" s="70"/>
      <c r="BY629" s="70"/>
      <c r="BZ629" s="70"/>
      <c r="CA629" s="70"/>
      <c r="CB629" s="70"/>
      <c r="CC629" s="70"/>
      <c r="CD629" s="70"/>
      <c r="CE629" s="70"/>
      <c r="CF629" s="70"/>
      <c r="CG629" s="70"/>
      <c r="CH629" s="70"/>
      <c r="CI629" s="70"/>
      <c r="CJ629" s="70"/>
      <c r="CK629" s="70"/>
      <c r="CL629" s="70"/>
      <c r="CM629" s="70"/>
      <c r="CN629" s="70"/>
      <c r="CO629" s="70"/>
      <c r="CP629" s="70"/>
      <c r="CQ629" s="70"/>
      <c r="CR629" s="70"/>
      <c r="CS629" s="70"/>
      <c r="CT629" s="70"/>
      <c r="CU629" s="70"/>
      <c r="CV629" s="70"/>
      <c r="CW629" s="70"/>
      <c r="CX629" s="70"/>
      <c r="CY629" s="70"/>
      <c r="CZ629" s="70"/>
      <c r="DA629" s="70"/>
      <c r="DB629" s="70"/>
      <c r="DC629" s="70"/>
      <c r="DD629" s="70"/>
      <c r="DE629" s="70"/>
      <c r="DF629" s="70"/>
      <c r="DG629" s="70"/>
      <c r="DH629" s="70"/>
      <c r="DI629" s="70"/>
      <c r="DJ629" s="70"/>
      <c r="DK629" s="70"/>
      <c r="DL629" s="70"/>
      <c r="DM629" s="70"/>
      <c r="DN629" s="70"/>
      <c r="DO629" s="70"/>
      <c r="DP629" s="70"/>
      <c r="DQ629" s="70"/>
      <c r="DR629" s="70"/>
      <c r="DS629" s="70"/>
      <c r="DT629" s="70"/>
      <c r="DU629" s="70"/>
      <c r="DV629" s="70"/>
      <c r="DW629" s="70"/>
      <c r="DX629" s="70"/>
      <c r="DY629" s="70"/>
      <c r="DZ629" s="70"/>
      <c r="EA629" s="70"/>
      <c r="EB629" s="70"/>
      <c r="EC629" s="70"/>
      <c r="ED629" s="70"/>
      <c r="EE629" s="70"/>
      <c r="EF629" s="70"/>
      <c r="EG629" s="70"/>
      <c r="EH629" s="70"/>
      <c r="EI629" s="70"/>
      <c r="EJ629" s="70"/>
      <c r="EK629" s="70"/>
      <c r="EL629" s="70"/>
      <c r="EM629" s="70"/>
      <c r="EN629" s="70"/>
    </row>
    <row r="630" spans="1:144" outlineLevel="1" x14ac:dyDescent="0.2">
      <c r="A630" s="16">
        <v>377</v>
      </c>
      <c r="B630" s="16">
        <v>0</v>
      </c>
      <c r="C630" s="1">
        <v>1.4724418261608827E-3</v>
      </c>
      <c r="D630" s="1">
        <f t="shared" si="76"/>
        <v>-1.4724418261608827E-3</v>
      </c>
      <c r="E630" s="1">
        <f t="shared" si="77"/>
        <v>2.9470538678590809E-3</v>
      </c>
      <c r="F630" s="1">
        <f t="shared" si="78"/>
        <v>-5.4286774336472422E-2</v>
      </c>
      <c r="G630" s="1">
        <f t="shared" si="79"/>
        <v>-3.8400691506518085E-2</v>
      </c>
      <c r="H630" s="1">
        <v>2.9908190927848562E-3</v>
      </c>
      <c r="I630" s="1">
        <f t="shared" si="80"/>
        <v>4.4235310194423605E-6</v>
      </c>
      <c r="J630" s="1">
        <f t="shared" si="81"/>
        <v>-3.8458245399370636E-2</v>
      </c>
      <c r="AQ630" s="70"/>
      <c r="AR630" s="70"/>
      <c r="AS630" s="70"/>
      <c r="AT630" s="70"/>
      <c r="AU630" s="70"/>
      <c r="AV630" s="70"/>
      <c r="AW630" s="70"/>
      <c r="AX630" s="83"/>
      <c r="AY630" s="70"/>
      <c r="AZ630" s="70"/>
      <c r="BA630" s="70"/>
      <c r="BB630" s="70">
        <f t="shared" si="82"/>
        <v>1</v>
      </c>
      <c r="BC630" s="70">
        <f t="shared" si="83"/>
        <v>1.4724418261608827E-3</v>
      </c>
      <c r="BD630" s="70" t="e">
        <f t="shared" si="84"/>
        <v>#N/A</v>
      </c>
      <c r="BE630" s="70"/>
      <c r="BF630" s="70"/>
      <c r="BG630" s="70"/>
      <c r="BH630" s="70"/>
      <c r="BI630" s="70"/>
      <c r="BJ630" s="70"/>
      <c r="BK630" s="70"/>
      <c r="BL630" s="70"/>
      <c r="BM630" s="70"/>
      <c r="BN630" s="70"/>
      <c r="BO630" s="70"/>
      <c r="BP630" s="70"/>
      <c r="BQ630" s="70"/>
      <c r="BR630" s="70"/>
      <c r="BS630" s="70"/>
      <c r="BT630" s="70"/>
      <c r="BU630" s="70"/>
      <c r="BV630" s="70"/>
      <c r="BW630" s="70"/>
      <c r="BX630" s="70"/>
      <c r="BY630" s="70"/>
      <c r="BZ630" s="70"/>
      <c r="CA630" s="70"/>
      <c r="CB630" s="70"/>
      <c r="CC630" s="70"/>
      <c r="CD630" s="70"/>
      <c r="CE630" s="70"/>
      <c r="CF630" s="70"/>
      <c r="CG630" s="70"/>
      <c r="CH630" s="70"/>
      <c r="CI630" s="70"/>
      <c r="CJ630" s="70"/>
      <c r="CK630" s="70"/>
      <c r="CL630" s="70"/>
      <c r="CM630" s="70"/>
      <c r="CN630" s="70"/>
      <c r="CO630" s="70"/>
      <c r="CP630" s="70"/>
      <c r="CQ630" s="70"/>
      <c r="CR630" s="70"/>
      <c r="CS630" s="70"/>
      <c r="CT630" s="70"/>
      <c r="CU630" s="70"/>
      <c r="CV630" s="70"/>
      <c r="CW630" s="70"/>
      <c r="CX630" s="70"/>
      <c r="CY630" s="70"/>
      <c r="CZ630" s="70"/>
      <c r="DA630" s="70"/>
      <c r="DB630" s="70"/>
      <c r="DC630" s="70"/>
      <c r="DD630" s="70"/>
      <c r="DE630" s="70"/>
      <c r="DF630" s="70"/>
      <c r="DG630" s="70"/>
      <c r="DH630" s="70"/>
      <c r="DI630" s="70"/>
      <c r="DJ630" s="70"/>
      <c r="DK630" s="70"/>
      <c r="DL630" s="70"/>
      <c r="DM630" s="70"/>
      <c r="DN630" s="70"/>
      <c r="DO630" s="70"/>
      <c r="DP630" s="70"/>
      <c r="DQ630" s="70"/>
      <c r="DR630" s="70"/>
      <c r="DS630" s="70"/>
      <c r="DT630" s="70"/>
      <c r="DU630" s="70"/>
      <c r="DV630" s="70"/>
      <c r="DW630" s="70"/>
      <c r="DX630" s="70"/>
      <c r="DY630" s="70"/>
      <c r="DZ630" s="70"/>
      <c r="EA630" s="70"/>
      <c r="EB630" s="70"/>
      <c r="EC630" s="70"/>
      <c r="ED630" s="70"/>
      <c r="EE630" s="70"/>
      <c r="EF630" s="70"/>
      <c r="EG630" s="70"/>
      <c r="EH630" s="70"/>
      <c r="EI630" s="70"/>
      <c r="EJ630" s="70"/>
      <c r="EK630" s="70"/>
      <c r="EL630" s="70"/>
      <c r="EM630" s="70"/>
      <c r="EN630" s="70"/>
    </row>
    <row r="631" spans="1:144" outlineLevel="1" x14ac:dyDescent="0.2">
      <c r="A631" s="16">
        <v>378</v>
      </c>
      <c r="B631" s="16">
        <v>0</v>
      </c>
      <c r="C631" s="1">
        <v>1.1989437361460057E-2</v>
      </c>
      <c r="D631" s="1">
        <f t="shared" si="76"/>
        <v>-1.1989437361460057E-2</v>
      </c>
      <c r="E631" s="1">
        <f t="shared" si="77"/>
        <v>2.4123780723441263E-2</v>
      </c>
      <c r="F631" s="1">
        <f t="shared" si="78"/>
        <v>-0.15531832063037915</v>
      </c>
      <c r="G631" s="1">
        <f t="shared" si="79"/>
        <v>-0.11015865070203232</v>
      </c>
      <c r="H631" s="1">
        <v>1.580017425659622E-2</v>
      </c>
      <c r="I631" s="1">
        <f t="shared" si="80"/>
        <v>1.9481204639866761E-4</v>
      </c>
      <c r="J631" s="1">
        <f t="shared" si="81"/>
        <v>-0.11103936406018827</v>
      </c>
      <c r="AQ631" s="70"/>
      <c r="AR631" s="70"/>
      <c r="AS631" s="70"/>
      <c r="AT631" s="70"/>
      <c r="AU631" s="70"/>
      <c r="AV631" s="70"/>
      <c r="AW631" s="70"/>
      <c r="AX631" s="83"/>
      <c r="AY631" s="70"/>
      <c r="AZ631" s="70"/>
      <c r="BA631" s="70"/>
      <c r="BB631" s="70">
        <f t="shared" si="82"/>
        <v>1</v>
      </c>
      <c r="BC631" s="70">
        <f t="shared" si="83"/>
        <v>1.1989437361460057E-2</v>
      </c>
      <c r="BD631" s="70" t="e">
        <f t="shared" si="84"/>
        <v>#N/A</v>
      </c>
      <c r="BE631" s="70"/>
      <c r="BF631" s="70"/>
      <c r="BG631" s="70"/>
      <c r="BH631" s="70"/>
      <c r="BI631" s="70"/>
      <c r="BJ631" s="70"/>
      <c r="BK631" s="70"/>
      <c r="BL631" s="70"/>
      <c r="BM631" s="70"/>
      <c r="BN631" s="70"/>
      <c r="BO631" s="70"/>
      <c r="BP631" s="70"/>
      <c r="BQ631" s="70"/>
      <c r="BR631" s="70"/>
      <c r="BS631" s="70"/>
      <c r="BT631" s="70"/>
      <c r="BU631" s="70"/>
      <c r="BV631" s="70"/>
      <c r="BW631" s="70"/>
      <c r="BX631" s="70"/>
      <c r="BY631" s="70"/>
      <c r="BZ631" s="70"/>
      <c r="CA631" s="70"/>
      <c r="CB631" s="70"/>
      <c r="CC631" s="70"/>
      <c r="CD631" s="70"/>
      <c r="CE631" s="70"/>
      <c r="CF631" s="70"/>
      <c r="CG631" s="70"/>
      <c r="CH631" s="70"/>
      <c r="CI631" s="70"/>
      <c r="CJ631" s="70"/>
      <c r="CK631" s="70"/>
      <c r="CL631" s="70"/>
      <c r="CM631" s="70"/>
      <c r="CN631" s="70"/>
      <c r="CO631" s="70"/>
      <c r="CP631" s="70"/>
      <c r="CQ631" s="70"/>
      <c r="CR631" s="70"/>
      <c r="CS631" s="70"/>
      <c r="CT631" s="70"/>
      <c r="CU631" s="70"/>
      <c r="CV631" s="70"/>
      <c r="CW631" s="70"/>
      <c r="CX631" s="70"/>
      <c r="CY631" s="70"/>
      <c r="CZ631" s="70"/>
      <c r="DA631" s="70"/>
      <c r="DB631" s="70"/>
      <c r="DC631" s="70"/>
      <c r="DD631" s="70"/>
      <c r="DE631" s="70"/>
      <c r="DF631" s="70"/>
      <c r="DG631" s="70"/>
      <c r="DH631" s="70"/>
      <c r="DI631" s="70"/>
      <c r="DJ631" s="70"/>
      <c r="DK631" s="70"/>
      <c r="DL631" s="70"/>
      <c r="DM631" s="70"/>
      <c r="DN631" s="70"/>
      <c r="DO631" s="70"/>
      <c r="DP631" s="70"/>
      <c r="DQ631" s="70"/>
      <c r="DR631" s="70"/>
      <c r="DS631" s="70"/>
      <c r="DT631" s="70"/>
      <c r="DU631" s="70"/>
      <c r="DV631" s="70"/>
      <c r="DW631" s="70"/>
      <c r="DX631" s="70"/>
      <c r="DY631" s="70"/>
      <c r="DZ631" s="70"/>
      <c r="EA631" s="70"/>
      <c r="EB631" s="70"/>
      <c r="EC631" s="70"/>
      <c r="ED631" s="70"/>
      <c r="EE631" s="70"/>
      <c r="EF631" s="70"/>
      <c r="EG631" s="70"/>
      <c r="EH631" s="70"/>
      <c r="EI631" s="70"/>
      <c r="EJ631" s="70"/>
      <c r="EK631" s="70"/>
      <c r="EL631" s="70"/>
      <c r="EM631" s="70"/>
      <c r="EN631" s="70"/>
    </row>
    <row r="632" spans="1:144" outlineLevel="1" x14ac:dyDescent="0.2">
      <c r="A632" s="16">
        <v>379</v>
      </c>
      <c r="B632" s="16">
        <v>1</v>
      </c>
      <c r="C632" s="1">
        <v>1.5050487210703446E-2</v>
      </c>
      <c r="D632" s="1">
        <f t="shared" si="76"/>
        <v>0.98494951278929654</v>
      </c>
      <c r="E632" s="1">
        <f t="shared" si="77"/>
        <v>8.3926898310140494</v>
      </c>
      <c r="F632" s="1">
        <f t="shared" si="78"/>
        <v>2.8970139507800181</v>
      </c>
      <c r="G632" s="1">
        <f t="shared" si="79"/>
        <v>8.0896867539474773</v>
      </c>
      <c r="H632" s="1">
        <v>9.5601518498459482E-3</v>
      </c>
      <c r="I632" s="1">
        <f t="shared" si="80"/>
        <v>0.63168431931617852</v>
      </c>
      <c r="J632" s="1">
        <f t="shared" si="81"/>
        <v>8.1286355617846127</v>
      </c>
      <c r="AQ632" s="70"/>
      <c r="AR632" s="70"/>
      <c r="AS632" s="70"/>
      <c r="AT632" s="70"/>
      <c r="AU632" s="70"/>
      <c r="AV632" s="70"/>
      <c r="AW632" s="70"/>
      <c r="AX632" s="83"/>
      <c r="AY632" s="70"/>
      <c r="AZ632" s="70"/>
      <c r="BA632" s="70"/>
      <c r="BB632" s="70">
        <f t="shared" si="82"/>
        <v>0</v>
      </c>
      <c r="BC632" s="70" t="e">
        <f t="shared" si="83"/>
        <v>#N/A</v>
      </c>
      <c r="BD632" s="70">
        <f t="shared" si="84"/>
        <v>1.5050487210703446E-2</v>
      </c>
      <c r="BE632" s="70"/>
      <c r="BF632" s="70"/>
      <c r="BG632" s="70"/>
      <c r="BH632" s="70"/>
      <c r="BI632" s="70"/>
      <c r="BJ632" s="70"/>
      <c r="BK632" s="70"/>
      <c r="BL632" s="70"/>
      <c r="BM632" s="70"/>
      <c r="BN632" s="70"/>
      <c r="BO632" s="70"/>
      <c r="BP632" s="70"/>
      <c r="BQ632" s="70"/>
      <c r="BR632" s="70"/>
      <c r="BS632" s="70"/>
      <c r="BT632" s="70"/>
      <c r="BU632" s="70"/>
      <c r="BV632" s="70"/>
      <c r="BW632" s="70"/>
      <c r="BX632" s="70"/>
      <c r="BY632" s="70"/>
      <c r="BZ632" s="70"/>
      <c r="CA632" s="70"/>
      <c r="CB632" s="70"/>
      <c r="CC632" s="70"/>
      <c r="CD632" s="70"/>
      <c r="CE632" s="70"/>
      <c r="CF632" s="70"/>
      <c r="CG632" s="70"/>
      <c r="CH632" s="70"/>
      <c r="CI632" s="70"/>
      <c r="CJ632" s="70"/>
      <c r="CK632" s="70"/>
      <c r="CL632" s="70"/>
      <c r="CM632" s="70"/>
      <c r="CN632" s="70"/>
      <c r="CO632" s="70"/>
      <c r="CP632" s="70"/>
      <c r="CQ632" s="70"/>
      <c r="CR632" s="70"/>
      <c r="CS632" s="70"/>
      <c r="CT632" s="70"/>
      <c r="CU632" s="70"/>
      <c r="CV632" s="70"/>
      <c r="CW632" s="70"/>
      <c r="CX632" s="70"/>
      <c r="CY632" s="70"/>
      <c r="CZ632" s="70"/>
      <c r="DA632" s="70"/>
      <c r="DB632" s="70"/>
      <c r="DC632" s="70"/>
      <c r="DD632" s="70"/>
      <c r="DE632" s="70"/>
      <c r="DF632" s="70"/>
      <c r="DG632" s="70"/>
      <c r="DH632" s="70"/>
      <c r="DI632" s="70"/>
      <c r="DJ632" s="70"/>
      <c r="DK632" s="70"/>
      <c r="DL632" s="70"/>
      <c r="DM632" s="70"/>
      <c r="DN632" s="70"/>
      <c r="DO632" s="70"/>
      <c r="DP632" s="70"/>
      <c r="DQ632" s="70"/>
      <c r="DR632" s="70"/>
      <c r="DS632" s="70"/>
      <c r="DT632" s="70"/>
      <c r="DU632" s="70"/>
      <c r="DV632" s="70"/>
      <c r="DW632" s="70"/>
      <c r="DX632" s="70"/>
      <c r="DY632" s="70"/>
      <c r="DZ632" s="70"/>
      <c r="EA632" s="70"/>
      <c r="EB632" s="70"/>
      <c r="EC632" s="70"/>
      <c r="ED632" s="70"/>
      <c r="EE632" s="70"/>
      <c r="EF632" s="70"/>
      <c r="EG632" s="70"/>
      <c r="EH632" s="70"/>
      <c r="EI632" s="70"/>
      <c r="EJ632" s="70"/>
      <c r="EK632" s="70"/>
      <c r="EL632" s="70"/>
      <c r="EM632" s="70"/>
      <c r="EN632" s="70"/>
    </row>
    <row r="633" spans="1:144" outlineLevel="1" x14ac:dyDescent="0.2">
      <c r="A633" s="16">
        <v>380</v>
      </c>
      <c r="B633" s="16">
        <v>0</v>
      </c>
      <c r="C633" s="1">
        <v>1.2487441868584563E-5</v>
      </c>
      <c r="D633" s="1">
        <f t="shared" si="76"/>
        <v>-1.2487441868584563E-5</v>
      </c>
      <c r="E633" s="1">
        <f t="shared" si="77"/>
        <v>2.4975039674596223E-5</v>
      </c>
      <c r="F633" s="1">
        <f t="shared" si="78"/>
        <v>-4.997503344130569E-3</v>
      </c>
      <c r="G633" s="1">
        <f t="shared" si="79"/>
        <v>-3.5337795356722881E-3</v>
      </c>
      <c r="H633" s="1">
        <v>5.686117482199329E-5</v>
      </c>
      <c r="I633" s="1">
        <f t="shared" si="80"/>
        <v>7.1009985910779974E-10</v>
      </c>
      <c r="J633" s="1">
        <f t="shared" si="81"/>
        <v>-3.5338800073849929E-3</v>
      </c>
      <c r="AQ633" s="70"/>
      <c r="AR633" s="70"/>
      <c r="AS633" s="70"/>
      <c r="AT633" s="70"/>
      <c r="AU633" s="70"/>
      <c r="AV633" s="70"/>
      <c r="AW633" s="70"/>
      <c r="AX633" s="83"/>
      <c r="AY633" s="70"/>
      <c r="AZ633" s="70"/>
      <c r="BA633" s="70"/>
      <c r="BB633" s="70">
        <f t="shared" si="82"/>
        <v>1</v>
      </c>
      <c r="BC633" s="70">
        <f t="shared" si="83"/>
        <v>1.2487441868584563E-5</v>
      </c>
      <c r="BD633" s="70" t="e">
        <f t="shared" si="84"/>
        <v>#N/A</v>
      </c>
      <c r="BE633" s="70"/>
      <c r="BF633" s="70"/>
      <c r="BG633" s="70"/>
      <c r="BH633" s="70"/>
      <c r="BI633" s="70"/>
      <c r="BJ633" s="70"/>
      <c r="BK633" s="70"/>
      <c r="BL633" s="70"/>
      <c r="BM633" s="70"/>
      <c r="BN633" s="70"/>
      <c r="BO633" s="70"/>
      <c r="BP633" s="70"/>
      <c r="BQ633" s="70"/>
      <c r="BR633" s="70"/>
      <c r="BS633" s="70"/>
      <c r="BT633" s="70"/>
      <c r="BU633" s="70"/>
      <c r="BV633" s="70"/>
      <c r="BW633" s="70"/>
      <c r="BX633" s="70"/>
      <c r="BY633" s="70"/>
      <c r="BZ633" s="70"/>
      <c r="CA633" s="70"/>
      <c r="CB633" s="70"/>
      <c r="CC633" s="70"/>
      <c r="CD633" s="70"/>
      <c r="CE633" s="70"/>
      <c r="CF633" s="70"/>
      <c r="CG633" s="70"/>
      <c r="CH633" s="70"/>
      <c r="CI633" s="70"/>
      <c r="CJ633" s="70"/>
      <c r="CK633" s="70"/>
      <c r="CL633" s="70"/>
      <c r="CM633" s="70"/>
      <c r="CN633" s="70"/>
      <c r="CO633" s="70"/>
      <c r="CP633" s="70"/>
      <c r="CQ633" s="70"/>
      <c r="CR633" s="70"/>
      <c r="CS633" s="70"/>
      <c r="CT633" s="70"/>
      <c r="CU633" s="70"/>
      <c r="CV633" s="70"/>
      <c r="CW633" s="70"/>
      <c r="CX633" s="70"/>
      <c r="CY633" s="70"/>
      <c r="CZ633" s="70"/>
      <c r="DA633" s="70"/>
      <c r="DB633" s="70"/>
      <c r="DC633" s="70"/>
      <c r="DD633" s="70"/>
      <c r="DE633" s="70"/>
      <c r="DF633" s="70"/>
      <c r="DG633" s="70"/>
      <c r="DH633" s="70"/>
      <c r="DI633" s="70"/>
      <c r="DJ633" s="70"/>
      <c r="DK633" s="70"/>
      <c r="DL633" s="70"/>
      <c r="DM633" s="70"/>
      <c r="DN633" s="70"/>
      <c r="DO633" s="70"/>
      <c r="DP633" s="70"/>
      <c r="DQ633" s="70"/>
      <c r="DR633" s="70"/>
      <c r="DS633" s="70"/>
      <c r="DT633" s="70"/>
      <c r="DU633" s="70"/>
      <c r="DV633" s="70"/>
      <c r="DW633" s="70"/>
      <c r="DX633" s="70"/>
      <c r="DY633" s="70"/>
      <c r="DZ633" s="70"/>
      <c r="EA633" s="70"/>
      <c r="EB633" s="70"/>
      <c r="EC633" s="70"/>
      <c r="ED633" s="70"/>
      <c r="EE633" s="70"/>
      <c r="EF633" s="70"/>
      <c r="EG633" s="70"/>
      <c r="EH633" s="70"/>
      <c r="EI633" s="70"/>
      <c r="EJ633" s="70"/>
      <c r="EK633" s="70"/>
      <c r="EL633" s="70"/>
      <c r="EM633" s="70"/>
      <c r="EN633" s="70"/>
    </row>
    <row r="634" spans="1:144" outlineLevel="1" x14ac:dyDescent="0.2">
      <c r="A634" s="16">
        <v>381</v>
      </c>
      <c r="B634" s="16">
        <v>0</v>
      </c>
      <c r="C634" s="1">
        <v>5.099611945641304E-4</v>
      </c>
      <c r="D634" s="1">
        <f t="shared" si="76"/>
        <v>-5.099611945641304E-4</v>
      </c>
      <c r="E634" s="1">
        <f t="shared" si="77"/>
        <v>1.0201825379957607E-3</v>
      </c>
      <c r="F634" s="1">
        <f t="shared" si="78"/>
        <v>-3.1940296460674263E-2</v>
      </c>
      <c r="G634" s="1">
        <f t="shared" si="79"/>
        <v>-2.2588080654904703E-2</v>
      </c>
      <c r="H634" s="1">
        <v>9.9842188524396818E-4</v>
      </c>
      <c r="I634" s="1">
        <f t="shared" si="80"/>
        <v>5.0992532037145002E-7</v>
      </c>
      <c r="J634" s="1">
        <f t="shared" si="81"/>
        <v>-2.2599365322788417E-2</v>
      </c>
      <c r="AQ634" s="70"/>
      <c r="AR634" s="70"/>
      <c r="AS634" s="70"/>
      <c r="AT634" s="70"/>
      <c r="AU634" s="70"/>
      <c r="AV634" s="70"/>
      <c r="AW634" s="70"/>
      <c r="AX634" s="83"/>
      <c r="AY634" s="70"/>
      <c r="AZ634" s="70"/>
      <c r="BA634" s="70"/>
      <c r="BB634" s="70">
        <f t="shared" si="82"/>
        <v>1</v>
      </c>
      <c r="BC634" s="70">
        <f t="shared" si="83"/>
        <v>5.099611945641304E-4</v>
      </c>
      <c r="BD634" s="70" t="e">
        <f t="shared" si="84"/>
        <v>#N/A</v>
      </c>
      <c r="BE634" s="70"/>
      <c r="BF634" s="70"/>
      <c r="BG634" s="70"/>
      <c r="BH634" s="70"/>
      <c r="BI634" s="70"/>
      <c r="BJ634" s="70"/>
      <c r="BK634" s="70"/>
      <c r="BL634" s="70"/>
      <c r="BM634" s="70"/>
      <c r="BN634" s="70"/>
      <c r="BO634" s="70"/>
      <c r="BP634" s="70"/>
      <c r="BQ634" s="70"/>
      <c r="BR634" s="70"/>
      <c r="BS634" s="70"/>
      <c r="BT634" s="70"/>
      <c r="BU634" s="70"/>
      <c r="BV634" s="70"/>
      <c r="BW634" s="70"/>
      <c r="BX634" s="70"/>
      <c r="BY634" s="70"/>
      <c r="BZ634" s="70"/>
      <c r="CA634" s="70"/>
      <c r="CB634" s="70"/>
      <c r="CC634" s="70"/>
      <c r="CD634" s="70"/>
      <c r="CE634" s="70"/>
      <c r="CF634" s="70"/>
      <c r="CG634" s="70"/>
      <c r="CH634" s="70"/>
      <c r="CI634" s="70"/>
      <c r="CJ634" s="70"/>
      <c r="CK634" s="70"/>
      <c r="CL634" s="70"/>
      <c r="CM634" s="70"/>
      <c r="CN634" s="70"/>
      <c r="CO634" s="70"/>
      <c r="CP634" s="70"/>
      <c r="CQ634" s="70"/>
      <c r="CR634" s="70"/>
      <c r="CS634" s="70"/>
      <c r="CT634" s="70"/>
      <c r="CU634" s="70"/>
      <c r="CV634" s="70"/>
      <c r="CW634" s="70"/>
      <c r="CX634" s="70"/>
      <c r="CY634" s="70"/>
      <c r="CZ634" s="70"/>
      <c r="DA634" s="70"/>
      <c r="DB634" s="70"/>
      <c r="DC634" s="70"/>
      <c r="DD634" s="70"/>
      <c r="DE634" s="70"/>
      <c r="DF634" s="70"/>
      <c r="DG634" s="70"/>
      <c r="DH634" s="70"/>
      <c r="DI634" s="70"/>
      <c r="DJ634" s="70"/>
      <c r="DK634" s="70"/>
      <c r="DL634" s="70"/>
      <c r="DM634" s="70"/>
      <c r="DN634" s="70"/>
      <c r="DO634" s="70"/>
      <c r="DP634" s="70"/>
      <c r="DQ634" s="70"/>
      <c r="DR634" s="70"/>
      <c r="DS634" s="70"/>
      <c r="DT634" s="70"/>
      <c r="DU634" s="70"/>
      <c r="DV634" s="70"/>
      <c r="DW634" s="70"/>
      <c r="DX634" s="70"/>
      <c r="DY634" s="70"/>
      <c r="DZ634" s="70"/>
      <c r="EA634" s="70"/>
      <c r="EB634" s="70"/>
      <c r="EC634" s="70"/>
      <c r="ED634" s="70"/>
      <c r="EE634" s="70"/>
      <c r="EF634" s="70"/>
      <c r="EG634" s="70"/>
      <c r="EH634" s="70"/>
      <c r="EI634" s="70"/>
      <c r="EJ634" s="70"/>
      <c r="EK634" s="70"/>
      <c r="EL634" s="70"/>
      <c r="EM634" s="70"/>
      <c r="EN634" s="70"/>
    </row>
    <row r="635" spans="1:144" outlineLevel="1" x14ac:dyDescent="0.2">
      <c r="A635" s="16">
        <v>382</v>
      </c>
      <c r="B635" s="16">
        <v>0</v>
      </c>
      <c r="C635" s="1">
        <v>4.2735556194779161E-3</v>
      </c>
      <c r="D635" s="1">
        <f t="shared" si="76"/>
        <v>-4.2735556194779161E-3</v>
      </c>
      <c r="E635" s="1">
        <f t="shared" si="77"/>
        <v>8.5654267166895438E-3</v>
      </c>
      <c r="F635" s="1">
        <f t="shared" si="78"/>
        <v>-9.2549590580885577E-2</v>
      </c>
      <c r="G635" s="1">
        <f t="shared" si="79"/>
        <v>-6.5512573459010945E-2</v>
      </c>
      <c r="H635" s="1">
        <v>4.0228697353332805E-3</v>
      </c>
      <c r="I635" s="1">
        <f t="shared" si="80"/>
        <v>1.7335482065938877E-5</v>
      </c>
      <c r="J635" s="1">
        <f t="shared" si="81"/>
        <v>-6.5644746654155386E-2</v>
      </c>
      <c r="AQ635" s="70"/>
      <c r="AR635" s="70"/>
      <c r="AS635" s="70"/>
      <c r="AT635" s="70"/>
      <c r="AU635" s="70"/>
      <c r="AV635" s="70"/>
      <c r="AW635" s="70"/>
      <c r="AX635" s="83"/>
      <c r="AY635" s="70"/>
      <c r="AZ635" s="70"/>
      <c r="BA635" s="70"/>
      <c r="BB635" s="70">
        <f t="shared" si="82"/>
        <v>1</v>
      </c>
      <c r="BC635" s="70">
        <f t="shared" si="83"/>
        <v>4.2735556194779161E-3</v>
      </c>
      <c r="BD635" s="70" t="e">
        <f t="shared" si="84"/>
        <v>#N/A</v>
      </c>
      <c r="BE635" s="70"/>
      <c r="BF635" s="70"/>
      <c r="BG635" s="70"/>
      <c r="BH635" s="70"/>
      <c r="BI635" s="70"/>
      <c r="BJ635" s="70"/>
      <c r="BK635" s="70"/>
      <c r="BL635" s="70"/>
      <c r="BM635" s="70"/>
      <c r="BN635" s="70"/>
      <c r="BO635" s="70"/>
      <c r="BP635" s="70"/>
      <c r="BQ635" s="70"/>
      <c r="BR635" s="70"/>
      <c r="BS635" s="70"/>
      <c r="BT635" s="70"/>
      <c r="BU635" s="70"/>
      <c r="BV635" s="70"/>
      <c r="BW635" s="70"/>
      <c r="BX635" s="70"/>
      <c r="BY635" s="70"/>
      <c r="BZ635" s="70"/>
      <c r="CA635" s="70"/>
      <c r="CB635" s="70"/>
      <c r="CC635" s="70"/>
      <c r="CD635" s="70"/>
      <c r="CE635" s="70"/>
      <c r="CF635" s="70"/>
      <c r="CG635" s="70"/>
      <c r="CH635" s="70"/>
      <c r="CI635" s="70"/>
      <c r="CJ635" s="70"/>
      <c r="CK635" s="70"/>
      <c r="CL635" s="70"/>
      <c r="CM635" s="70"/>
      <c r="CN635" s="70"/>
      <c r="CO635" s="70"/>
      <c r="CP635" s="70"/>
      <c r="CQ635" s="70"/>
      <c r="CR635" s="70"/>
      <c r="CS635" s="70"/>
      <c r="CT635" s="70"/>
      <c r="CU635" s="70"/>
      <c r="CV635" s="70"/>
      <c r="CW635" s="70"/>
      <c r="CX635" s="70"/>
      <c r="CY635" s="70"/>
      <c r="CZ635" s="70"/>
      <c r="DA635" s="70"/>
      <c r="DB635" s="70"/>
      <c r="DC635" s="70"/>
      <c r="DD635" s="70"/>
      <c r="DE635" s="70"/>
      <c r="DF635" s="70"/>
      <c r="DG635" s="70"/>
      <c r="DH635" s="70"/>
      <c r="DI635" s="70"/>
      <c r="DJ635" s="70"/>
      <c r="DK635" s="70"/>
      <c r="DL635" s="70"/>
      <c r="DM635" s="70"/>
      <c r="DN635" s="70"/>
      <c r="DO635" s="70"/>
      <c r="DP635" s="70"/>
      <c r="DQ635" s="70"/>
      <c r="DR635" s="70"/>
      <c r="DS635" s="70"/>
      <c r="DT635" s="70"/>
      <c r="DU635" s="70"/>
      <c r="DV635" s="70"/>
      <c r="DW635" s="70"/>
      <c r="DX635" s="70"/>
      <c r="DY635" s="70"/>
      <c r="DZ635" s="70"/>
      <c r="EA635" s="70"/>
      <c r="EB635" s="70"/>
      <c r="EC635" s="70"/>
      <c r="ED635" s="70"/>
      <c r="EE635" s="70"/>
      <c r="EF635" s="70"/>
      <c r="EG635" s="70"/>
      <c r="EH635" s="70"/>
      <c r="EI635" s="70"/>
      <c r="EJ635" s="70"/>
      <c r="EK635" s="70"/>
      <c r="EL635" s="70"/>
      <c r="EM635" s="70"/>
      <c r="EN635" s="70"/>
    </row>
    <row r="636" spans="1:144" outlineLevel="1" x14ac:dyDescent="0.2">
      <c r="A636" s="16">
        <v>383</v>
      </c>
      <c r="B636" s="16">
        <v>0</v>
      </c>
      <c r="C636" s="1">
        <v>0.15295261211599395</v>
      </c>
      <c r="D636" s="1">
        <f t="shared" si="76"/>
        <v>-0.15295261211599395</v>
      </c>
      <c r="E636" s="1">
        <f t="shared" si="77"/>
        <v>0.33199727596021544</v>
      </c>
      <c r="F636" s="1">
        <f t="shared" si="78"/>
        <v>-0.57619204781063704</v>
      </c>
      <c r="G636" s="1">
        <f t="shared" si="79"/>
        <v>-0.42493704682025801</v>
      </c>
      <c r="H636" s="1">
        <v>6.9068661803064396E-2</v>
      </c>
      <c r="I636" s="1">
        <f t="shared" si="80"/>
        <v>1.3397155001744571E-2</v>
      </c>
      <c r="J636" s="1">
        <f t="shared" si="81"/>
        <v>-0.44041871981339159</v>
      </c>
      <c r="AQ636" s="70"/>
      <c r="AR636" s="70"/>
      <c r="AS636" s="70"/>
      <c r="AT636" s="70"/>
      <c r="AU636" s="70"/>
      <c r="AV636" s="70"/>
      <c r="AW636" s="70"/>
      <c r="AX636" s="83"/>
      <c r="AY636" s="70"/>
      <c r="AZ636" s="70"/>
      <c r="BA636" s="70"/>
      <c r="BB636" s="70">
        <f t="shared" si="82"/>
        <v>1</v>
      </c>
      <c r="BC636" s="70">
        <f t="shared" si="83"/>
        <v>0.15295261211599395</v>
      </c>
      <c r="BD636" s="70" t="e">
        <f t="shared" si="84"/>
        <v>#N/A</v>
      </c>
      <c r="BE636" s="70"/>
      <c r="BF636" s="70"/>
      <c r="BG636" s="70"/>
      <c r="BH636" s="70"/>
      <c r="BI636" s="70"/>
      <c r="BJ636" s="70"/>
      <c r="BK636" s="70"/>
      <c r="BL636" s="70"/>
      <c r="BM636" s="70"/>
      <c r="BN636" s="70"/>
      <c r="BO636" s="70"/>
      <c r="BP636" s="70"/>
      <c r="BQ636" s="70"/>
      <c r="BR636" s="70"/>
      <c r="BS636" s="70"/>
      <c r="BT636" s="70"/>
      <c r="BU636" s="70"/>
      <c r="BV636" s="70"/>
      <c r="BW636" s="70"/>
      <c r="BX636" s="70"/>
      <c r="BY636" s="70"/>
      <c r="BZ636" s="70"/>
      <c r="CA636" s="70"/>
      <c r="CB636" s="70"/>
      <c r="CC636" s="70"/>
      <c r="CD636" s="70"/>
      <c r="CE636" s="70"/>
      <c r="CF636" s="70"/>
      <c r="CG636" s="70"/>
      <c r="CH636" s="70"/>
      <c r="CI636" s="70"/>
      <c r="CJ636" s="70"/>
      <c r="CK636" s="70"/>
      <c r="CL636" s="70"/>
      <c r="CM636" s="70"/>
      <c r="CN636" s="70"/>
      <c r="CO636" s="70"/>
      <c r="CP636" s="70"/>
      <c r="CQ636" s="70"/>
      <c r="CR636" s="70"/>
      <c r="CS636" s="70"/>
      <c r="CT636" s="70"/>
      <c r="CU636" s="70"/>
      <c r="CV636" s="70"/>
      <c r="CW636" s="70"/>
      <c r="CX636" s="70"/>
      <c r="CY636" s="70"/>
      <c r="CZ636" s="70"/>
      <c r="DA636" s="70"/>
      <c r="DB636" s="70"/>
      <c r="DC636" s="70"/>
      <c r="DD636" s="70"/>
      <c r="DE636" s="70"/>
      <c r="DF636" s="70"/>
      <c r="DG636" s="70"/>
      <c r="DH636" s="70"/>
      <c r="DI636" s="70"/>
      <c r="DJ636" s="70"/>
      <c r="DK636" s="70"/>
      <c r="DL636" s="70"/>
      <c r="DM636" s="70"/>
      <c r="DN636" s="70"/>
      <c r="DO636" s="70"/>
      <c r="DP636" s="70"/>
      <c r="DQ636" s="70"/>
      <c r="DR636" s="70"/>
      <c r="DS636" s="70"/>
      <c r="DT636" s="70"/>
      <c r="DU636" s="70"/>
      <c r="DV636" s="70"/>
      <c r="DW636" s="70"/>
      <c r="DX636" s="70"/>
      <c r="DY636" s="70"/>
      <c r="DZ636" s="70"/>
      <c r="EA636" s="70"/>
      <c r="EB636" s="70"/>
      <c r="EC636" s="70"/>
      <c r="ED636" s="70"/>
      <c r="EE636" s="70"/>
      <c r="EF636" s="70"/>
      <c r="EG636" s="70"/>
      <c r="EH636" s="70"/>
      <c r="EI636" s="70"/>
      <c r="EJ636" s="70"/>
      <c r="EK636" s="70"/>
      <c r="EL636" s="70"/>
      <c r="EM636" s="70"/>
      <c r="EN636" s="70"/>
    </row>
    <row r="637" spans="1:144" outlineLevel="1" x14ac:dyDescent="0.2">
      <c r="A637" s="16">
        <v>384</v>
      </c>
      <c r="B637" s="16">
        <v>0</v>
      </c>
      <c r="C637" s="1">
        <v>3.1476003023595945E-6</v>
      </c>
      <c r="D637" s="1">
        <f t="shared" si="76"/>
        <v>-3.1476003023595945E-6</v>
      </c>
      <c r="E637" s="1">
        <f t="shared" si="77"/>
        <v>6.2952105121872556E-6</v>
      </c>
      <c r="F637" s="1">
        <f t="shared" si="78"/>
        <v>-2.5090258093904208E-3</v>
      </c>
      <c r="G637" s="1">
        <f t="shared" si="79"/>
        <v>-1.7741505600648562E-3</v>
      </c>
      <c r="H637" s="1">
        <v>2.0919233377957361E-5</v>
      </c>
      <c r="I637" s="1">
        <f t="shared" si="80"/>
        <v>6.5846970029329853E-11</v>
      </c>
      <c r="J637" s="1">
        <f t="shared" si="81"/>
        <v>-1.7741691172908157E-3</v>
      </c>
      <c r="AQ637" s="70"/>
      <c r="AR637" s="70"/>
      <c r="AS637" s="70"/>
      <c r="AT637" s="70"/>
      <c r="AU637" s="70"/>
      <c r="AV637" s="70"/>
      <c r="AW637" s="70"/>
      <c r="AX637" s="83"/>
      <c r="AY637" s="70"/>
      <c r="AZ637" s="70"/>
      <c r="BA637" s="70"/>
      <c r="BB637" s="70">
        <f t="shared" si="82"/>
        <v>1</v>
      </c>
      <c r="BC637" s="70">
        <f t="shared" si="83"/>
        <v>3.1476003023595945E-6</v>
      </c>
      <c r="BD637" s="70" t="e">
        <f t="shared" si="84"/>
        <v>#N/A</v>
      </c>
      <c r="BE637" s="70"/>
      <c r="BF637" s="70"/>
      <c r="BG637" s="70"/>
      <c r="BH637" s="70"/>
      <c r="BI637" s="70"/>
      <c r="BJ637" s="70"/>
      <c r="BK637" s="70"/>
      <c r="BL637" s="70"/>
      <c r="BM637" s="70"/>
      <c r="BN637" s="70"/>
      <c r="BO637" s="70"/>
      <c r="BP637" s="70"/>
      <c r="BQ637" s="70"/>
      <c r="BR637" s="70"/>
      <c r="BS637" s="70"/>
      <c r="BT637" s="70"/>
      <c r="BU637" s="70"/>
      <c r="BV637" s="70"/>
      <c r="BW637" s="70"/>
      <c r="BX637" s="70"/>
      <c r="BY637" s="70"/>
      <c r="BZ637" s="70"/>
      <c r="CA637" s="70"/>
      <c r="CB637" s="70"/>
      <c r="CC637" s="70"/>
      <c r="CD637" s="70"/>
      <c r="CE637" s="70"/>
      <c r="CF637" s="70"/>
      <c r="CG637" s="70"/>
      <c r="CH637" s="70"/>
      <c r="CI637" s="70"/>
      <c r="CJ637" s="70"/>
      <c r="CK637" s="70"/>
      <c r="CL637" s="70"/>
      <c r="CM637" s="70"/>
      <c r="CN637" s="70"/>
      <c r="CO637" s="70"/>
      <c r="CP637" s="70"/>
      <c r="CQ637" s="70"/>
      <c r="CR637" s="70"/>
      <c r="CS637" s="70"/>
      <c r="CT637" s="70"/>
      <c r="CU637" s="70"/>
      <c r="CV637" s="70"/>
      <c r="CW637" s="70"/>
      <c r="CX637" s="70"/>
      <c r="CY637" s="70"/>
      <c r="CZ637" s="70"/>
      <c r="DA637" s="70"/>
      <c r="DB637" s="70"/>
      <c r="DC637" s="70"/>
      <c r="DD637" s="70"/>
      <c r="DE637" s="70"/>
      <c r="DF637" s="70"/>
      <c r="DG637" s="70"/>
      <c r="DH637" s="70"/>
      <c r="DI637" s="70"/>
      <c r="DJ637" s="70"/>
      <c r="DK637" s="70"/>
      <c r="DL637" s="70"/>
      <c r="DM637" s="70"/>
      <c r="DN637" s="70"/>
      <c r="DO637" s="70"/>
      <c r="DP637" s="70"/>
      <c r="DQ637" s="70"/>
      <c r="DR637" s="70"/>
      <c r="DS637" s="70"/>
      <c r="DT637" s="70"/>
      <c r="DU637" s="70"/>
      <c r="DV637" s="70"/>
      <c r="DW637" s="70"/>
      <c r="DX637" s="70"/>
      <c r="DY637" s="70"/>
      <c r="DZ637" s="70"/>
      <c r="EA637" s="70"/>
      <c r="EB637" s="70"/>
      <c r="EC637" s="70"/>
      <c r="ED637" s="70"/>
      <c r="EE637" s="70"/>
      <c r="EF637" s="70"/>
      <c r="EG637" s="70"/>
      <c r="EH637" s="70"/>
      <c r="EI637" s="70"/>
      <c r="EJ637" s="70"/>
      <c r="EK637" s="70"/>
      <c r="EL637" s="70"/>
      <c r="EM637" s="70"/>
      <c r="EN637" s="70"/>
    </row>
    <row r="638" spans="1:144" outlineLevel="1" x14ac:dyDescent="0.2">
      <c r="A638" s="16">
        <v>385</v>
      </c>
      <c r="B638" s="16">
        <v>0</v>
      </c>
      <c r="C638" s="1">
        <v>9.5110852539355721E-4</v>
      </c>
      <c r="D638" s="1">
        <f t="shared" si="76"/>
        <v>-9.5110852539355721E-4</v>
      </c>
      <c r="E638" s="1">
        <f t="shared" si="77"/>
        <v>1.9031222322102158E-3</v>
      </c>
      <c r="F638" s="1">
        <f t="shared" si="78"/>
        <v>-4.3624789193877099E-2</v>
      </c>
      <c r="G638" s="1">
        <f t="shared" si="79"/>
        <v>-3.0854724014639366E-2</v>
      </c>
      <c r="H638" s="1">
        <v>1.9808920816825303E-3</v>
      </c>
      <c r="I638" s="1">
        <f t="shared" si="80"/>
        <v>1.8895800365363928E-6</v>
      </c>
      <c r="J638" s="1">
        <f t="shared" si="81"/>
        <v>-3.088532943091428E-2</v>
      </c>
      <c r="AQ638" s="70"/>
      <c r="AR638" s="70"/>
      <c r="AS638" s="70"/>
      <c r="AT638" s="70"/>
      <c r="AU638" s="70"/>
      <c r="AV638" s="70"/>
      <c r="AW638" s="70"/>
      <c r="AX638" s="83"/>
      <c r="AY638" s="70"/>
      <c r="AZ638" s="70"/>
      <c r="BA638" s="70"/>
      <c r="BB638" s="70">
        <f t="shared" si="82"/>
        <v>1</v>
      </c>
      <c r="BC638" s="70">
        <f t="shared" si="83"/>
        <v>9.5110852539355721E-4</v>
      </c>
      <c r="BD638" s="70" t="e">
        <f t="shared" si="84"/>
        <v>#N/A</v>
      </c>
      <c r="BE638" s="70"/>
      <c r="BF638" s="70"/>
      <c r="BG638" s="70"/>
      <c r="BH638" s="70"/>
      <c r="BI638" s="70"/>
      <c r="BJ638" s="70"/>
      <c r="BK638" s="70"/>
      <c r="BL638" s="70"/>
      <c r="BM638" s="70"/>
      <c r="BN638" s="70"/>
      <c r="BO638" s="70"/>
      <c r="BP638" s="70"/>
      <c r="BQ638" s="70"/>
      <c r="BR638" s="70"/>
      <c r="BS638" s="70"/>
      <c r="BT638" s="70"/>
      <c r="BU638" s="70"/>
      <c r="BV638" s="70"/>
      <c r="BW638" s="70"/>
      <c r="BX638" s="70"/>
      <c r="BY638" s="70"/>
      <c r="BZ638" s="70"/>
      <c r="CA638" s="70"/>
      <c r="CB638" s="70"/>
      <c r="CC638" s="70"/>
      <c r="CD638" s="70"/>
      <c r="CE638" s="70"/>
      <c r="CF638" s="70"/>
      <c r="CG638" s="70"/>
      <c r="CH638" s="70"/>
      <c r="CI638" s="70"/>
      <c r="CJ638" s="70"/>
      <c r="CK638" s="70"/>
      <c r="CL638" s="70"/>
      <c r="CM638" s="70"/>
      <c r="CN638" s="70"/>
      <c r="CO638" s="70"/>
      <c r="CP638" s="70"/>
      <c r="CQ638" s="70"/>
      <c r="CR638" s="70"/>
      <c r="CS638" s="70"/>
      <c r="CT638" s="70"/>
      <c r="CU638" s="70"/>
      <c r="CV638" s="70"/>
      <c r="CW638" s="70"/>
      <c r="CX638" s="70"/>
      <c r="CY638" s="70"/>
      <c r="CZ638" s="70"/>
      <c r="DA638" s="70"/>
      <c r="DB638" s="70"/>
      <c r="DC638" s="70"/>
      <c r="DD638" s="70"/>
      <c r="DE638" s="70"/>
      <c r="DF638" s="70"/>
      <c r="DG638" s="70"/>
      <c r="DH638" s="70"/>
      <c r="DI638" s="70"/>
      <c r="DJ638" s="70"/>
      <c r="DK638" s="70"/>
      <c r="DL638" s="70"/>
      <c r="DM638" s="70"/>
      <c r="DN638" s="70"/>
      <c r="DO638" s="70"/>
      <c r="DP638" s="70"/>
      <c r="DQ638" s="70"/>
      <c r="DR638" s="70"/>
      <c r="DS638" s="70"/>
      <c r="DT638" s="70"/>
      <c r="DU638" s="70"/>
      <c r="DV638" s="70"/>
      <c r="DW638" s="70"/>
      <c r="DX638" s="70"/>
      <c r="DY638" s="70"/>
      <c r="DZ638" s="70"/>
      <c r="EA638" s="70"/>
      <c r="EB638" s="70"/>
      <c r="EC638" s="70"/>
      <c r="ED638" s="70"/>
      <c r="EE638" s="70"/>
      <c r="EF638" s="70"/>
      <c r="EG638" s="70"/>
      <c r="EH638" s="70"/>
      <c r="EI638" s="70"/>
      <c r="EJ638" s="70"/>
      <c r="EK638" s="70"/>
      <c r="EL638" s="70"/>
      <c r="EM638" s="70"/>
      <c r="EN638" s="70"/>
    </row>
    <row r="639" spans="1:144" outlineLevel="1" x14ac:dyDescent="0.2">
      <c r="A639" s="16">
        <v>386</v>
      </c>
      <c r="B639" s="16">
        <v>0</v>
      </c>
      <c r="C639" s="1">
        <v>2.787916317203112E-6</v>
      </c>
      <c r="D639" s="1">
        <f t="shared" ref="D639:D649" si="85">B639 - C639</f>
        <v>-2.787916317203112E-6</v>
      </c>
      <c r="E639" s="1">
        <f t="shared" ref="E639:E649" si="86">2*IF(B639=1,LN(1/C639),LN(1/(1-C639)))</f>
        <v>5.5758404071112533E-6</v>
      </c>
      <c r="F639" s="1">
        <f t="shared" ref="F639:F649" si="87">SQRT(E639)*SIGN(D639)</f>
        <v>-2.3613217500186739E-3</v>
      </c>
      <c r="G639" s="1">
        <f t="shared" ref="G639:G649" si="88">D639/(SQRT(C639*(1-C639)))</f>
        <v>-1.6697077857224518E-3</v>
      </c>
      <c r="H639" s="1">
        <v>1.4649112155586835E-5</v>
      </c>
      <c r="I639" s="1">
        <f t="shared" ref="I639:I649" si="89">G639^2*H639/(1-H639)</f>
        <v>4.084121095878937E-11</v>
      </c>
      <c r="J639" s="1">
        <f t="shared" ref="J639:J649" si="90">G639/SQRT(1-H639)</f>
        <v>-1.669720015725131E-3</v>
      </c>
      <c r="AQ639" s="70"/>
      <c r="AR639" s="70"/>
      <c r="AS639" s="70"/>
      <c r="AT639" s="70"/>
      <c r="AU639" s="70"/>
      <c r="AV639" s="70"/>
      <c r="AW639" s="70"/>
      <c r="AX639" s="83"/>
      <c r="AY639" s="70"/>
      <c r="AZ639" s="70"/>
      <c r="BA639" s="70"/>
      <c r="BB639" s="70">
        <f t="shared" ref="BB639:BB649" si="91">1-B639</f>
        <v>1</v>
      </c>
      <c r="BC639" s="70">
        <f t="shared" ref="BC639:BC649" si="92">IF(B639=0,C639,NA())</f>
        <v>2.787916317203112E-6</v>
      </c>
      <c r="BD639" s="70" t="e">
        <f t="shared" ref="BD639:BD649" si="93">IF(B639=1,C639,NA())</f>
        <v>#N/A</v>
      </c>
      <c r="BE639" s="70"/>
      <c r="BF639" s="70"/>
      <c r="BG639" s="70"/>
      <c r="BH639" s="70"/>
      <c r="BI639" s="70"/>
      <c r="BJ639" s="70"/>
      <c r="BK639" s="70"/>
      <c r="BL639" s="70"/>
      <c r="BM639" s="70"/>
      <c r="BN639" s="70"/>
      <c r="BO639" s="70"/>
      <c r="BP639" s="70"/>
      <c r="BQ639" s="70"/>
      <c r="BR639" s="70"/>
      <c r="BS639" s="70"/>
      <c r="BT639" s="70"/>
      <c r="BU639" s="70"/>
      <c r="BV639" s="70"/>
      <c r="BW639" s="70"/>
      <c r="BX639" s="70"/>
      <c r="BY639" s="70"/>
      <c r="BZ639" s="70"/>
      <c r="CA639" s="70"/>
      <c r="CB639" s="70"/>
      <c r="CC639" s="70"/>
      <c r="CD639" s="70"/>
      <c r="CE639" s="70"/>
      <c r="CF639" s="70"/>
      <c r="CG639" s="70"/>
      <c r="CH639" s="70"/>
      <c r="CI639" s="70"/>
      <c r="CJ639" s="70"/>
      <c r="CK639" s="70"/>
      <c r="CL639" s="70"/>
      <c r="CM639" s="70"/>
      <c r="CN639" s="70"/>
      <c r="CO639" s="70"/>
      <c r="CP639" s="70"/>
      <c r="CQ639" s="70"/>
      <c r="CR639" s="70"/>
      <c r="CS639" s="70"/>
      <c r="CT639" s="70"/>
      <c r="CU639" s="70"/>
      <c r="CV639" s="70"/>
      <c r="CW639" s="70"/>
      <c r="CX639" s="70"/>
      <c r="CY639" s="70"/>
      <c r="CZ639" s="70"/>
      <c r="DA639" s="70"/>
      <c r="DB639" s="70"/>
      <c r="DC639" s="70"/>
      <c r="DD639" s="70"/>
      <c r="DE639" s="70"/>
      <c r="DF639" s="70"/>
      <c r="DG639" s="70"/>
      <c r="DH639" s="70"/>
      <c r="DI639" s="70"/>
      <c r="DJ639" s="70"/>
      <c r="DK639" s="70"/>
      <c r="DL639" s="70"/>
      <c r="DM639" s="70"/>
      <c r="DN639" s="70"/>
      <c r="DO639" s="70"/>
      <c r="DP639" s="70"/>
      <c r="DQ639" s="70"/>
      <c r="DR639" s="70"/>
      <c r="DS639" s="70"/>
      <c r="DT639" s="70"/>
      <c r="DU639" s="70"/>
      <c r="DV639" s="70"/>
      <c r="DW639" s="70"/>
      <c r="DX639" s="70"/>
      <c r="DY639" s="70"/>
      <c r="DZ639" s="70"/>
      <c r="EA639" s="70"/>
      <c r="EB639" s="70"/>
      <c r="EC639" s="70"/>
      <c r="ED639" s="70"/>
      <c r="EE639" s="70"/>
      <c r="EF639" s="70"/>
      <c r="EG639" s="70"/>
      <c r="EH639" s="70"/>
      <c r="EI639" s="70"/>
      <c r="EJ639" s="70"/>
      <c r="EK639" s="70"/>
      <c r="EL639" s="70"/>
      <c r="EM639" s="70"/>
      <c r="EN639" s="70"/>
    </row>
    <row r="640" spans="1:144" outlineLevel="1" x14ac:dyDescent="0.2">
      <c r="A640" s="16">
        <v>387</v>
      </c>
      <c r="B640" s="16">
        <v>0</v>
      </c>
      <c r="C640" s="1">
        <v>0.35858159648893451</v>
      </c>
      <c r="D640" s="1">
        <f t="shared" si="85"/>
        <v>-0.35858159648893451</v>
      </c>
      <c r="E640" s="1">
        <f t="shared" si="86"/>
        <v>0.88814659882799496</v>
      </c>
      <c r="F640" s="1">
        <f t="shared" si="87"/>
        <v>-0.94241530061220624</v>
      </c>
      <c r="G640" s="1">
        <f t="shared" si="88"/>
        <v>-0.74769295737019648</v>
      </c>
      <c r="H640" s="1">
        <v>9.5219429344090611E-2</v>
      </c>
      <c r="I640" s="1">
        <f t="shared" si="89"/>
        <v>5.8834069396162481E-2</v>
      </c>
      <c r="J640" s="1">
        <f t="shared" si="90"/>
        <v>-0.78605268773610393</v>
      </c>
      <c r="AQ640" s="70"/>
      <c r="AR640" s="70"/>
      <c r="AS640" s="70"/>
      <c r="AT640" s="70"/>
      <c r="AU640" s="70"/>
      <c r="AV640" s="70"/>
      <c r="AW640" s="70"/>
      <c r="AX640" s="83"/>
      <c r="AY640" s="70"/>
      <c r="AZ640" s="70"/>
      <c r="BA640" s="70"/>
      <c r="BB640" s="70">
        <f t="shared" si="91"/>
        <v>1</v>
      </c>
      <c r="BC640" s="70">
        <f t="shared" si="92"/>
        <v>0.35858159648893451</v>
      </c>
      <c r="BD640" s="70" t="e">
        <f t="shared" si="93"/>
        <v>#N/A</v>
      </c>
      <c r="BE640" s="70"/>
      <c r="BF640" s="70"/>
      <c r="BG640" s="70"/>
      <c r="BH640" s="70"/>
      <c r="BI640" s="70"/>
      <c r="BJ640" s="70"/>
      <c r="BK640" s="70"/>
      <c r="BL640" s="70"/>
      <c r="BM640" s="70"/>
      <c r="BN640" s="70"/>
      <c r="BO640" s="70"/>
      <c r="BP640" s="70"/>
      <c r="BQ640" s="70"/>
      <c r="BR640" s="70"/>
      <c r="BS640" s="70"/>
      <c r="BT640" s="70"/>
      <c r="BU640" s="70"/>
      <c r="BV640" s="70"/>
      <c r="BW640" s="70"/>
      <c r="BX640" s="70"/>
      <c r="BY640" s="70"/>
      <c r="BZ640" s="70"/>
      <c r="CA640" s="70"/>
      <c r="CB640" s="70"/>
      <c r="CC640" s="70"/>
      <c r="CD640" s="70"/>
      <c r="CE640" s="70"/>
      <c r="CF640" s="70"/>
      <c r="CG640" s="70"/>
      <c r="CH640" s="70"/>
      <c r="CI640" s="70"/>
      <c r="CJ640" s="70"/>
      <c r="CK640" s="70"/>
      <c r="CL640" s="70"/>
      <c r="CM640" s="70"/>
      <c r="CN640" s="70"/>
      <c r="CO640" s="70"/>
      <c r="CP640" s="70"/>
      <c r="CQ640" s="70"/>
      <c r="CR640" s="70"/>
      <c r="CS640" s="70"/>
      <c r="CT640" s="70"/>
      <c r="CU640" s="70"/>
      <c r="CV640" s="70"/>
      <c r="CW640" s="70"/>
      <c r="CX640" s="70"/>
      <c r="CY640" s="70"/>
      <c r="CZ640" s="70"/>
      <c r="DA640" s="70"/>
      <c r="DB640" s="70"/>
      <c r="DC640" s="70"/>
      <c r="DD640" s="70"/>
      <c r="DE640" s="70"/>
      <c r="DF640" s="70"/>
      <c r="DG640" s="70"/>
      <c r="DH640" s="70"/>
      <c r="DI640" s="70"/>
      <c r="DJ640" s="70"/>
      <c r="DK640" s="70"/>
      <c r="DL640" s="70"/>
      <c r="DM640" s="70"/>
      <c r="DN640" s="70"/>
      <c r="DO640" s="70"/>
      <c r="DP640" s="70"/>
      <c r="DQ640" s="70"/>
      <c r="DR640" s="70"/>
      <c r="DS640" s="70"/>
      <c r="DT640" s="70"/>
      <c r="DU640" s="70"/>
      <c r="DV640" s="70"/>
      <c r="DW640" s="70"/>
      <c r="DX640" s="70"/>
      <c r="DY640" s="70"/>
      <c r="DZ640" s="70"/>
      <c r="EA640" s="70"/>
      <c r="EB640" s="70"/>
      <c r="EC640" s="70"/>
      <c r="ED640" s="70"/>
      <c r="EE640" s="70"/>
      <c r="EF640" s="70"/>
      <c r="EG640" s="70"/>
      <c r="EH640" s="70"/>
      <c r="EI640" s="70"/>
      <c r="EJ640" s="70"/>
      <c r="EK640" s="70"/>
      <c r="EL640" s="70"/>
      <c r="EM640" s="70"/>
      <c r="EN640" s="70"/>
    </row>
    <row r="641" spans="1:144" outlineLevel="1" x14ac:dyDescent="0.2">
      <c r="A641" s="16">
        <v>388</v>
      </c>
      <c r="B641" s="16">
        <v>0</v>
      </c>
      <c r="C641" s="1">
        <v>2.4744566672058835E-6</v>
      </c>
      <c r="D641" s="1">
        <f t="shared" si="85"/>
        <v>-2.4744566672058835E-6</v>
      </c>
      <c r="E641" s="1">
        <f t="shared" si="86"/>
        <v>4.9489194574942369E-6</v>
      </c>
      <c r="F641" s="1">
        <f t="shared" si="87"/>
        <v>-2.2246166990055245E-3</v>
      </c>
      <c r="G641" s="1">
        <f t="shared" si="88"/>
        <v>-1.5730425264934298E-3</v>
      </c>
      <c r="H641" s="1">
        <v>1.3487526056122132E-5</v>
      </c>
      <c r="I641" s="1">
        <f t="shared" si="89"/>
        <v>3.3374831501054446E-11</v>
      </c>
      <c r="J641" s="1">
        <f t="shared" si="90"/>
        <v>-1.5730531348267717E-3</v>
      </c>
      <c r="AQ641" s="70"/>
      <c r="AR641" s="70"/>
      <c r="AS641" s="70"/>
      <c r="AT641" s="70"/>
      <c r="AU641" s="70"/>
      <c r="AV641" s="70"/>
      <c r="AW641" s="70"/>
      <c r="AX641" s="83"/>
      <c r="AY641" s="70"/>
      <c r="AZ641" s="70"/>
      <c r="BA641" s="70"/>
      <c r="BB641" s="70">
        <f t="shared" si="91"/>
        <v>1</v>
      </c>
      <c r="BC641" s="70">
        <f t="shared" si="92"/>
        <v>2.4744566672058835E-6</v>
      </c>
      <c r="BD641" s="70" t="e">
        <f t="shared" si="93"/>
        <v>#N/A</v>
      </c>
      <c r="BE641" s="70"/>
      <c r="BF641" s="70"/>
      <c r="BG641" s="70"/>
      <c r="BH641" s="70"/>
      <c r="BI641" s="70"/>
      <c r="BJ641" s="70"/>
      <c r="BK641" s="70"/>
      <c r="BL641" s="70"/>
      <c r="BM641" s="70"/>
      <c r="BN641" s="70"/>
      <c r="BO641" s="70"/>
      <c r="BP641" s="70"/>
      <c r="BQ641" s="70"/>
      <c r="BR641" s="70"/>
      <c r="BS641" s="70"/>
      <c r="BT641" s="70"/>
      <c r="BU641" s="70"/>
      <c r="BV641" s="70"/>
      <c r="BW641" s="70"/>
      <c r="BX641" s="70"/>
      <c r="BY641" s="70"/>
      <c r="BZ641" s="70"/>
      <c r="CA641" s="70"/>
      <c r="CB641" s="70"/>
      <c r="CC641" s="70"/>
      <c r="CD641" s="70"/>
      <c r="CE641" s="70"/>
      <c r="CF641" s="70"/>
      <c r="CG641" s="70"/>
      <c r="CH641" s="70"/>
      <c r="CI641" s="70"/>
      <c r="CJ641" s="70"/>
      <c r="CK641" s="70"/>
      <c r="CL641" s="70"/>
      <c r="CM641" s="70"/>
      <c r="CN641" s="70"/>
      <c r="CO641" s="70"/>
      <c r="CP641" s="70"/>
      <c r="CQ641" s="70"/>
      <c r="CR641" s="70"/>
      <c r="CS641" s="70"/>
      <c r="CT641" s="70"/>
      <c r="CU641" s="70"/>
      <c r="CV641" s="70"/>
      <c r="CW641" s="70"/>
      <c r="CX641" s="70"/>
      <c r="CY641" s="70"/>
      <c r="CZ641" s="70"/>
      <c r="DA641" s="70"/>
      <c r="DB641" s="70"/>
      <c r="DC641" s="70"/>
      <c r="DD641" s="70"/>
      <c r="DE641" s="70"/>
      <c r="DF641" s="70"/>
      <c r="DG641" s="70"/>
      <c r="DH641" s="70"/>
      <c r="DI641" s="70"/>
      <c r="DJ641" s="70"/>
      <c r="DK641" s="70"/>
      <c r="DL641" s="70"/>
      <c r="DM641" s="70"/>
      <c r="DN641" s="70"/>
      <c r="DO641" s="70"/>
      <c r="DP641" s="70"/>
      <c r="DQ641" s="70"/>
      <c r="DR641" s="70"/>
      <c r="DS641" s="70"/>
      <c r="DT641" s="70"/>
      <c r="DU641" s="70"/>
      <c r="DV641" s="70"/>
      <c r="DW641" s="70"/>
      <c r="DX641" s="70"/>
      <c r="DY641" s="70"/>
      <c r="DZ641" s="70"/>
      <c r="EA641" s="70"/>
      <c r="EB641" s="70"/>
      <c r="EC641" s="70"/>
      <c r="ED641" s="70"/>
      <c r="EE641" s="70"/>
      <c r="EF641" s="70"/>
      <c r="EG641" s="70"/>
      <c r="EH641" s="70"/>
      <c r="EI641" s="70"/>
      <c r="EJ641" s="70"/>
      <c r="EK641" s="70"/>
      <c r="EL641" s="70"/>
      <c r="EM641" s="70"/>
      <c r="EN641" s="70"/>
    </row>
    <row r="642" spans="1:144" outlineLevel="1" x14ac:dyDescent="0.2">
      <c r="A642" s="16">
        <v>389</v>
      </c>
      <c r="B642" s="16">
        <v>0</v>
      </c>
      <c r="C642" s="1">
        <v>2.614491825946148E-4</v>
      </c>
      <c r="D642" s="1">
        <f t="shared" si="85"/>
        <v>-2.614491825946148E-4</v>
      </c>
      <c r="E642" s="1">
        <f t="shared" si="86"/>
        <v>5.2296673278121009E-4</v>
      </c>
      <c r="F642" s="1">
        <f t="shared" si="87"/>
        <v>-2.2868465903536469E-2</v>
      </c>
      <c r="G642" s="1">
        <f t="shared" si="88"/>
        <v>-1.6171504449058016E-2</v>
      </c>
      <c r="H642" s="1">
        <v>7.6502093463235495E-4</v>
      </c>
      <c r="I642" s="1">
        <f t="shared" si="89"/>
        <v>2.0021957739373768E-7</v>
      </c>
      <c r="J642" s="1">
        <f t="shared" si="90"/>
        <v>-1.6177693770228714E-2</v>
      </c>
      <c r="AQ642" s="70"/>
      <c r="AR642" s="70"/>
      <c r="AS642" s="70"/>
      <c r="AT642" s="70"/>
      <c r="AU642" s="70"/>
      <c r="AV642" s="70"/>
      <c r="AW642" s="70"/>
      <c r="AX642" s="83"/>
      <c r="AY642" s="70"/>
      <c r="AZ642" s="70"/>
      <c r="BA642" s="70"/>
      <c r="BB642" s="70">
        <f t="shared" si="91"/>
        <v>1</v>
      </c>
      <c r="BC642" s="70">
        <f t="shared" si="92"/>
        <v>2.614491825946148E-4</v>
      </c>
      <c r="BD642" s="70" t="e">
        <f t="shared" si="93"/>
        <v>#N/A</v>
      </c>
      <c r="BE642" s="70"/>
      <c r="BF642" s="70"/>
      <c r="BG642" s="70"/>
      <c r="BH642" s="70"/>
      <c r="BI642" s="70"/>
      <c r="BJ642" s="70"/>
      <c r="BK642" s="70"/>
      <c r="BL642" s="70"/>
      <c r="BM642" s="70"/>
      <c r="BN642" s="70"/>
      <c r="BO642" s="70"/>
      <c r="BP642" s="70"/>
      <c r="BQ642" s="70"/>
      <c r="BR642" s="70"/>
      <c r="BS642" s="70"/>
      <c r="BT642" s="70"/>
      <c r="BU642" s="70"/>
      <c r="BV642" s="70"/>
      <c r="BW642" s="70"/>
      <c r="BX642" s="70"/>
      <c r="BY642" s="70"/>
      <c r="BZ642" s="70"/>
      <c r="CA642" s="70"/>
      <c r="CB642" s="70"/>
      <c r="CC642" s="70"/>
      <c r="CD642" s="70"/>
      <c r="CE642" s="70"/>
      <c r="CF642" s="70"/>
      <c r="CG642" s="70"/>
      <c r="CH642" s="70"/>
      <c r="CI642" s="70"/>
      <c r="CJ642" s="70"/>
      <c r="CK642" s="70"/>
      <c r="CL642" s="70"/>
      <c r="CM642" s="70"/>
      <c r="CN642" s="70"/>
      <c r="CO642" s="70"/>
      <c r="CP642" s="70"/>
      <c r="CQ642" s="70"/>
      <c r="CR642" s="70"/>
      <c r="CS642" s="70"/>
      <c r="CT642" s="70"/>
      <c r="CU642" s="70"/>
      <c r="CV642" s="70"/>
      <c r="CW642" s="70"/>
      <c r="CX642" s="70"/>
      <c r="CY642" s="70"/>
      <c r="CZ642" s="70"/>
      <c r="DA642" s="70"/>
      <c r="DB642" s="70"/>
      <c r="DC642" s="70"/>
      <c r="DD642" s="70"/>
      <c r="DE642" s="70"/>
      <c r="DF642" s="70"/>
      <c r="DG642" s="70"/>
      <c r="DH642" s="70"/>
      <c r="DI642" s="70"/>
      <c r="DJ642" s="70"/>
      <c r="DK642" s="70"/>
      <c r="DL642" s="70"/>
      <c r="DM642" s="70"/>
      <c r="DN642" s="70"/>
      <c r="DO642" s="70"/>
      <c r="DP642" s="70"/>
      <c r="DQ642" s="70"/>
      <c r="DR642" s="70"/>
      <c r="DS642" s="70"/>
      <c r="DT642" s="70"/>
      <c r="DU642" s="70"/>
      <c r="DV642" s="70"/>
      <c r="DW642" s="70"/>
      <c r="DX642" s="70"/>
      <c r="DY642" s="70"/>
      <c r="DZ642" s="70"/>
      <c r="EA642" s="70"/>
      <c r="EB642" s="70"/>
      <c r="EC642" s="70"/>
      <c r="ED642" s="70"/>
      <c r="EE642" s="70"/>
      <c r="EF642" s="70"/>
      <c r="EG642" s="70"/>
      <c r="EH642" s="70"/>
      <c r="EI642" s="70"/>
      <c r="EJ642" s="70"/>
      <c r="EK642" s="70"/>
      <c r="EL642" s="70"/>
      <c r="EM642" s="70"/>
      <c r="EN642" s="70"/>
    </row>
    <row r="643" spans="1:144" outlineLevel="1" x14ac:dyDescent="0.2">
      <c r="A643" s="16">
        <v>390</v>
      </c>
      <c r="B643" s="16">
        <v>0</v>
      </c>
      <c r="C643" s="1">
        <v>8.9466022906898038E-6</v>
      </c>
      <c r="D643" s="1">
        <f t="shared" si="85"/>
        <v>-8.9466022906898038E-6</v>
      </c>
      <c r="E643" s="1">
        <f t="shared" si="86"/>
        <v>1.7893284623307792E-5</v>
      </c>
      <c r="F643" s="1">
        <f t="shared" si="87"/>
        <v>-4.2300454635036478E-3</v>
      </c>
      <c r="G643" s="1">
        <f t="shared" si="88"/>
        <v>-2.9911005220651576E-3</v>
      </c>
      <c r="H643" s="1">
        <v>3.8310874158047974E-5</v>
      </c>
      <c r="I643" s="1">
        <f t="shared" si="89"/>
        <v>3.4276835275059369E-10</v>
      </c>
      <c r="J643" s="1">
        <f t="shared" si="90"/>
        <v>-2.9911578195493476E-3</v>
      </c>
      <c r="AQ643" s="70"/>
      <c r="AR643" s="70"/>
      <c r="AS643" s="70"/>
      <c r="AT643" s="70"/>
      <c r="AU643" s="70"/>
      <c r="AV643" s="70"/>
      <c r="AW643" s="70"/>
      <c r="AX643" s="83"/>
      <c r="AY643" s="70"/>
      <c r="AZ643" s="70"/>
      <c r="BA643" s="70"/>
      <c r="BB643" s="70">
        <f t="shared" si="91"/>
        <v>1</v>
      </c>
      <c r="BC643" s="70">
        <f t="shared" si="92"/>
        <v>8.9466022906898038E-6</v>
      </c>
      <c r="BD643" s="70" t="e">
        <f t="shared" si="93"/>
        <v>#N/A</v>
      </c>
      <c r="BE643" s="70"/>
      <c r="BF643" s="70"/>
      <c r="BG643" s="70"/>
      <c r="BH643" s="70"/>
      <c r="BI643" s="70"/>
      <c r="BJ643" s="70"/>
      <c r="BK643" s="70"/>
      <c r="BL643" s="70"/>
      <c r="BM643" s="70"/>
      <c r="BN643" s="70"/>
      <c r="BO643" s="70"/>
      <c r="BP643" s="70"/>
      <c r="BQ643" s="70"/>
      <c r="BR643" s="70"/>
      <c r="BS643" s="70"/>
      <c r="BT643" s="70"/>
      <c r="BU643" s="70"/>
      <c r="BV643" s="70"/>
      <c r="BW643" s="70"/>
      <c r="BX643" s="70"/>
      <c r="BY643" s="70"/>
      <c r="BZ643" s="70"/>
      <c r="CA643" s="70"/>
      <c r="CB643" s="70"/>
      <c r="CC643" s="70"/>
      <c r="CD643" s="70"/>
      <c r="CE643" s="70"/>
      <c r="CF643" s="70"/>
      <c r="CG643" s="70"/>
      <c r="CH643" s="70"/>
      <c r="CI643" s="70"/>
      <c r="CJ643" s="70"/>
      <c r="CK643" s="70"/>
      <c r="CL643" s="70"/>
      <c r="CM643" s="70"/>
      <c r="CN643" s="70"/>
      <c r="CO643" s="70"/>
      <c r="CP643" s="70"/>
      <c r="CQ643" s="70"/>
      <c r="CR643" s="70"/>
      <c r="CS643" s="70"/>
      <c r="CT643" s="70"/>
      <c r="CU643" s="70"/>
      <c r="CV643" s="70"/>
      <c r="CW643" s="70"/>
      <c r="CX643" s="70"/>
      <c r="CY643" s="70"/>
      <c r="CZ643" s="70"/>
      <c r="DA643" s="70"/>
      <c r="DB643" s="70"/>
      <c r="DC643" s="70"/>
      <c r="DD643" s="70"/>
      <c r="DE643" s="70"/>
      <c r="DF643" s="70"/>
      <c r="DG643" s="70"/>
      <c r="DH643" s="70"/>
      <c r="DI643" s="70"/>
      <c r="DJ643" s="70"/>
      <c r="DK643" s="70"/>
      <c r="DL643" s="70"/>
      <c r="DM643" s="70"/>
      <c r="DN643" s="70"/>
      <c r="DO643" s="70"/>
      <c r="DP643" s="70"/>
      <c r="DQ643" s="70"/>
      <c r="DR643" s="70"/>
      <c r="DS643" s="70"/>
      <c r="DT643" s="70"/>
      <c r="DU643" s="70"/>
      <c r="DV643" s="70"/>
      <c r="DW643" s="70"/>
      <c r="DX643" s="70"/>
      <c r="DY643" s="70"/>
      <c r="DZ643" s="70"/>
      <c r="EA643" s="70"/>
      <c r="EB643" s="70"/>
      <c r="EC643" s="70"/>
      <c r="ED643" s="70"/>
      <c r="EE643" s="70"/>
      <c r="EF643" s="70"/>
      <c r="EG643" s="70"/>
      <c r="EH643" s="70"/>
      <c r="EI643" s="70"/>
      <c r="EJ643" s="70"/>
      <c r="EK643" s="70"/>
      <c r="EL643" s="70"/>
      <c r="EM643" s="70"/>
      <c r="EN643" s="70"/>
    </row>
    <row r="644" spans="1:144" outlineLevel="1" x14ac:dyDescent="0.2">
      <c r="A644" s="16">
        <v>391</v>
      </c>
      <c r="B644" s="16">
        <v>0</v>
      </c>
      <c r="C644" s="1">
        <v>3.6561300692621502E-5</v>
      </c>
      <c r="D644" s="1">
        <f t="shared" si="85"/>
        <v>-3.6561300692621502E-5</v>
      </c>
      <c r="E644" s="1">
        <f t="shared" si="86"/>
        <v>7.3123938146758626E-5</v>
      </c>
      <c r="F644" s="1">
        <f t="shared" si="87"/>
        <v>-8.5512536008914286E-3</v>
      </c>
      <c r="G644" s="1">
        <f t="shared" si="88"/>
        <v>-6.0467046786000858E-3</v>
      </c>
      <c r="H644" s="1">
        <v>1.2182457778803803E-4</v>
      </c>
      <c r="I644" s="1">
        <f t="shared" si="89"/>
        <v>4.4547705731689399E-9</v>
      </c>
      <c r="J644" s="1">
        <f t="shared" si="90"/>
        <v>-6.0470730308784379E-3</v>
      </c>
      <c r="AQ644" s="70"/>
      <c r="AR644" s="70"/>
      <c r="AS644" s="70"/>
      <c r="AT644" s="70"/>
      <c r="AU644" s="70"/>
      <c r="AV644" s="70"/>
      <c r="AW644" s="70"/>
      <c r="AX644" s="83"/>
      <c r="AY644" s="70"/>
      <c r="AZ644" s="70"/>
      <c r="BA644" s="70"/>
      <c r="BB644" s="70">
        <f t="shared" si="91"/>
        <v>1</v>
      </c>
      <c r="BC644" s="70">
        <f t="shared" si="92"/>
        <v>3.6561300692621502E-5</v>
      </c>
      <c r="BD644" s="70" t="e">
        <f t="shared" si="93"/>
        <v>#N/A</v>
      </c>
      <c r="BE644" s="70"/>
      <c r="BF644" s="70"/>
      <c r="BG644" s="70"/>
      <c r="BH644" s="70"/>
      <c r="BI644" s="70"/>
      <c r="BJ644" s="70"/>
      <c r="BK644" s="70"/>
      <c r="BL644" s="70"/>
      <c r="BM644" s="70"/>
      <c r="BN644" s="70"/>
      <c r="BO644" s="70"/>
      <c r="BP644" s="70"/>
      <c r="BQ644" s="70"/>
      <c r="BR644" s="70"/>
      <c r="BS644" s="70"/>
      <c r="BT644" s="70"/>
      <c r="BU644" s="70"/>
      <c r="BV644" s="70"/>
      <c r="BW644" s="70"/>
      <c r="BX644" s="70"/>
      <c r="BY644" s="70"/>
      <c r="BZ644" s="70"/>
      <c r="CA644" s="70"/>
      <c r="CB644" s="70"/>
      <c r="CC644" s="70"/>
      <c r="CD644" s="70"/>
      <c r="CE644" s="70"/>
      <c r="CF644" s="70"/>
      <c r="CG644" s="70"/>
      <c r="CH644" s="70"/>
      <c r="CI644" s="70"/>
      <c r="CJ644" s="70"/>
      <c r="CK644" s="70"/>
      <c r="CL644" s="70"/>
      <c r="CM644" s="70"/>
      <c r="CN644" s="70"/>
      <c r="CO644" s="70"/>
      <c r="CP644" s="70"/>
      <c r="CQ644" s="70"/>
      <c r="CR644" s="70"/>
      <c r="CS644" s="70"/>
      <c r="CT644" s="70"/>
      <c r="CU644" s="70"/>
      <c r="CV644" s="70"/>
      <c r="CW644" s="70"/>
      <c r="CX644" s="70"/>
      <c r="CY644" s="70"/>
      <c r="CZ644" s="70"/>
      <c r="DA644" s="70"/>
      <c r="DB644" s="70"/>
      <c r="DC644" s="70"/>
      <c r="DD644" s="70"/>
      <c r="DE644" s="70"/>
      <c r="DF644" s="70"/>
      <c r="DG644" s="70"/>
      <c r="DH644" s="70"/>
      <c r="DI644" s="70"/>
      <c r="DJ644" s="70"/>
      <c r="DK644" s="70"/>
      <c r="DL644" s="70"/>
      <c r="DM644" s="70"/>
      <c r="DN644" s="70"/>
      <c r="DO644" s="70"/>
      <c r="DP644" s="70"/>
      <c r="DQ644" s="70"/>
      <c r="DR644" s="70"/>
      <c r="DS644" s="70"/>
      <c r="DT644" s="70"/>
      <c r="DU644" s="70"/>
      <c r="DV644" s="70"/>
      <c r="DW644" s="70"/>
      <c r="DX644" s="70"/>
      <c r="DY644" s="70"/>
      <c r="DZ644" s="70"/>
      <c r="EA644" s="70"/>
      <c r="EB644" s="70"/>
      <c r="EC644" s="70"/>
      <c r="ED644" s="70"/>
      <c r="EE644" s="70"/>
      <c r="EF644" s="70"/>
      <c r="EG644" s="70"/>
      <c r="EH644" s="70"/>
      <c r="EI644" s="70"/>
      <c r="EJ644" s="70"/>
      <c r="EK644" s="70"/>
      <c r="EL644" s="70"/>
      <c r="EM644" s="70"/>
      <c r="EN644" s="70"/>
    </row>
    <row r="645" spans="1:144" outlineLevel="1" x14ac:dyDescent="0.2">
      <c r="A645" s="16">
        <v>392</v>
      </c>
      <c r="B645" s="16">
        <v>0</v>
      </c>
      <c r="C645" s="1">
        <v>1.4143062447956468E-3</v>
      </c>
      <c r="D645" s="1">
        <f t="shared" si="85"/>
        <v>-1.4143062447956468E-3</v>
      </c>
      <c r="E645" s="1">
        <f t="shared" si="86"/>
        <v>2.8306146397371122E-3</v>
      </c>
      <c r="F645" s="1">
        <f t="shared" si="87"/>
        <v>-5.320352093364792E-2</v>
      </c>
      <c r="G645" s="1">
        <f t="shared" si="88"/>
        <v>-3.7633885528067471E-2</v>
      </c>
      <c r="H645" s="1">
        <v>2.0443424571227374E-3</v>
      </c>
      <c r="I645" s="1">
        <f t="shared" si="89"/>
        <v>2.9013526745137754E-6</v>
      </c>
      <c r="J645" s="1">
        <f t="shared" si="90"/>
        <v>-3.7672412885481593E-2</v>
      </c>
      <c r="AQ645" s="70"/>
      <c r="AR645" s="70"/>
      <c r="AS645" s="70"/>
      <c r="AT645" s="70"/>
      <c r="AU645" s="70"/>
      <c r="AV645" s="70"/>
      <c r="AW645" s="70"/>
      <c r="AX645" s="83"/>
      <c r="AY645" s="70"/>
      <c r="AZ645" s="70"/>
      <c r="BA645" s="70"/>
      <c r="BB645" s="70">
        <f t="shared" si="91"/>
        <v>1</v>
      </c>
      <c r="BC645" s="70">
        <f t="shared" si="92"/>
        <v>1.4143062447956468E-3</v>
      </c>
      <c r="BD645" s="70" t="e">
        <f t="shared" si="93"/>
        <v>#N/A</v>
      </c>
      <c r="BE645" s="70"/>
      <c r="BF645" s="70"/>
      <c r="BG645" s="70"/>
      <c r="BH645" s="70"/>
      <c r="BI645" s="70"/>
      <c r="BJ645" s="70"/>
      <c r="BK645" s="70"/>
      <c r="BL645" s="70"/>
      <c r="BM645" s="70"/>
      <c r="BN645" s="70"/>
      <c r="BO645" s="70"/>
      <c r="BP645" s="70"/>
      <c r="BQ645" s="70"/>
      <c r="BR645" s="70"/>
      <c r="BS645" s="70"/>
      <c r="BT645" s="70"/>
      <c r="BU645" s="70"/>
      <c r="BV645" s="70"/>
      <c r="BW645" s="70"/>
      <c r="BX645" s="70"/>
      <c r="BY645" s="70"/>
      <c r="BZ645" s="70"/>
      <c r="CA645" s="70"/>
      <c r="CB645" s="70"/>
      <c r="CC645" s="70"/>
      <c r="CD645" s="70"/>
      <c r="CE645" s="70"/>
      <c r="CF645" s="70"/>
      <c r="CG645" s="70"/>
      <c r="CH645" s="70"/>
      <c r="CI645" s="70"/>
      <c r="CJ645" s="70"/>
      <c r="CK645" s="70"/>
      <c r="CL645" s="70"/>
      <c r="CM645" s="70"/>
      <c r="CN645" s="70"/>
      <c r="CO645" s="70"/>
      <c r="CP645" s="70"/>
      <c r="CQ645" s="70"/>
      <c r="CR645" s="70"/>
      <c r="CS645" s="70"/>
      <c r="CT645" s="70"/>
      <c r="CU645" s="70"/>
      <c r="CV645" s="70"/>
      <c r="CW645" s="70"/>
      <c r="CX645" s="70"/>
      <c r="CY645" s="70"/>
      <c r="CZ645" s="70"/>
      <c r="DA645" s="70"/>
      <c r="DB645" s="70"/>
      <c r="DC645" s="70"/>
      <c r="DD645" s="70"/>
      <c r="DE645" s="70"/>
      <c r="DF645" s="70"/>
      <c r="DG645" s="70"/>
      <c r="DH645" s="70"/>
      <c r="DI645" s="70"/>
      <c r="DJ645" s="70"/>
      <c r="DK645" s="70"/>
      <c r="DL645" s="70"/>
      <c r="DM645" s="70"/>
      <c r="DN645" s="70"/>
      <c r="DO645" s="70"/>
      <c r="DP645" s="70"/>
      <c r="DQ645" s="70"/>
      <c r="DR645" s="70"/>
      <c r="DS645" s="70"/>
      <c r="DT645" s="70"/>
      <c r="DU645" s="70"/>
      <c r="DV645" s="70"/>
      <c r="DW645" s="70"/>
      <c r="DX645" s="70"/>
      <c r="DY645" s="70"/>
      <c r="DZ645" s="70"/>
      <c r="EA645" s="70"/>
      <c r="EB645" s="70"/>
      <c r="EC645" s="70"/>
      <c r="ED645" s="70"/>
      <c r="EE645" s="70"/>
      <c r="EF645" s="70"/>
      <c r="EG645" s="70"/>
      <c r="EH645" s="70"/>
      <c r="EI645" s="70"/>
      <c r="EJ645" s="70"/>
      <c r="EK645" s="70"/>
      <c r="EL645" s="70"/>
      <c r="EM645" s="70"/>
      <c r="EN645" s="70"/>
    </row>
    <row r="646" spans="1:144" outlineLevel="1" x14ac:dyDescent="0.2">
      <c r="A646" s="16">
        <v>393</v>
      </c>
      <c r="B646" s="16">
        <v>0</v>
      </c>
      <c r="C646" s="1">
        <v>4.3987688288150694E-5</v>
      </c>
      <c r="D646" s="1">
        <f t="shared" si="85"/>
        <v>-4.3987688288150694E-5</v>
      </c>
      <c r="E646" s="1">
        <f t="shared" si="86"/>
        <v>8.7977311549784548E-5</v>
      </c>
      <c r="F646" s="1">
        <f t="shared" si="87"/>
        <v>-9.3796221432307474E-3</v>
      </c>
      <c r="G646" s="1">
        <f t="shared" si="88"/>
        <v>-6.6324673606424842E-3</v>
      </c>
      <c r="H646" s="1">
        <v>3.7158825645130638E-4</v>
      </c>
      <c r="I646" s="1">
        <f t="shared" si="89"/>
        <v>1.6352103669968412E-8</v>
      </c>
      <c r="J646" s="1">
        <f t="shared" si="90"/>
        <v>-6.6336999776638872E-3</v>
      </c>
      <c r="AQ646" s="70"/>
      <c r="AR646" s="70"/>
      <c r="AS646" s="70"/>
      <c r="AT646" s="70"/>
      <c r="AU646" s="70"/>
      <c r="AV646" s="70"/>
      <c r="AW646" s="70"/>
      <c r="AX646" s="83"/>
      <c r="AY646" s="70"/>
      <c r="AZ646" s="70"/>
      <c r="BA646" s="70"/>
      <c r="BB646" s="70">
        <f t="shared" si="91"/>
        <v>1</v>
      </c>
      <c r="BC646" s="70">
        <f t="shared" si="92"/>
        <v>4.3987688288150694E-5</v>
      </c>
      <c r="BD646" s="70" t="e">
        <f t="shared" si="93"/>
        <v>#N/A</v>
      </c>
      <c r="BE646" s="70"/>
      <c r="BF646" s="70"/>
      <c r="BG646" s="70"/>
      <c r="BH646" s="70"/>
      <c r="BI646" s="70"/>
      <c r="BJ646" s="70"/>
      <c r="BK646" s="70"/>
      <c r="BL646" s="70"/>
      <c r="BM646" s="70"/>
      <c r="BN646" s="70"/>
      <c r="BO646" s="70"/>
      <c r="BP646" s="70"/>
      <c r="BQ646" s="70"/>
      <c r="BR646" s="70"/>
      <c r="BS646" s="70"/>
      <c r="BT646" s="70"/>
      <c r="BU646" s="70"/>
      <c r="BV646" s="70"/>
      <c r="BW646" s="70"/>
      <c r="BX646" s="70"/>
      <c r="BY646" s="70"/>
      <c r="BZ646" s="70"/>
      <c r="CA646" s="70"/>
      <c r="CB646" s="70"/>
      <c r="CC646" s="70"/>
      <c r="CD646" s="70"/>
      <c r="CE646" s="70"/>
      <c r="CF646" s="70"/>
      <c r="CG646" s="70"/>
      <c r="CH646" s="70"/>
      <c r="CI646" s="70"/>
      <c r="CJ646" s="70"/>
      <c r="CK646" s="70"/>
      <c r="CL646" s="70"/>
      <c r="CM646" s="70"/>
      <c r="CN646" s="70"/>
      <c r="CO646" s="70"/>
      <c r="CP646" s="70"/>
      <c r="CQ646" s="70"/>
      <c r="CR646" s="70"/>
      <c r="CS646" s="70"/>
      <c r="CT646" s="70"/>
      <c r="CU646" s="70"/>
      <c r="CV646" s="70"/>
      <c r="CW646" s="70"/>
      <c r="CX646" s="70"/>
      <c r="CY646" s="70"/>
      <c r="CZ646" s="70"/>
      <c r="DA646" s="70"/>
      <c r="DB646" s="70"/>
      <c r="DC646" s="70"/>
      <c r="DD646" s="70"/>
      <c r="DE646" s="70"/>
      <c r="DF646" s="70"/>
      <c r="DG646" s="70"/>
      <c r="DH646" s="70"/>
      <c r="DI646" s="70"/>
      <c r="DJ646" s="70"/>
      <c r="DK646" s="70"/>
      <c r="DL646" s="70"/>
      <c r="DM646" s="70"/>
      <c r="DN646" s="70"/>
      <c r="DO646" s="70"/>
      <c r="DP646" s="70"/>
      <c r="DQ646" s="70"/>
      <c r="DR646" s="70"/>
      <c r="DS646" s="70"/>
      <c r="DT646" s="70"/>
      <c r="DU646" s="70"/>
      <c r="DV646" s="70"/>
      <c r="DW646" s="70"/>
      <c r="DX646" s="70"/>
      <c r="DY646" s="70"/>
      <c r="DZ646" s="70"/>
      <c r="EA646" s="70"/>
      <c r="EB646" s="70"/>
      <c r="EC646" s="70"/>
      <c r="ED646" s="70"/>
      <c r="EE646" s="70"/>
      <c r="EF646" s="70"/>
      <c r="EG646" s="70"/>
      <c r="EH646" s="70"/>
      <c r="EI646" s="70"/>
      <c r="EJ646" s="70"/>
      <c r="EK646" s="70"/>
      <c r="EL646" s="70"/>
      <c r="EM646" s="70"/>
      <c r="EN646" s="70"/>
    </row>
    <row r="647" spans="1:144" outlineLevel="1" x14ac:dyDescent="0.2">
      <c r="A647" s="16">
        <v>394</v>
      </c>
      <c r="B647" s="16">
        <v>0</v>
      </c>
      <c r="C647" s="1">
        <v>1.2490469058899068E-2</v>
      </c>
      <c r="D647" s="1">
        <f t="shared" si="85"/>
        <v>-1.2490469058899068E-2</v>
      </c>
      <c r="E647" s="1">
        <f t="shared" si="86"/>
        <v>2.5138261335022925E-2</v>
      </c>
      <c r="F647" s="1">
        <f t="shared" si="87"/>
        <v>-0.15855050089805117</v>
      </c>
      <c r="G647" s="1">
        <f t="shared" si="88"/>
        <v>-0.11246534659411268</v>
      </c>
      <c r="H647" s="1">
        <v>2.6570785733777171E-2</v>
      </c>
      <c r="I647" s="1">
        <f t="shared" si="89"/>
        <v>3.4525300974666768E-4</v>
      </c>
      <c r="J647" s="1">
        <f t="shared" si="90"/>
        <v>-0.11398994339098761</v>
      </c>
      <c r="AQ647" s="70"/>
      <c r="AR647" s="70"/>
      <c r="AS647" s="70"/>
      <c r="AT647" s="70"/>
      <c r="AU647" s="70"/>
      <c r="AV647" s="70"/>
      <c r="AW647" s="70"/>
      <c r="AX647" s="83"/>
      <c r="AY647" s="70"/>
      <c r="AZ647" s="70"/>
      <c r="BA647" s="70"/>
      <c r="BB647" s="70">
        <f t="shared" si="91"/>
        <v>1</v>
      </c>
      <c r="BC647" s="70">
        <f t="shared" si="92"/>
        <v>1.2490469058899068E-2</v>
      </c>
      <c r="BD647" s="70" t="e">
        <f t="shared" si="93"/>
        <v>#N/A</v>
      </c>
      <c r="BE647" s="70"/>
      <c r="BF647" s="70"/>
      <c r="BG647" s="70"/>
      <c r="BH647" s="70"/>
      <c r="BI647" s="70"/>
      <c r="BJ647" s="70"/>
      <c r="BK647" s="70"/>
      <c r="BL647" s="70"/>
      <c r="BM647" s="70"/>
      <c r="BN647" s="70"/>
      <c r="BO647" s="70"/>
      <c r="BP647" s="70"/>
      <c r="BQ647" s="70"/>
      <c r="BR647" s="70"/>
      <c r="BS647" s="70"/>
      <c r="BT647" s="70"/>
      <c r="BU647" s="70"/>
      <c r="BV647" s="70"/>
      <c r="BW647" s="70"/>
      <c r="BX647" s="70"/>
      <c r="BY647" s="70"/>
      <c r="BZ647" s="70"/>
      <c r="CA647" s="70"/>
      <c r="CB647" s="70"/>
      <c r="CC647" s="70"/>
      <c r="CD647" s="70"/>
      <c r="CE647" s="70"/>
      <c r="CF647" s="70"/>
      <c r="CG647" s="70"/>
      <c r="CH647" s="70"/>
      <c r="CI647" s="70"/>
      <c r="CJ647" s="70"/>
      <c r="CK647" s="70"/>
      <c r="CL647" s="70"/>
      <c r="CM647" s="70"/>
      <c r="CN647" s="70"/>
      <c r="CO647" s="70"/>
      <c r="CP647" s="70"/>
      <c r="CQ647" s="70"/>
      <c r="CR647" s="70"/>
      <c r="CS647" s="70"/>
      <c r="CT647" s="70"/>
      <c r="CU647" s="70"/>
      <c r="CV647" s="70"/>
      <c r="CW647" s="70"/>
      <c r="CX647" s="70"/>
      <c r="CY647" s="70"/>
      <c r="CZ647" s="70"/>
      <c r="DA647" s="70"/>
      <c r="DB647" s="70"/>
      <c r="DC647" s="70"/>
      <c r="DD647" s="70"/>
      <c r="DE647" s="70"/>
      <c r="DF647" s="70"/>
      <c r="DG647" s="70"/>
      <c r="DH647" s="70"/>
      <c r="DI647" s="70"/>
      <c r="DJ647" s="70"/>
      <c r="DK647" s="70"/>
      <c r="DL647" s="70"/>
      <c r="DM647" s="70"/>
      <c r="DN647" s="70"/>
      <c r="DO647" s="70"/>
      <c r="DP647" s="70"/>
      <c r="DQ647" s="70"/>
      <c r="DR647" s="70"/>
      <c r="DS647" s="70"/>
      <c r="DT647" s="70"/>
      <c r="DU647" s="70"/>
      <c r="DV647" s="70"/>
      <c r="DW647" s="70"/>
      <c r="DX647" s="70"/>
      <c r="DY647" s="70"/>
      <c r="DZ647" s="70"/>
      <c r="EA647" s="70"/>
      <c r="EB647" s="70"/>
      <c r="EC647" s="70"/>
      <c r="ED647" s="70"/>
      <c r="EE647" s="70"/>
      <c r="EF647" s="70"/>
      <c r="EG647" s="70"/>
      <c r="EH647" s="70"/>
      <c r="EI647" s="70"/>
      <c r="EJ647" s="70"/>
      <c r="EK647" s="70"/>
      <c r="EL647" s="70"/>
      <c r="EM647" s="70"/>
      <c r="EN647" s="70"/>
    </row>
    <row r="648" spans="1:144" outlineLevel="1" x14ac:dyDescent="0.2">
      <c r="A648" s="16">
        <v>395</v>
      </c>
      <c r="B648" s="16">
        <v>0</v>
      </c>
      <c r="C648" s="1">
        <v>4.4746819521663039E-2</v>
      </c>
      <c r="D648" s="1">
        <f t="shared" si="85"/>
        <v>-4.4746819521663039E-2</v>
      </c>
      <c r="E648" s="1">
        <f t="shared" si="86"/>
        <v>9.1557726376903223E-2</v>
      </c>
      <c r="F648" s="1">
        <f t="shared" si="87"/>
        <v>-0.30258507295784309</v>
      </c>
      <c r="G648" s="1">
        <f t="shared" si="88"/>
        <v>-0.21643218305073383</v>
      </c>
      <c r="H648" s="1">
        <v>2.3323555099039658E-2</v>
      </c>
      <c r="I648" s="1">
        <f t="shared" si="89"/>
        <v>1.1186332263406085E-3</v>
      </c>
      <c r="J648" s="1">
        <f t="shared" si="90"/>
        <v>-0.21900119425803813</v>
      </c>
      <c r="AQ648" s="70"/>
      <c r="AR648" s="70"/>
      <c r="AS648" s="70"/>
      <c r="AT648" s="70"/>
      <c r="AU648" s="70"/>
      <c r="AV648" s="70"/>
      <c r="AW648" s="70"/>
      <c r="AX648" s="83"/>
      <c r="AY648" s="70"/>
      <c r="AZ648" s="70"/>
      <c r="BA648" s="70"/>
      <c r="BB648" s="70">
        <f t="shared" si="91"/>
        <v>1</v>
      </c>
      <c r="BC648" s="70">
        <f t="shared" si="92"/>
        <v>4.4746819521663039E-2</v>
      </c>
      <c r="BD648" s="70" t="e">
        <f t="shared" si="93"/>
        <v>#N/A</v>
      </c>
      <c r="BE648" s="70"/>
      <c r="BF648" s="70"/>
      <c r="BG648" s="70"/>
      <c r="BH648" s="70"/>
      <c r="BI648" s="70"/>
      <c r="BJ648" s="70"/>
      <c r="BK648" s="70"/>
      <c r="BL648" s="70"/>
      <c r="BM648" s="70"/>
      <c r="BN648" s="70"/>
      <c r="BO648" s="70"/>
      <c r="BP648" s="70"/>
      <c r="BQ648" s="70"/>
      <c r="BR648" s="70"/>
      <c r="BS648" s="70"/>
      <c r="BT648" s="70"/>
      <c r="BU648" s="70"/>
      <c r="BV648" s="70"/>
      <c r="BW648" s="70"/>
      <c r="BX648" s="70"/>
      <c r="BY648" s="70"/>
      <c r="BZ648" s="70"/>
      <c r="CA648" s="70"/>
      <c r="CB648" s="70"/>
      <c r="CC648" s="70"/>
      <c r="CD648" s="70"/>
      <c r="CE648" s="70"/>
      <c r="CF648" s="70"/>
      <c r="CG648" s="70"/>
      <c r="CH648" s="70"/>
      <c r="CI648" s="70"/>
      <c r="CJ648" s="70"/>
      <c r="CK648" s="70"/>
      <c r="CL648" s="70"/>
      <c r="CM648" s="70"/>
      <c r="CN648" s="70"/>
      <c r="CO648" s="70"/>
      <c r="CP648" s="70"/>
      <c r="CQ648" s="70"/>
      <c r="CR648" s="70"/>
      <c r="CS648" s="70"/>
      <c r="CT648" s="70"/>
      <c r="CU648" s="70"/>
      <c r="CV648" s="70"/>
      <c r="CW648" s="70"/>
      <c r="CX648" s="70"/>
      <c r="CY648" s="70"/>
      <c r="CZ648" s="70"/>
      <c r="DA648" s="70"/>
      <c r="DB648" s="70"/>
      <c r="DC648" s="70"/>
      <c r="DD648" s="70"/>
      <c r="DE648" s="70"/>
      <c r="DF648" s="70"/>
      <c r="DG648" s="70"/>
      <c r="DH648" s="70"/>
      <c r="DI648" s="70"/>
      <c r="DJ648" s="70"/>
      <c r="DK648" s="70"/>
      <c r="DL648" s="70"/>
      <c r="DM648" s="70"/>
      <c r="DN648" s="70"/>
      <c r="DO648" s="70"/>
      <c r="DP648" s="70"/>
      <c r="DQ648" s="70"/>
      <c r="DR648" s="70"/>
      <c r="DS648" s="70"/>
      <c r="DT648" s="70"/>
      <c r="DU648" s="70"/>
      <c r="DV648" s="70"/>
      <c r="DW648" s="70"/>
      <c r="DX648" s="70"/>
      <c r="DY648" s="70"/>
      <c r="DZ648" s="70"/>
      <c r="EA648" s="70"/>
      <c r="EB648" s="70"/>
      <c r="EC648" s="70"/>
      <c r="ED648" s="70"/>
      <c r="EE648" s="70"/>
      <c r="EF648" s="70"/>
      <c r="EG648" s="70"/>
      <c r="EH648" s="70"/>
      <c r="EI648" s="70"/>
      <c r="EJ648" s="70"/>
      <c r="EK648" s="70"/>
      <c r="EL648" s="70"/>
      <c r="EM648" s="70"/>
      <c r="EN648" s="70"/>
    </row>
    <row r="649" spans="1:144" outlineLevel="1" x14ac:dyDescent="0.2">
      <c r="A649" s="16">
        <v>396</v>
      </c>
      <c r="B649" s="16">
        <v>0</v>
      </c>
      <c r="C649" s="1">
        <v>1.7530347144469532E-2</v>
      </c>
      <c r="D649" s="1">
        <f t="shared" si="85"/>
        <v>-1.7530347144469532E-2</v>
      </c>
      <c r="E649" s="1">
        <f t="shared" si="86"/>
        <v>3.5371646789208733E-2</v>
      </c>
      <c r="F649" s="1">
        <f t="shared" si="87"/>
        <v>-0.18807351432141831</v>
      </c>
      <c r="G649" s="1">
        <f t="shared" si="88"/>
        <v>-0.13357823043724459</v>
      </c>
      <c r="H649" s="1">
        <v>1.0625511016430354E-2</v>
      </c>
      <c r="I649" s="1">
        <f t="shared" si="89"/>
        <v>1.9162867195112547E-4</v>
      </c>
      <c r="J649" s="1">
        <f t="shared" si="90"/>
        <v>-0.13429360490617839</v>
      </c>
      <c r="AQ649" s="70"/>
      <c r="AR649" s="70"/>
      <c r="AS649" s="70"/>
      <c r="AT649" s="70"/>
      <c r="AU649" s="70"/>
      <c r="AV649" s="70"/>
      <c r="AW649" s="70"/>
      <c r="AX649" s="83"/>
      <c r="AY649" s="70"/>
      <c r="AZ649" s="70"/>
      <c r="BA649" s="70"/>
      <c r="BB649" s="70">
        <f t="shared" si="91"/>
        <v>1</v>
      </c>
      <c r="BC649" s="70">
        <f t="shared" si="92"/>
        <v>1.7530347144469532E-2</v>
      </c>
      <c r="BD649" s="70" t="e">
        <f t="shared" si="93"/>
        <v>#N/A</v>
      </c>
      <c r="BE649" s="70"/>
      <c r="BF649" s="70"/>
      <c r="BG649" s="70"/>
      <c r="BH649" s="70"/>
      <c r="BI649" s="70"/>
      <c r="BJ649" s="70"/>
      <c r="BK649" s="70"/>
      <c r="BL649" s="70"/>
      <c r="BM649" s="70"/>
      <c r="BN649" s="70"/>
      <c r="BO649" s="70"/>
      <c r="BP649" s="70"/>
      <c r="BQ649" s="70"/>
      <c r="BR649" s="70"/>
      <c r="BS649" s="70"/>
      <c r="BT649" s="70"/>
      <c r="BU649" s="70"/>
      <c r="BV649" s="70"/>
      <c r="BW649" s="70"/>
      <c r="BX649" s="70"/>
      <c r="BY649" s="70"/>
      <c r="BZ649" s="70"/>
      <c r="CA649" s="70"/>
      <c r="CB649" s="70"/>
      <c r="CC649" s="70"/>
      <c r="CD649" s="70"/>
      <c r="CE649" s="70"/>
      <c r="CF649" s="70"/>
      <c r="CG649" s="70"/>
      <c r="CH649" s="70"/>
      <c r="CI649" s="70"/>
      <c r="CJ649" s="70"/>
      <c r="CK649" s="70"/>
      <c r="CL649" s="70"/>
      <c r="CM649" s="70"/>
      <c r="CN649" s="70"/>
      <c r="CO649" s="70"/>
      <c r="CP649" s="70"/>
      <c r="CQ649" s="70"/>
      <c r="CR649" s="70"/>
      <c r="CS649" s="70"/>
      <c r="CT649" s="70"/>
      <c r="CU649" s="70"/>
      <c r="CV649" s="70"/>
      <c r="CW649" s="70"/>
      <c r="CX649" s="70"/>
      <c r="CY649" s="70"/>
      <c r="CZ649" s="70"/>
      <c r="DA649" s="70"/>
      <c r="DB649" s="70"/>
      <c r="DC649" s="70"/>
      <c r="DD649" s="70"/>
      <c r="DE649" s="70"/>
      <c r="DF649" s="70"/>
      <c r="DG649" s="70"/>
      <c r="DH649" s="70"/>
      <c r="DI649" s="70"/>
      <c r="DJ649" s="70"/>
      <c r="DK649" s="70"/>
      <c r="DL649" s="70"/>
      <c r="DM649" s="70"/>
      <c r="DN649" s="70"/>
      <c r="DO649" s="70"/>
      <c r="DP649" s="70"/>
      <c r="DQ649" s="70"/>
      <c r="DR649" s="70"/>
      <c r="DS649" s="70"/>
      <c r="DT649" s="70"/>
      <c r="DU649" s="70"/>
      <c r="DV649" s="70"/>
      <c r="DW649" s="70"/>
      <c r="DX649" s="70"/>
      <c r="DY649" s="70"/>
      <c r="DZ649" s="70"/>
      <c r="EA649" s="70"/>
      <c r="EB649" s="70"/>
      <c r="EC649" s="70"/>
      <c r="ED649" s="70"/>
      <c r="EE649" s="70"/>
      <c r="EF649" s="70"/>
      <c r="EG649" s="70"/>
      <c r="EH649" s="70"/>
      <c r="EI649" s="70"/>
      <c r="EJ649" s="70"/>
      <c r="EK649" s="70"/>
      <c r="EL649" s="70"/>
      <c r="EM649" s="70"/>
      <c r="EN649" s="70"/>
    </row>
  </sheetData>
  <conditionalFormatting sqref="D82 B83:D83 E78:F78">
    <cfRule type="expression" dxfId="3" priority="4">
      <formula>$H$78&gt;0</formula>
    </cfRule>
  </conditionalFormatting>
  <conditionalFormatting sqref="B82:C82 G82:H82 B84 E84 H84">
    <cfRule type="expression" dxfId="2" priority="3">
      <formula>$H$78&gt;0</formula>
    </cfRule>
  </conditionalFormatting>
  <conditionalFormatting sqref="E88:F137">
    <cfRule type="cellIs" dxfId="1" priority="1" stopIfTrue="1" operator="equal">
      <formula>$I$2</formula>
    </cfRule>
    <cfRule type="cellIs" dxfId="0" priority="2" stopIfTrue="1" operator="equal">
      <formula>$H$2</formula>
    </cfRule>
  </conditionalFormatting>
  <dataValidations count="1">
    <dataValidation type="decimal" allowBlank="1" showInputMessage="1" showErrorMessage="1" error="Please enter a confidence level between 0 and 1." prompt="Confidence level can be adjusted between 0 and 100% to dynamically change confidence limits on this sheet." sqref="I11" xr:uid="{3DA7FB8A-D756-40DD-87EF-BD15AA9228E1}">
      <formula1>0</formula1>
      <formula2>1</formula2>
    </dataValidation>
  </dataValidation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48" r:id="rId3" name="Spinner 24">
              <controlPr defaultSize="0" autoPict="0">
                <anchor moveWithCells="1" sizeWithCells="1">
                  <from>
                    <xdr:col>9</xdr:col>
                    <xdr:colOff>0</xdr:colOff>
                    <xdr:row>9</xdr:row>
                    <xdr:rowOff>0</xdr:rowOff>
                  </from>
                  <to>
                    <xdr:col>10</xdr:col>
                    <xdr:colOff>0</xdr:colOff>
                    <xdr:row>11</xdr:row>
                    <xdr:rowOff>114300</xdr:rowOff>
                  </to>
                </anchor>
              </controlPr>
            </control>
          </mc:Choice>
        </mc:AlternateContent>
        <mc:AlternateContent xmlns:mc="http://schemas.openxmlformats.org/markup-compatibility/2006">
          <mc:Choice Requires="x14">
            <control shapeId="1049" r:id="rId4" name="Spinner 25">
              <controlPr defaultSize="0" autoPict="0">
                <anchor moveWithCells="1" sizeWithCells="1">
                  <from>
                    <xdr:col>9</xdr:col>
                    <xdr:colOff>60960</xdr:colOff>
                    <xdr:row>79</xdr:row>
                    <xdr:rowOff>0</xdr:rowOff>
                  </from>
                  <to>
                    <xdr:col>10</xdr:col>
                    <xdr:colOff>60960</xdr:colOff>
                    <xdr:row>81</xdr:row>
                    <xdr:rowOff>121920</xdr:rowOff>
                  </to>
                </anchor>
              </controlPr>
            </control>
          </mc:Choice>
        </mc:AlternateContent>
        <mc:AlternateContent xmlns:mc="http://schemas.openxmlformats.org/markup-compatibility/2006">
          <mc:Choice Requires="x14">
            <control shapeId="1050" r:id="rId5" name="Spinner 26">
              <controlPr defaultSize="0" autoPict="0">
                <anchor moveWithCells="1" sizeWithCells="1">
                  <from>
                    <xdr:col>9</xdr:col>
                    <xdr:colOff>0</xdr:colOff>
                    <xdr:row>142</xdr:row>
                    <xdr:rowOff>0</xdr:rowOff>
                  </from>
                  <to>
                    <xdr:col>10</xdr:col>
                    <xdr:colOff>0</xdr:colOff>
                    <xdr:row>144</xdr:row>
                    <xdr:rowOff>121920</xdr:rowOff>
                  </to>
                </anchor>
              </controlPr>
            </control>
          </mc:Choice>
        </mc:AlternateContent>
        <mc:AlternateContent xmlns:mc="http://schemas.openxmlformats.org/markup-compatibility/2006">
          <mc:Choice Requires="x14">
            <control shapeId="1051" r:id="rId6" name="Spinner 27">
              <controlPr defaultSize="0" autoPict="0">
                <anchor moveWithCells="1" sizeWithCells="1">
                  <from>
                    <xdr:col>9</xdr:col>
                    <xdr:colOff>60960</xdr:colOff>
                    <xdr:row>47</xdr:row>
                    <xdr:rowOff>0</xdr:rowOff>
                  </from>
                  <to>
                    <xdr:col>10</xdr:col>
                    <xdr:colOff>60960</xdr:colOff>
                    <xdr:row>49</xdr:row>
                    <xdr:rowOff>121920</xdr:rowOff>
                  </to>
                </anchor>
              </controlPr>
            </control>
          </mc:Choice>
        </mc:AlternateContent>
        <mc:AlternateContent xmlns:mc="http://schemas.openxmlformats.org/markup-compatibility/2006">
          <mc:Choice Requires="x14">
            <control shapeId="1052" r:id="rId7" name="Spinner 28">
              <controlPr defaultSize="0" autoPict="0">
                <anchor moveWithCells="1" sizeWithCells="1">
                  <from>
                    <xdr:col>9</xdr:col>
                    <xdr:colOff>60960</xdr:colOff>
                    <xdr:row>65</xdr:row>
                    <xdr:rowOff>0</xdr:rowOff>
                  </from>
                  <to>
                    <xdr:col>10</xdr:col>
                    <xdr:colOff>60960</xdr:colOff>
                    <xdr:row>67</xdr:row>
                    <xdr:rowOff>121920</xdr:rowOff>
                  </to>
                </anchor>
              </controlPr>
            </control>
          </mc:Choice>
        </mc:AlternateContent>
        <mc:AlternateContent xmlns:mc="http://schemas.openxmlformats.org/markup-compatibility/2006">
          <mc:Choice Requires="x14">
            <control shapeId="1053" r:id="rId8" name="Spinner 29">
              <controlPr defaultSize="0" autoPict="0">
                <anchor moveWithCells="1" sizeWithCells="1">
                  <from>
                    <xdr:col>9</xdr:col>
                    <xdr:colOff>0</xdr:colOff>
                    <xdr:row>215</xdr:row>
                    <xdr:rowOff>129540</xdr:rowOff>
                  </from>
                  <to>
                    <xdr:col>10</xdr:col>
                    <xdr:colOff>0</xdr:colOff>
                    <xdr:row>218</xdr:row>
                    <xdr:rowOff>121920</xdr:rowOff>
                  </to>
                </anchor>
              </controlPr>
            </control>
          </mc:Choice>
        </mc:AlternateContent>
        <mc:AlternateContent xmlns:mc="http://schemas.openxmlformats.org/markup-compatibility/2006">
          <mc:Choice Requires="x14">
            <control shapeId="1054" r:id="rId9" name="Spinner 30">
              <controlPr defaultSize="0" autoPict="0">
                <anchor moveWithCells="1" sizeWithCells="1">
                  <from>
                    <xdr:col>9</xdr:col>
                    <xdr:colOff>0</xdr:colOff>
                    <xdr:row>239</xdr:row>
                    <xdr:rowOff>0</xdr:rowOff>
                  </from>
                  <to>
                    <xdr:col>10</xdr:col>
                    <xdr:colOff>0</xdr:colOff>
                    <xdr:row>241</xdr:row>
                    <xdr:rowOff>121920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E94B6-A325-4FCA-911A-705AD5E3D6A2}">
  <dimension ref="A1:N36"/>
  <sheetViews>
    <sheetView showGridLines="0" showRowColHeaders="0" topLeftCell="A3" zoomScaleNormal="100" workbookViewId="0">
      <pane xSplit="1" topLeftCell="B1" activePane="topRight" state="frozenSplit"/>
      <selection pane="topRight" activeCell="A3" sqref="A3"/>
    </sheetView>
  </sheetViews>
  <sheetFormatPr defaultRowHeight="10.199999999999999" x14ac:dyDescent="0.2"/>
  <cols>
    <col min="1" max="1" width="38.77734375" style="27" bestFit="1" customWidth="1"/>
    <col min="2" max="3" width="16.77734375" style="27" customWidth="1"/>
    <col min="4" max="16384" width="8.88671875" style="27"/>
  </cols>
  <sheetData>
    <row r="1" spans="1:14" x14ac:dyDescent="0.2">
      <c r="A1" s="71" t="s">
        <v>219</v>
      </c>
      <c r="M1" s="77" t="s">
        <v>249</v>
      </c>
      <c r="N1" s="77" t="s">
        <v>250</v>
      </c>
    </row>
    <row r="3" spans="1:14" x14ac:dyDescent="0.2">
      <c r="A3" s="73" t="s">
        <v>220</v>
      </c>
      <c r="B3" s="72" t="s">
        <v>236</v>
      </c>
      <c r="C3" s="72" t="s">
        <v>236</v>
      </c>
    </row>
    <row r="4" spans="1:14" x14ac:dyDescent="0.2">
      <c r="A4" s="74" t="s">
        <v>221</v>
      </c>
      <c r="B4" s="27" t="s">
        <v>69</v>
      </c>
      <c r="C4" s="27" t="s">
        <v>256</v>
      </c>
    </row>
    <row r="5" spans="1:14" x14ac:dyDescent="0.2">
      <c r="A5" s="74" t="s">
        <v>222</v>
      </c>
      <c r="B5" s="76">
        <v>43221.846168981479</v>
      </c>
      <c r="C5" s="76">
        <v>43222.598622685182</v>
      </c>
    </row>
    <row r="6" spans="1:14" x14ac:dyDescent="0.2">
      <c r="A6" s="75" t="s">
        <v>223</v>
      </c>
      <c r="B6" s="77" t="s">
        <v>237</v>
      </c>
      <c r="C6" s="125" t="s">
        <v>270</v>
      </c>
      <c r="D6" s="80"/>
    </row>
    <row r="7" spans="1:14" x14ac:dyDescent="0.2">
      <c r="A7" s="74" t="s">
        <v>224</v>
      </c>
      <c r="B7" s="79" t="s">
        <v>238</v>
      </c>
      <c r="C7" s="127" t="s">
        <v>271</v>
      </c>
      <c r="D7" s="80"/>
    </row>
    <row r="8" spans="1:14" x14ac:dyDescent="0.2">
      <c r="A8" s="74" t="s">
        <v>85</v>
      </c>
      <c r="B8" s="27">
        <v>7.575757575757576E-2</v>
      </c>
      <c r="C8" s="80">
        <v>8.520179372197309E-2</v>
      </c>
      <c r="D8" s="80"/>
    </row>
    <row r="9" spans="1:14" x14ac:dyDescent="0.2">
      <c r="A9" s="74" t="s">
        <v>225</v>
      </c>
      <c r="B9" s="27">
        <v>0.26460983631171181</v>
      </c>
      <c r="C9" s="80">
        <v>0.279181747377101</v>
      </c>
      <c r="D9" s="80"/>
    </row>
    <row r="10" spans="1:14" x14ac:dyDescent="0.2">
      <c r="A10" s="74" t="s">
        <v>84</v>
      </c>
      <c r="B10" s="81">
        <v>0.14721222882543902</v>
      </c>
      <c r="C10" s="81">
        <v>0.14071825985909386</v>
      </c>
      <c r="D10" s="80"/>
    </row>
    <row r="11" spans="1:14" x14ac:dyDescent="0.2">
      <c r="A11" s="74" t="s">
        <v>108</v>
      </c>
      <c r="B11" s="81">
        <v>0.70039134483691845</v>
      </c>
      <c r="C11" s="81">
        <v>0.76599012805185263</v>
      </c>
      <c r="D11" s="80"/>
    </row>
    <row r="12" spans="1:14" x14ac:dyDescent="0.2">
      <c r="A12" s="74" t="s">
        <v>226</v>
      </c>
      <c r="B12" s="81">
        <v>0.61567773355852751</v>
      </c>
      <c r="C12" s="81">
        <v>0.69671511413500176</v>
      </c>
      <c r="D12" s="80"/>
    </row>
    <row r="13" spans="1:14" x14ac:dyDescent="0.2">
      <c r="A13" s="74" t="s">
        <v>227</v>
      </c>
      <c r="B13" s="27">
        <v>6.3683182629850013</v>
      </c>
      <c r="C13" s="80">
        <v>8.6724290303827516</v>
      </c>
      <c r="D13" s="80"/>
    </row>
    <row r="14" spans="1:14" x14ac:dyDescent="0.2">
      <c r="A14" s="74" t="s">
        <v>106</v>
      </c>
      <c r="B14" s="27">
        <v>81.661030518611838</v>
      </c>
      <c r="C14" s="80">
        <v>78.803707670451374</v>
      </c>
      <c r="D14" s="80"/>
    </row>
    <row r="15" spans="1:14" x14ac:dyDescent="0.2">
      <c r="A15" s="74" t="s">
        <v>228</v>
      </c>
      <c r="B15" s="27">
        <v>0.97959927140255021</v>
      </c>
      <c r="C15" s="80">
        <v>0.98945433436532493</v>
      </c>
      <c r="D15" s="80"/>
    </row>
    <row r="16" spans="1:14" x14ac:dyDescent="0.2">
      <c r="A16" s="74" t="s">
        <v>229</v>
      </c>
      <c r="B16" s="27">
        <v>0.2</v>
      </c>
      <c r="C16" s="80">
        <v>0.5</v>
      </c>
      <c r="D16" s="80"/>
    </row>
    <row r="17" spans="1:4" x14ac:dyDescent="0.2">
      <c r="A17" s="74" t="s">
        <v>230</v>
      </c>
      <c r="B17" s="78">
        <v>0.95707070707070696</v>
      </c>
      <c r="C17" s="126">
        <v>0.97757847533632281</v>
      </c>
      <c r="D17" s="80"/>
    </row>
    <row r="18" spans="1:4" x14ac:dyDescent="0.2">
      <c r="A18" s="74" t="s">
        <v>231</v>
      </c>
      <c r="B18" s="78">
        <v>0.89999999999999991</v>
      </c>
      <c r="C18" s="126">
        <v>0.81578947368421062</v>
      </c>
      <c r="D18" s="80"/>
    </row>
    <row r="19" spans="1:4" x14ac:dyDescent="0.2">
      <c r="A19" s="74" t="s">
        <v>232</v>
      </c>
      <c r="B19" s="78">
        <v>0.96174863387978138</v>
      </c>
      <c r="C19" s="126">
        <v>0.99264705882352944</v>
      </c>
      <c r="D19" s="80"/>
    </row>
    <row r="20" spans="1:4" x14ac:dyDescent="0.2">
      <c r="A20" s="74" t="s">
        <v>233</v>
      </c>
      <c r="B20" s="80"/>
      <c r="C20" s="80"/>
      <c r="D20" s="80"/>
    </row>
    <row r="21" spans="1:4" x14ac:dyDescent="0.2">
      <c r="A21" s="74" t="s">
        <v>230</v>
      </c>
      <c r="B21" s="80"/>
      <c r="C21" s="126"/>
      <c r="D21" s="80"/>
    </row>
    <row r="22" spans="1:4" x14ac:dyDescent="0.2">
      <c r="A22" s="74" t="s">
        <v>231</v>
      </c>
      <c r="B22" s="80"/>
      <c r="C22" s="126">
        <v>0</v>
      </c>
      <c r="D22" s="80"/>
    </row>
    <row r="23" spans="1:4" x14ac:dyDescent="0.2">
      <c r="A23" s="74" t="s">
        <v>232</v>
      </c>
      <c r="B23" s="80"/>
      <c r="C23" s="126"/>
      <c r="D23" s="80"/>
    </row>
    <row r="25" spans="1:4" x14ac:dyDescent="0.2">
      <c r="A25" s="75" t="s">
        <v>234</v>
      </c>
      <c r="B25" s="27" t="s">
        <v>69</v>
      </c>
      <c r="C25" s="80" t="s">
        <v>256</v>
      </c>
      <c r="D25" s="80"/>
    </row>
    <row r="26" spans="1:4" x14ac:dyDescent="0.2">
      <c r="A26" s="74" t="s">
        <v>235</v>
      </c>
      <c r="B26" s="27" t="s">
        <v>239</v>
      </c>
      <c r="C26" s="80" t="s">
        <v>239</v>
      </c>
      <c r="D26" s="80"/>
    </row>
    <row r="27" spans="1:4" x14ac:dyDescent="0.2">
      <c r="A27" s="74" t="s">
        <v>98</v>
      </c>
      <c r="B27" s="81" t="s">
        <v>240</v>
      </c>
      <c r="C27" s="81" t="s">
        <v>272</v>
      </c>
      <c r="D27" s="80"/>
    </row>
    <row r="28" spans="1:4" x14ac:dyDescent="0.2">
      <c r="A28" s="74" t="s">
        <v>9</v>
      </c>
      <c r="B28" s="81" t="s">
        <v>241</v>
      </c>
      <c r="C28" s="81" t="s">
        <v>273</v>
      </c>
      <c r="D28" s="80"/>
    </row>
    <row r="29" spans="1:4" x14ac:dyDescent="0.2">
      <c r="A29" s="74" t="s">
        <v>99</v>
      </c>
      <c r="B29" s="81" t="s">
        <v>242</v>
      </c>
      <c r="C29" s="81" t="s">
        <v>274</v>
      </c>
      <c r="D29" s="80"/>
    </row>
    <row r="30" spans="1:4" x14ac:dyDescent="0.2">
      <c r="A30" s="74" t="s">
        <v>13</v>
      </c>
      <c r="B30" s="81" t="s">
        <v>243</v>
      </c>
      <c r="C30" s="81" t="s">
        <v>275</v>
      </c>
      <c r="D30" s="80"/>
    </row>
    <row r="31" spans="1:4" x14ac:dyDescent="0.2">
      <c r="A31" s="74" t="s">
        <v>100</v>
      </c>
      <c r="B31" s="81" t="s">
        <v>244</v>
      </c>
      <c r="C31" s="81" t="s">
        <v>276</v>
      </c>
      <c r="D31" s="80"/>
    </row>
    <row r="32" spans="1:4" x14ac:dyDescent="0.2">
      <c r="A32" s="74" t="s">
        <v>20</v>
      </c>
      <c r="B32" s="81" t="s">
        <v>245</v>
      </c>
      <c r="C32" s="81" t="s">
        <v>277</v>
      </c>
      <c r="D32" s="80"/>
    </row>
    <row r="33" spans="1:4" x14ac:dyDescent="0.2">
      <c r="A33" s="74" t="s">
        <v>27</v>
      </c>
      <c r="B33" s="81" t="s">
        <v>246</v>
      </c>
      <c r="C33" s="81" t="s">
        <v>278</v>
      </c>
      <c r="D33" s="80"/>
    </row>
    <row r="34" spans="1:4" x14ac:dyDescent="0.2">
      <c r="A34" s="74" t="s">
        <v>26</v>
      </c>
      <c r="B34" s="81" t="s">
        <v>247</v>
      </c>
      <c r="C34" s="81" t="s">
        <v>279</v>
      </c>
      <c r="D34" s="80"/>
    </row>
    <row r="35" spans="1:4" x14ac:dyDescent="0.2">
      <c r="A35" s="74" t="s">
        <v>7</v>
      </c>
      <c r="B35" s="81" t="s">
        <v>248</v>
      </c>
      <c r="C35" s="128"/>
      <c r="D35" s="80"/>
    </row>
    <row r="36" spans="1:4" x14ac:dyDescent="0.2">
      <c r="A36" s="74" t="s">
        <v>8</v>
      </c>
      <c r="B36" s="81"/>
      <c r="C36" s="129" t="s">
        <v>280</v>
      </c>
      <c r="D36" s="80"/>
    </row>
  </sheetData>
  <sortState ref="A27:N36">
    <sortCondition ref="A1"/>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40</vt:i4>
      </vt:variant>
    </vt:vector>
  </HeadingPairs>
  <TitlesOfParts>
    <vt:vector size="45" baseType="lpstr">
      <vt:lpstr>Sheet1</vt:lpstr>
      <vt:lpstr>Model 2</vt:lpstr>
      <vt:lpstr>Forecasts_Price and Ln.Price</vt:lpstr>
      <vt:lpstr>Model 1</vt:lpstr>
      <vt:lpstr>Model Summaries</vt:lpstr>
      <vt:lpstr>ASETIdealscopeAssetTest</vt:lpstr>
      <vt:lpstr>CARAT</vt:lpstr>
      <vt:lpstr>CLARITY</vt:lpstr>
      <vt:lpstr>Clarity_FL_IF</vt:lpstr>
      <vt:lpstr>Clarity_without_FL_IF</vt:lpstr>
      <vt:lpstr>COLOR</vt:lpstr>
      <vt:lpstr>Count</vt:lpstr>
      <vt:lpstr>D</vt:lpstr>
      <vt:lpstr>E_F</vt:lpstr>
      <vt:lpstr>G_H</vt:lpstr>
      <vt:lpstr>Girdle</vt:lpstr>
      <vt:lpstr>HeartsXArrows</vt:lpstr>
      <vt:lpstr>HxA_CrownAngle_34to35</vt:lpstr>
      <vt:lpstr>HxA_LowerGirdle_76to78</vt:lpstr>
      <vt:lpstr>HxA_PavillionAngle_406to409</vt:lpstr>
      <vt:lpstr>HxA_StarFacets_45to50</vt:lpstr>
      <vt:lpstr>HxA_TableSize_54to57</vt:lpstr>
      <vt:lpstr>HxA_True</vt:lpstr>
      <vt:lpstr>PRICE</vt:lpstr>
      <vt:lpstr>PRICE.Ln</vt:lpstr>
      <vt:lpstr>Super_Ideal_Diamonds</vt:lpstr>
      <vt:lpstr>TableClarity</vt:lpstr>
      <vt:lpstr>Vendor</vt:lpstr>
      <vt:lpstr>Vendor.Eq.BlueNile</vt:lpstr>
      <vt:lpstr>Vendor.Eq.BrianGavin</vt:lpstr>
      <vt:lpstr>Vendor.Eq.CraftedByInfinity</vt:lpstr>
      <vt:lpstr>Vendor.Eq.EnchantedDiamonds</vt:lpstr>
      <vt:lpstr>Vendor.Eq.EnchantedDiamonds_Model_1_Predictions</vt:lpstr>
      <vt:lpstr>Vendor.Eq.EnchantedDiamonds_Model_1_Residuals</vt:lpstr>
      <vt:lpstr>Vendor.Eq.JamesAllen</vt:lpstr>
      <vt:lpstr>Vendor.Eq.WhiteFlash</vt:lpstr>
      <vt:lpstr>xCrownAngle</vt:lpstr>
      <vt:lpstr>xCUT</vt:lpstr>
      <vt:lpstr>xDEPTH</vt:lpstr>
      <vt:lpstr>xGRADINGLAB</vt:lpstr>
      <vt:lpstr>xLowerGirdleAngle</vt:lpstr>
      <vt:lpstr>xPavillionAngle</vt:lpstr>
      <vt:lpstr>xSHAPE</vt:lpstr>
      <vt:lpstr>xStarAngle</vt:lpstr>
      <vt:lpstr>xTABLE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Dell_Owner</dc:creator>
  <cp:lastModifiedBy>Dell_Owner</cp:lastModifiedBy>
  <dcterms:created xsi:type="dcterms:W3CDTF">2018-05-02T00:17:34Z</dcterms:created>
  <dcterms:modified xsi:type="dcterms:W3CDTF">2018-05-02T18:35:35Z</dcterms:modified>
</cp:coreProperties>
</file>