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mc:AlternateContent xmlns:mc="http://schemas.openxmlformats.org/markup-compatibility/2006">
    <mc:Choice Requires="x15">
      <x15ac:absPath xmlns:x15ac="http://schemas.microsoft.com/office/spreadsheetml/2010/11/ac" url="C:\Users\Dell_Owner\Desktop\Duke\Forecasting - Fuqua 614\Final Project\Part 1\Price Predictions\"/>
    </mc:Choice>
  </mc:AlternateContent>
  <xr:revisionPtr revIDLastSave="0" documentId="8_{3B7B3098-366F-4D28-96B1-4316B8AF188E}" xr6:coauthVersionLast="32" xr6:coauthVersionMax="32" xr10:uidLastSave="{00000000-0000-0000-0000-000000000000}"/>
  <bookViews>
    <workbookView xWindow="0" yWindow="0" windowWidth="19200" windowHeight="7548" activeTab="3" xr2:uid="{00000000-000D-0000-FFFF-FFFF00000000}"/>
  </bookViews>
  <sheets>
    <sheet name="Sheet1" sheetId="1" r:id="rId1"/>
    <sheet name="Model 1" sheetId="3" r:id="rId2"/>
    <sheet name="Model 3" sheetId="13" r:id="rId3"/>
    <sheet name="Model 4" sheetId="15" r:id="rId4"/>
    <sheet name="Model Summaries" sheetId="9" r:id="rId5"/>
  </sheets>
  <definedNames>
    <definedName name="___autoF" localSheetId="1" hidden="1">1</definedName>
    <definedName name="___autoF" localSheetId="2" hidden="1">1</definedName>
    <definedName name="___autoF" localSheetId="3" hidden="1">1</definedName>
    <definedName name="___Coef___" localSheetId="1" hidden="1">1</definedName>
    <definedName name="___Coef___" localSheetId="2" hidden="1">1</definedName>
    <definedName name="___Coef___" localSheetId="3" hidden="1">1</definedName>
    <definedName name="___Fore___" localSheetId="1" hidden="1">1</definedName>
    <definedName name="___Fore___" localSheetId="2" hidden="1">1</definedName>
    <definedName name="___Fore___" localSheetId="3" hidden="1">1</definedName>
    <definedName name="___rsumm___PRICE.Ln" localSheetId="4" hidden="1">'Model Summaries'!$A$3</definedName>
    <definedName name="__nSelect_" hidden="1">0</definedName>
    <definedName name="ActiveRegModel" hidden="1">"Model 4"</definedName>
    <definedName name="ASETIdealscopeAssetTest">Sheet1!$AL$2:$AL$448</definedName>
    <definedName name="CARAT">Sheet1!$J$2:$J$448</definedName>
    <definedName name="CARAT.Power.3">Sheet1!$L$2:$L$448</definedName>
    <definedName name="CARAT.Sqr">Sheet1!$M$2:$M$448</definedName>
    <definedName name="CARAT.Stdz">Sheet1!$K$2:$K$448</definedName>
    <definedName name="CLARITY">Sheet1!$V$2:$V$448</definedName>
    <definedName name="CLARITY.Eq.FL">Sheet1!$W$2:$W$448</definedName>
    <definedName name="CLARITY.Eq.IF">Sheet1!$X$2:$X$448</definedName>
    <definedName name="CLARITY.Eq.VS1">Sheet1!$Y$2:$Y$448</definedName>
    <definedName name="CLARITY.Eq.VS2">Sheet1!$Z$2:$Z$448</definedName>
    <definedName name="CLARITY.Eq.VVS1">Sheet1!$AA$2:$AA$448</definedName>
    <definedName name="CLARITY.Eq.VVS2">Sheet1!$AB$2:$AB$448</definedName>
    <definedName name="COLOR">Sheet1!$P$2:$P$448</definedName>
    <definedName name="COLOR.Eq.D">Sheet1!$Q$2:$Q$448</definedName>
    <definedName name="COLOR.Eq.E">Sheet1!$R$2:$R$448</definedName>
    <definedName name="COLOR.Eq.F">Sheet1!$S$2:$S$448</definedName>
    <definedName name="COLOR.Eq.G">Sheet1!$T$2:$T$448</definedName>
    <definedName name="COLOR.Eq.H">Sheet1!$U$2:$U$448</definedName>
    <definedName name="Count">Sheet1!$BB$2:$BB$448</definedName>
    <definedName name="Dummy_excluding_IF_FL">Sheet1!$AD$2:$AD$448</definedName>
    <definedName name="Dummy_variable_IF_FL">Sheet1!$AC$2:$AC$448</definedName>
    <definedName name="FirstForecastRow" localSheetId="1" hidden="1">66</definedName>
    <definedName name="FirstForecastRow" localSheetId="2" hidden="1">61</definedName>
    <definedName name="FirstForecastRow" localSheetId="3" hidden="1">66</definedName>
    <definedName name="Girdle">Sheet1!$AE$2:$AE$448</definedName>
    <definedName name="Girdle.Eq.Medium">Sheet1!$AF$2:$AF$448</definedName>
    <definedName name="Girdle.Eq.MedToSlightThick">Sheet1!$AG$2:$AG$448</definedName>
    <definedName name="Girdle.Eq.SlightlyThick">Sheet1!$AH$2:$AH$448</definedName>
    <definedName name="Girdle.Eq.ThinToMedium">Sheet1!$AI$2:$AI$448</definedName>
    <definedName name="Girdle.Eq.ThinToSlightThick">Sheet1!$AJ$2:$AJ$448</definedName>
    <definedName name="HeartsXArrows">Sheet1!$AK$2:$AK$448</definedName>
    <definedName name="HxA_CrownAngle_34to35">Sheet1!$AN$2:$AN$448</definedName>
    <definedName name="HxA_LowerGirdle_76to78">Sheet1!$AP$2:$AP$448</definedName>
    <definedName name="HxA_PavillionAngle_406to409">Sheet1!$AO$2:$AO$448</definedName>
    <definedName name="HxA_StarFacets_45to50">Sheet1!$AR$2:$AR$448</definedName>
    <definedName name="HxA_TableSize_54to57">Sheet1!$AQ$2:$AQ$448</definedName>
    <definedName name="HxA_True">Sheet1!$AS$2:$AS$448</definedName>
    <definedName name="nDataAnalysis" hidden="1">0</definedName>
    <definedName name="nRegMod" hidden="1">4</definedName>
    <definedName name="OKtoForecast" hidden="1">1</definedName>
    <definedName name="PRICE">Sheet1!$H$2:$H$448</definedName>
    <definedName name="PRICE.Ln">Sheet1!$I$2:$I$448</definedName>
    <definedName name="Super_Ideal_Diamonds">Sheet1!$AT$2:$AT$448</definedName>
    <definedName name="TableClarity">Sheet1!$AM$2:$AM$448</definedName>
    <definedName name="Vendor">Sheet1!$A$2:$A$448</definedName>
    <definedName name="Vendor.Eq.BlueNile">Sheet1!$B$2:$B$448</definedName>
    <definedName name="Vendor.Eq.BrianGavin">Sheet1!$C$2:$C$448</definedName>
    <definedName name="Vendor.Eq.CraftedByInfinity">Sheet1!$D$2:$D$448</definedName>
    <definedName name="Vendor.Eq.EnchantedDiamonds">Sheet1!$E$2:$E$448</definedName>
    <definedName name="Vendor.Eq.JamesAllen">Sheet1!$F$2:$F$448</definedName>
    <definedName name="Vendor.Eq.WhiteFlash">Sheet1!$G$2:$G$448</definedName>
    <definedName name="xCrownAngle">Sheet1!$AX$2:$AX$448</definedName>
    <definedName name="xCUT">Sheet1!$O$2:$O$448</definedName>
    <definedName name="xDEPTH">Sheet1!$AV$2:$AV$448</definedName>
    <definedName name="xGRADINGLAB">Sheet1!$AU$2:$AU$448</definedName>
    <definedName name="xLowerGirdleAngle">Sheet1!$BA$2:$BA$448</definedName>
    <definedName name="xPavillionAngle">Sheet1!$AY$2:$AY$448</definedName>
    <definedName name="xSHAPE">Sheet1!$N$2:$N$448</definedName>
    <definedName name="xStarAngle">Sheet1!$AZ$2:$AZ$448</definedName>
    <definedName name="xTABLE">Sheet1!$AW$2:$AW$448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3" i="15" l="1"/>
  <c r="AA2" i="15"/>
  <c r="H65" i="15"/>
  <c r="G65" i="15"/>
  <c r="E65" i="15"/>
  <c r="D65" i="15"/>
  <c r="B10" i="15"/>
  <c r="D34" i="15"/>
  <c r="D10" i="15" s="1"/>
  <c r="C10" i="15" s="1"/>
  <c r="C33" i="15"/>
  <c r="D33" i="15" s="1"/>
  <c r="E33" i="15" s="1"/>
  <c r="F33" i="15" s="1"/>
  <c r="B35" i="15"/>
  <c r="I29" i="15"/>
  <c r="I28" i="15"/>
  <c r="I27" i="15"/>
  <c r="I26" i="15"/>
  <c r="I25" i="15"/>
  <c r="I24" i="15"/>
  <c r="I23" i="15"/>
  <c r="I22" i="15"/>
  <c r="I21" i="15"/>
  <c r="I20" i="15"/>
  <c r="I19" i="15"/>
  <c r="I18" i="15"/>
  <c r="I17" i="15"/>
  <c r="I16" i="15"/>
  <c r="I15" i="15"/>
  <c r="D15" i="15"/>
  <c r="E15" i="15" s="1"/>
  <c r="F15" i="15"/>
  <c r="G15" i="15"/>
  <c r="D16" i="15"/>
  <c r="E16" i="15" s="1"/>
  <c r="F16" i="15"/>
  <c r="G16" i="15"/>
  <c r="D17" i="15"/>
  <c r="E17" i="15" s="1"/>
  <c r="F17" i="15"/>
  <c r="G17" i="15"/>
  <c r="D18" i="15"/>
  <c r="E18" i="15" s="1"/>
  <c r="F18" i="15"/>
  <c r="G18" i="15"/>
  <c r="D19" i="15"/>
  <c r="E19" i="15" s="1"/>
  <c r="F19" i="15"/>
  <c r="G19" i="15"/>
  <c r="D20" i="15"/>
  <c r="E20" i="15" s="1"/>
  <c r="F20" i="15"/>
  <c r="G20" i="15"/>
  <c r="D21" i="15"/>
  <c r="E21" i="15" s="1"/>
  <c r="F21" i="15"/>
  <c r="G21" i="15"/>
  <c r="D22" i="15"/>
  <c r="E22" i="15" s="1"/>
  <c r="F22" i="15"/>
  <c r="G22" i="15"/>
  <c r="D23" i="15"/>
  <c r="E23" i="15" s="1"/>
  <c r="F23" i="15"/>
  <c r="G23" i="15"/>
  <c r="D24" i="15"/>
  <c r="E24" i="15" s="1"/>
  <c r="F24" i="15"/>
  <c r="G24" i="15"/>
  <c r="D25" i="15"/>
  <c r="E25" i="15" s="1"/>
  <c r="F25" i="15"/>
  <c r="G25" i="15"/>
  <c r="D26" i="15"/>
  <c r="E26" i="15" s="1"/>
  <c r="F26" i="15"/>
  <c r="G26" i="15"/>
  <c r="D27" i="15"/>
  <c r="E27" i="15" s="1"/>
  <c r="F27" i="15"/>
  <c r="G27" i="15"/>
  <c r="D28" i="15"/>
  <c r="E28" i="15" s="1"/>
  <c r="F28" i="15"/>
  <c r="G28" i="15"/>
  <c r="D29" i="15"/>
  <c r="E29" i="15" s="1"/>
  <c r="F29" i="15"/>
  <c r="G29" i="15"/>
  <c r="D14" i="15"/>
  <c r="E14" i="15" s="1"/>
  <c r="G14" i="15"/>
  <c r="F14" i="15"/>
  <c r="G13" i="15"/>
  <c r="F13" i="15"/>
  <c r="H10" i="15"/>
  <c r="G115" i="15" s="1"/>
  <c r="H9" i="15"/>
  <c r="H91" i="15" l="1"/>
  <c r="CG78" i="15"/>
  <c r="D66" i="15"/>
  <c r="E69" i="15"/>
  <c r="D82" i="15"/>
  <c r="CG94" i="15"/>
  <c r="G72" i="15"/>
  <c r="E85" i="15"/>
  <c r="H75" i="15"/>
  <c r="G88" i="15"/>
  <c r="CG66" i="15"/>
  <c r="D70" i="15"/>
  <c r="E73" i="15"/>
  <c r="G76" i="15"/>
  <c r="H79" i="15"/>
  <c r="CG82" i="15"/>
  <c r="D86" i="15"/>
  <c r="E89" i="15"/>
  <c r="G92" i="15"/>
  <c r="H95" i="15"/>
  <c r="CG98" i="15"/>
  <c r="H67" i="15"/>
  <c r="CG70" i="15"/>
  <c r="D74" i="15"/>
  <c r="E77" i="15"/>
  <c r="G80" i="15"/>
  <c r="H83" i="15"/>
  <c r="CG86" i="15"/>
  <c r="D90" i="15"/>
  <c r="E93" i="15"/>
  <c r="G96" i="15"/>
  <c r="D98" i="15"/>
  <c r="G68" i="15"/>
  <c r="H71" i="15"/>
  <c r="CG74" i="15"/>
  <c r="D78" i="15"/>
  <c r="E81" i="15"/>
  <c r="G84" i="15"/>
  <c r="H87" i="15"/>
  <c r="CG90" i="15"/>
  <c r="D94" i="15"/>
  <c r="E97" i="15"/>
  <c r="H99" i="15"/>
  <c r="G100" i="15"/>
  <c r="E101" i="15"/>
  <c r="D102" i="15"/>
  <c r="CG102" i="15"/>
  <c r="H103" i="15"/>
  <c r="G104" i="15"/>
  <c r="E105" i="15"/>
  <c r="D106" i="15"/>
  <c r="CG106" i="15"/>
  <c r="H107" i="15"/>
  <c r="G108" i="15"/>
  <c r="E109" i="15"/>
  <c r="D110" i="15"/>
  <c r="CG110" i="15"/>
  <c r="H111" i="15"/>
  <c r="G112" i="15"/>
  <c r="E113" i="15"/>
  <c r="D114" i="15"/>
  <c r="CG114" i="15"/>
  <c r="H115" i="15"/>
  <c r="E66" i="15"/>
  <c r="D67" i="15"/>
  <c r="CG67" i="15"/>
  <c r="H68" i="15"/>
  <c r="G69" i="15"/>
  <c r="E70" i="15"/>
  <c r="D71" i="15"/>
  <c r="CG71" i="15"/>
  <c r="H72" i="15"/>
  <c r="G73" i="15"/>
  <c r="E74" i="15"/>
  <c r="D75" i="15"/>
  <c r="CG75" i="15"/>
  <c r="H76" i="15"/>
  <c r="G77" i="15"/>
  <c r="E78" i="15"/>
  <c r="D79" i="15"/>
  <c r="CG79" i="15"/>
  <c r="H80" i="15"/>
  <c r="G81" i="15"/>
  <c r="E82" i="15"/>
  <c r="D83" i="15"/>
  <c r="CG83" i="15"/>
  <c r="H84" i="15"/>
  <c r="G85" i="15"/>
  <c r="E86" i="15"/>
  <c r="D87" i="15"/>
  <c r="CG87" i="15"/>
  <c r="H88" i="15"/>
  <c r="G89" i="15"/>
  <c r="E90" i="15"/>
  <c r="D91" i="15"/>
  <c r="CG91" i="15"/>
  <c r="H92" i="15"/>
  <c r="G93" i="15"/>
  <c r="E94" i="15"/>
  <c r="D95" i="15"/>
  <c r="CG95" i="15"/>
  <c r="H96" i="15"/>
  <c r="G97" i="15"/>
  <c r="E98" i="15"/>
  <c r="D99" i="15"/>
  <c r="CG99" i="15"/>
  <c r="H100" i="15"/>
  <c r="G101" i="15"/>
  <c r="E102" i="15"/>
  <c r="D103" i="15"/>
  <c r="CG103" i="15"/>
  <c r="H104" i="15"/>
  <c r="G105" i="15"/>
  <c r="E106" i="15"/>
  <c r="D107" i="15"/>
  <c r="CG107" i="15"/>
  <c r="H108" i="15"/>
  <c r="G109" i="15"/>
  <c r="E110" i="15"/>
  <c r="D111" i="15"/>
  <c r="CG111" i="15"/>
  <c r="H112" i="15"/>
  <c r="G113" i="15"/>
  <c r="E114" i="15"/>
  <c r="D115" i="15"/>
  <c r="CG115" i="15"/>
  <c r="G66" i="15"/>
  <c r="E67" i="15"/>
  <c r="D68" i="15"/>
  <c r="CG68" i="15"/>
  <c r="H69" i="15"/>
  <c r="G70" i="15"/>
  <c r="E71" i="15"/>
  <c r="D72" i="15"/>
  <c r="CG72" i="15"/>
  <c r="H73" i="15"/>
  <c r="G74" i="15"/>
  <c r="E75" i="15"/>
  <c r="D76" i="15"/>
  <c r="CG76" i="15"/>
  <c r="H77" i="15"/>
  <c r="G78" i="15"/>
  <c r="E79" i="15"/>
  <c r="D80" i="15"/>
  <c r="CG80" i="15"/>
  <c r="H81" i="15"/>
  <c r="G82" i="15"/>
  <c r="E83" i="15"/>
  <c r="D84" i="15"/>
  <c r="CG84" i="15"/>
  <c r="H85" i="15"/>
  <c r="G86" i="15"/>
  <c r="E87" i="15"/>
  <c r="D88" i="15"/>
  <c r="CG88" i="15"/>
  <c r="H89" i="15"/>
  <c r="G90" i="15"/>
  <c r="E91" i="15"/>
  <c r="D92" i="15"/>
  <c r="CG92" i="15"/>
  <c r="H93" i="15"/>
  <c r="G94" i="15"/>
  <c r="E95" i="15"/>
  <c r="D96" i="15"/>
  <c r="CG96" i="15"/>
  <c r="H97" i="15"/>
  <c r="G98" i="15"/>
  <c r="E99" i="15"/>
  <c r="D100" i="15"/>
  <c r="CG100" i="15"/>
  <c r="H101" i="15"/>
  <c r="G102" i="15"/>
  <c r="E103" i="15"/>
  <c r="D104" i="15"/>
  <c r="CG104" i="15"/>
  <c r="H105" i="15"/>
  <c r="G106" i="15"/>
  <c r="E107" i="15"/>
  <c r="D108" i="15"/>
  <c r="CG108" i="15"/>
  <c r="H109" i="15"/>
  <c r="G110" i="15"/>
  <c r="E111" i="15"/>
  <c r="D112" i="15"/>
  <c r="CG112" i="15"/>
  <c r="H113" i="15"/>
  <c r="G114" i="15"/>
  <c r="E115" i="15"/>
  <c r="H66" i="15"/>
  <c r="G67" i="15"/>
  <c r="E68" i="15"/>
  <c r="D69" i="15"/>
  <c r="CG69" i="15"/>
  <c r="H70" i="15"/>
  <c r="G71" i="15"/>
  <c r="E72" i="15"/>
  <c r="D73" i="15"/>
  <c r="CG73" i="15"/>
  <c r="H74" i="15"/>
  <c r="G75" i="15"/>
  <c r="E76" i="15"/>
  <c r="D77" i="15"/>
  <c r="CG77" i="15"/>
  <c r="H78" i="15"/>
  <c r="G79" i="15"/>
  <c r="E80" i="15"/>
  <c r="D81" i="15"/>
  <c r="CG81" i="15"/>
  <c r="H82" i="15"/>
  <c r="G83" i="15"/>
  <c r="E84" i="15"/>
  <c r="D85" i="15"/>
  <c r="CG85" i="15"/>
  <c r="H86" i="15"/>
  <c r="G87" i="15"/>
  <c r="E88" i="15"/>
  <c r="D89" i="15"/>
  <c r="CG89" i="15"/>
  <c r="H90" i="15"/>
  <c r="G91" i="15"/>
  <c r="E92" i="15"/>
  <c r="D93" i="15"/>
  <c r="CG93" i="15"/>
  <c r="H94" i="15"/>
  <c r="G95" i="15"/>
  <c r="E96" i="15"/>
  <c r="D97" i="15"/>
  <c r="CG97" i="15"/>
  <c r="H98" i="15"/>
  <c r="G99" i="15"/>
  <c r="E100" i="15"/>
  <c r="D101" i="15"/>
  <c r="CG101" i="15"/>
  <c r="H102" i="15"/>
  <c r="G103" i="15"/>
  <c r="E104" i="15"/>
  <c r="D105" i="15"/>
  <c r="CG105" i="15"/>
  <c r="H106" i="15"/>
  <c r="G107" i="15"/>
  <c r="E108" i="15"/>
  <c r="D109" i="15"/>
  <c r="CG109" i="15"/>
  <c r="H110" i="15"/>
  <c r="G111" i="15"/>
  <c r="E112" i="15"/>
  <c r="D113" i="15"/>
  <c r="CG113" i="15"/>
  <c r="H114" i="15"/>
  <c r="AA3" i="13" l="1"/>
  <c r="AA2" i="13"/>
  <c r="H79" i="13"/>
  <c r="G75" i="13"/>
  <c r="D71" i="13"/>
  <c r="CG66" i="13"/>
  <c r="H62" i="13"/>
  <c r="H60" i="13"/>
  <c r="G60" i="13"/>
  <c r="E60" i="13"/>
  <c r="D60" i="13"/>
  <c r="B10" i="13"/>
  <c r="D33" i="13"/>
  <c r="D10" i="13" s="1"/>
  <c r="C10" i="13" s="1"/>
  <c r="C32" i="13"/>
  <c r="D32" i="13" s="1"/>
  <c r="B34" i="13"/>
  <c r="I28" i="13"/>
  <c r="I27" i="13"/>
  <c r="I26" i="13"/>
  <c r="I25" i="13"/>
  <c r="I24" i="13"/>
  <c r="I23" i="13"/>
  <c r="I22" i="13"/>
  <c r="I21" i="13"/>
  <c r="I20" i="13"/>
  <c r="I19" i="13"/>
  <c r="I18" i="13"/>
  <c r="I17" i="13"/>
  <c r="I16" i="13"/>
  <c r="I15" i="13"/>
  <c r="D15" i="13"/>
  <c r="E15" i="13" s="1"/>
  <c r="F15" i="13"/>
  <c r="G15" i="13"/>
  <c r="D16" i="13"/>
  <c r="E16" i="13" s="1"/>
  <c r="F16" i="13"/>
  <c r="G16" i="13"/>
  <c r="D17" i="13"/>
  <c r="E17" i="13" s="1"/>
  <c r="F17" i="13"/>
  <c r="G17" i="13"/>
  <c r="D18" i="13"/>
  <c r="E18" i="13" s="1"/>
  <c r="F18" i="13"/>
  <c r="G18" i="13"/>
  <c r="D19" i="13"/>
  <c r="E19" i="13" s="1"/>
  <c r="F19" i="13"/>
  <c r="G19" i="13"/>
  <c r="D20" i="13"/>
  <c r="E20" i="13" s="1"/>
  <c r="F20" i="13"/>
  <c r="G20" i="13"/>
  <c r="D21" i="13"/>
  <c r="E21" i="13" s="1"/>
  <c r="F21" i="13"/>
  <c r="G21" i="13"/>
  <c r="D22" i="13"/>
  <c r="E22" i="13" s="1"/>
  <c r="F22" i="13"/>
  <c r="G22" i="13"/>
  <c r="D23" i="13"/>
  <c r="E23" i="13" s="1"/>
  <c r="F23" i="13"/>
  <c r="G23" i="13"/>
  <c r="D24" i="13"/>
  <c r="E24" i="13" s="1"/>
  <c r="F24" i="13"/>
  <c r="G24" i="13"/>
  <c r="D25" i="13"/>
  <c r="E25" i="13" s="1"/>
  <c r="F25" i="13"/>
  <c r="G25" i="13"/>
  <c r="D26" i="13"/>
  <c r="E26" i="13" s="1"/>
  <c r="F26" i="13"/>
  <c r="G26" i="13"/>
  <c r="D27" i="13"/>
  <c r="E27" i="13" s="1"/>
  <c r="F27" i="13"/>
  <c r="G27" i="13"/>
  <c r="D28" i="13"/>
  <c r="E28" i="13" s="1"/>
  <c r="F28" i="13"/>
  <c r="G28" i="13"/>
  <c r="D14" i="13"/>
  <c r="E14" i="13" s="1"/>
  <c r="G14" i="13"/>
  <c r="F14" i="13"/>
  <c r="G13" i="13"/>
  <c r="F13" i="13"/>
  <c r="H10" i="13"/>
  <c r="H9" i="13"/>
  <c r="AA3" i="3"/>
  <c r="AA2" i="3"/>
  <c r="H65" i="3"/>
  <c r="G65" i="3"/>
  <c r="E65" i="3"/>
  <c r="D65" i="3"/>
  <c r="B10" i="3"/>
  <c r="D34" i="3"/>
  <c r="D10" i="3" s="1"/>
  <c r="C10" i="3" s="1"/>
  <c r="C33" i="3"/>
  <c r="D33" i="3" s="1"/>
  <c r="B35" i="3"/>
  <c r="I29" i="3"/>
  <c r="I28" i="3"/>
  <c r="I27" i="3"/>
  <c r="I26" i="3"/>
  <c r="I25" i="3"/>
  <c r="I24" i="3"/>
  <c r="I23" i="3"/>
  <c r="I22" i="3"/>
  <c r="I21" i="3"/>
  <c r="I20" i="3"/>
  <c r="I19" i="3"/>
  <c r="I18" i="3"/>
  <c r="I17" i="3"/>
  <c r="I16" i="3"/>
  <c r="I15" i="3"/>
  <c r="D15" i="3"/>
  <c r="E15" i="3" s="1"/>
  <c r="F15" i="3"/>
  <c r="G15" i="3"/>
  <c r="D16" i="3"/>
  <c r="E16" i="3" s="1"/>
  <c r="F16" i="3"/>
  <c r="G16" i="3"/>
  <c r="D17" i="3"/>
  <c r="E17" i="3" s="1"/>
  <c r="F17" i="3"/>
  <c r="G17" i="3"/>
  <c r="D18" i="3"/>
  <c r="E18" i="3" s="1"/>
  <c r="F18" i="3"/>
  <c r="G18" i="3"/>
  <c r="D19" i="3"/>
  <c r="E19" i="3" s="1"/>
  <c r="F19" i="3"/>
  <c r="G19" i="3"/>
  <c r="D20" i="3"/>
  <c r="E20" i="3" s="1"/>
  <c r="F20" i="3"/>
  <c r="G20" i="3"/>
  <c r="D21" i="3"/>
  <c r="E21" i="3" s="1"/>
  <c r="F21" i="3"/>
  <c r="G21" i="3"/>
  <c r="D22" i="3"/>
  <c r="E22" i="3" s="1"/>
  <c r="F22" i="3"/>
  <c r="G22" i="3"/>
  <c r="D23" i="3"/>
  <c r="E23" i="3" s="1"/>
  <c r="F23" i="3"/>
  <c r="G23" i="3"/>
  <c r="D24" i="3"/>
  <c r="E24" i="3" s="1"/>
  <c r="F24" i="3"/>
  <c r="G24" i="3"/>
  <c r="D25" i="3"/>
  <c r="E25" i="3" s="1"/>
  <c r="F25" i="3"/>
  <c r="G25" i="3"/>
  <c r="D26" i="3"/>
  <c r="E26" i="3" s="1"/>
  <c r="F26" i="3"/>
  <c r="G26" i="3"/>
  <c r="D27" i="3"/>
  <c r="E27" i="3" s="1"/>
  <c r="F27" i="3"/>
  <c r="G27" i="3"/>
  <c r="D28" i="3"/>
  <c r="E28" i="3" s="1"/>
  <c r="F28" i="3"/>
  <c r="G28" i="3"/>
  <c r="D29" i="3"/>
  <c r="E29" i="3" s="1"/>
  <c r="F29" i="3"/>
  <c r="G29" i="3"/>
  <c r="D14" i="3"/>
  <c r="E14" i="3" s="1"/>
  <c r="G14" i="3"/>
  <c r="F14" i="3"/>
  <c r="G13" i="3"/>
  <c r="F13" i="3"/>
  <c r="H10" i="3"/>
  <c r="E114" i="3" s="1"/>
  <c r="H9" i="3"/>
  <c r="AF3" i="1"/>
  <c r="AG3" i="1"/>
  <c r="AH3" i="1"/>
  <c r="AI3" i="1"/>
  <c r="AJ3" i="1"/>
  <c r="AF4" i="1"/>
  <c r="AG4" i="1"/>
  <c r="AH4" i="1"/>
  <c r="AI4" i="1"/>
  <c r="AJ4" i="1"/>
  <c r="AF5" i="1"/>
  <c r="AG5" i="1"/>
  <c r="AH5" i="1"/>
  <c r="AI5" i="1"/>
  <c r="AJ5" i="1"/>
  <c r="AF6" i="1"/>
  <c r="AG6" i="1"/>
  <c r="AH6" i="1"/>
  <c r="AI6" i="1"/>
  <c r="AJ6" i="1"/>
  <c r="AF7" i="1"/>
  <c r="AG7" i="1"/>
  <c r="AH7" i="1"/>
  <c r="AI7" i="1"/>
  <c r="AJ7" i="1"/>
  <c r="AF8" i="1"/>
  <c r="AG8" i="1"/>
  <c r="AH8" i="1"/>
  <c r="AI8" i="1"/>
  <c r="AJ8" i="1"/>
  <c r="AF9" i="1"/>
  <c r="AG9" i="1"/>
  <c r="AH9" i="1"/>
  <c r="AI9" i="1"/>
  <c r="AJ9" i="1"/>
  <c r="AF10" i="1"/>
  <c r="AG10" i="1"/>
  <c r="AH10" i="1"/>
  <c r="AI10" i="1"/>
  <c r="AJ10" i="1"/>
  <c r="AF11" i="1"/>
  <c r="AG11" i="1"/>
  <c r="AH11" i="1"/>
  <c r="AI11" i="1"/>
  <c r="AJ11" i="1"/>
  <c r="AF12" i="1"/>
  <c r="AG12" i="1"/>
  <c r="AH12" i="1"/>
  <c r="AI12" i="1"/>
  <c r="AJ12" i="1"/>
  <c r="AF13" i="1"/>
  <c r="AG13" i="1"/>
  <c r="AH13" i="1"/>
  <c r="AI13" i="1"/>
  <c r="AJ13" i="1"/>
  <c r="AF14" i="1"/>
  <c r="AG14" i="1"/>
  <c r="AH14" i="1"/>
  <c r="AI14" i="1"/>
  <c r="AJ14" i="1"/>
  <c r="AF15" i="1"/>
  <c r="AG15" i="1"/>
  <c r="AH15" i="1"/>
  <c r="AI15" i="1"/>
  <c r="AJ15" i="1"/>
  <c r="AF16" i="1"/>
  <c r="AG16" i="1"/>
  <c r="AH16" i="1"/>
  <c r="AI16" i="1"/>
  <c r="AJ16" i="1"/>
  <c r="AF17" i="1"/>
  <c r="AG17" i="1"/>
  <c r="AH17" i="1"/>
  <c r="AI17" i="1"/>
  <c r="AJ17" i="1"/>
  <c r="AF18" i="1"/>
  <c r="AG18" i="1"/>
  <c r="AH18" i="1"/>
  <c r="AI18" i="1"/>
  <c r="AJ18" i="1"/>
  <c r="AF19" i="1"/>
  <c r="AG19" i="1"/>
  <c r="AH19" i="1"/>
  <c r="AI19" i="1"/>
  <c r="AJ19" i="1"/>
  <c r="AF20" i="1"/>
  <c r="AG20" i="1"/>
  <c r="AH20" i="1"/>
  <c r="AI20" i="1"/>
  <c r="AJ20" i="1"/>
  <c r="AF21" i="1"/>
  <c r="AG21" i="1"/>
  <c r="AH21" i="1"/>
  <c r="AI21" i="1"/>
  <c r="AJ21" i="1"/>
  <c r="AF22" i="1"/>
  <c r="AG22" i="1"/>
  <c r="AH22" i="1"/>
  <c r="AI22" i="1"/>
  <c r="AJ22" i="1"/>
  <c r="AF23" i="1"/>
  <c r="AG23" i="1"/>
  <c r="AH23" i="1"/>
  <c r="AI23" i="1"/>
  <c r="AJ23" i="1"/>
  <c r="AF24" i="1"/>
  <c r="AG24" i="1"/>
  <c r="AH24" i="1"/>
  <c r="AI24" i="1"/>
  <c r="AJ24" i="1"/>
  <c r="AF25" i="1"/>
  <c r="AG25" i="1"/>
  <c r="AH25" i="1"/>
  <c r="AI25" i="1"/>
  <c r="AJ25" i="1"/>
  <c r="AF26" i="1"/>
  <c r="AG26" i="1"/>
  <c r="AH26" i="1"/>
  <c r="AI26" i="1"/>
  <c r="AJ26" i="1"/>
  <c r="AF27" i="1"/>
  <c r="AG27" i="1"/>
  <c r="AH27" i="1"/>
  <c r="AI27" i="1"/>
  <c r="AJ27" i="1"/>
  <c r="AF28" i="1"/>
  <c r="AG28" i="1"/>
  <c r="AH28" i="1"/>
  <c r="AI28" i="1"/>
  <c r="AJ28" i="1"/>
  <c r="AF29" i="1"/>
  <c r="AG29" i="1"/>
  <c r="AH29" i="1"/>
  <c r="AI29" i="1"/>
  <c r="AJ29" i="1"/>
  <c r="AF30" i="1"/>
  <c r="AG30" i="1"/>
  <c r="AH30" i="1"/>
  <c r="AI30" i="1"/>
  <c r="AJ30" i="1"/>
  <c r="AF31" i="1"/>
  <c r="AG31" i="1"/>
  <c r="AH31" i="1"/>
  <c r="AI31" i="1"/>
  <c r="AJ31" i="1"/>
  <c r="AF32" i="1"/>
  <c r="AG32" i="1"/>
  <c r="AH32" i="1"/>
  <c r="AI32" i="1"/>
  <c r="AJ32" i="1"/>
  <c r="AF33" i="1"/>
  <c r="AG33" i="1"/>
  <c r="AH33" i="1"/>
  <c r="AI33" i="1"/>
  <c r="AJ33" i="1"/>
  <c r="AF34" i="1"/>
  <c r="AG34" i="1"/>
  <c r="AH34" i="1"/>
  <c r="AI34" i="1"/>
  <c r="AJ34" i="1"/>
  <c r="AF35" i="1"/>
  <c r="AG35" i="1"/>
  <c r="AH35" i="1"/>
  <c r="AI35" i="1"/>
  <c r="AJ35" i="1"/>
  <c r="AF36" i="1"/>
  <c r="AG36" i="1"/>
  <c r="AH36" i="1"/>
  <c r="AI36" i="1"/>
  <c r="AJ36" i="1"/>
  <c r="AF37" i="1"/>
  <c r="AG37" i="1"/>
  <c r="AH37" i="1"/>
  <c r="AI37" i="1"/>
  <c r="AJ37" i="1"/>
  <c r="AF38" i="1"/>
  <c r="AG38" i="1"/>
  <c r="AH38" i="1"/>
  <c r="AI38" i="1"/>
  <c r="AJ38" i="1"/>
  <c r="AF39" i="1"/>
  <c r="AG39" i="1"/>
  <c r="AH39" i="1"/>
  <c r="AI39" i="1"/>
  <c r="AJ39" i="1"/>
  <c r="AF40" i="1"/>
  <c r="AG40" i="1"/>
  <c r="AH40" i="1"/>
  <c r="AI40" i="1"/>
  <c r="AJ40" i="1"/>
  <c r="AF41" i="1"/>
  <c r="AG41" i="1"/>
  <c r="AH41" i="1"/>
  <c r="AI41" i="1"/>
  <c r="AJ41" i="1"/>
  <c r="AF42" i="1"/>
  <c r="AG42" i="1"/>
  <c r="AH42" i="1"/>
  <c r="AI42" i="1"/>
  <c r="AJ42" i="1"/>
  <c r="AF43" i="1"/>
  <c r="AG43" i="1"/>
  <c r="AH43" i="1"/>
  <c r="AI43" i="1"/>
  <c r="AJ43" i="1"/>
  <c r="AF44" i="1"/>
  <c r="AG44" i="1"/>
  <c r="AH44" i="1"/>
  <c r="AI44" i="1"/>
  <c r="AJ44" i="1"/>
  <c r="AF45" i="1"/>
  <c r="AG45" i="1"/>
  <c r="AH45" i="1"/>
  <c r="AI45" i="1"/>
  <c r="AJ45" i="1"/>
  <c r="AF46" i="1"/>
  <c r="AG46" i="1"/>
  <c r="AH46" i="1"/>
  <c r="AI46" i="1"/>
  <c r="AJ46" i="1"/>
  <c r="AF47" i="1"/>
  <c r="AG47" i="1"/>
  <c r="AH47" i="1"/>
  <c r="AI47" i="1"/>
  <c r="AJ47" i="1"/>
  <c r="AF48" i="1"/>
  <c r="AG48" i="1"/>
  <c r="AH48" i="1"/>
  <c r="AI48" i="1"/>
  <c r="AJ48" i="1"/>
  <c r="AF49" i="1"/>
  <c r="AG49" i="1"/>
  <c r="AH49" i="1"/>
  <c r="AI49" i="1"/>
  <c r="AJ49" i="1"/>
  <c r="AF50" i="1"/>
  <c r="AG50" i="1"/>
  <c r="AH50" i="1"/>
  <c r="AI50" i="1"/>
  <c r="AJ50" i="1"/>
  <c r="AF51" i="1"/>
  <c r="AG51" i="1"/>
  <c r="AH51" i="1"/>
  <c r="AI51" i="1"/>
  <c r="AJ51" i="1"/>
  <c r="AF52" i="1"/>
  <c r="AG52" i="1"/>
  <c r="AH52" i="1"/>
  <c r="AI52" i="1"/>
  <c r="AJ52" i="1"/>
  <c r="AF53" i="1"/>
  <c r="AG53" i="1"/>
  <c r="AH53" i="1"/>
  <c r="AI53" i="1"/>
  <c r="AJ53" i="1"/>
  <c r="AF54" i="1"/>
  <c r="AG54" i="1"/>
  <c r="AH54" i="1"/>
  <c r="AI54" i="1"/>
  <c r="AJ54" i="1"/>
  <c r="AF55" i="1"/>
  <c r="AG55" i="1"/>
  <c r="AH55" i="1"/>
  <c r="AI55" i="1"/>
  <c r="AJ55" i="1"/>
  <c r="AF56" i="1"/>
  <c r="AG56" i="1"/>
  <c r="AH56" i="1"/>
  <c r="AI56" i="1"/>
  <c r="AJ56" i="1"/>
  <c r="AF57" i="1"/>
  <c r="AG57" i="1"/>
  <c r="AH57" i="1"/>
  <c r="AI57" i="1"/>
  <c r="AJ57" i="1"/>
  <c r="AF58" i="1"/>
  <c r="AG58" i="1"/>
  <c r="AH58" i="1"/>
  <c r="AI58" i="1"/>
  <c r="AJ58" i="1"/>
  <c r="AF59" i="1"/>
  <c r="AG59" i="1"/>
  <c r="AH59" i="1"/>
  <c r="AI59" i="1"/>
  <c r="AJ59" i="1"/>
  <c r="AF60" i="1"/>
  <c r="AG60" i="1"/>
  <c r="AH60" i="1"/>
  <c r="AI60" i="1"/>
  <c r="AJ60" i="1"/>
  <c r="AF61" i="1"/>
  <c r="AG61" i="1"/>
  <c r="AH61" i="1"/>
  <c r="AI61" i="1"/>
  <c r="AJ61" i="1"/>
  <c r="AF62" i="1"/>
  <c r="AG62" i="1"/>
  <c r="AH62" i="1"/>
  <c r="AI62" i="1"/>
  <c r="AJ62" i="1"/>
  <c r="AF63" i="1"/>
  <c r="AG63" i="1"/>
  <c r="AH63" i="1"/>
  <c r="AI63" i="1"/>
  <c r="AJ63" i="1"/>
  <c r="AF64" i="1"/>
  <c r="AG64" i="1"/>
  <c r="AH64" i="1"/>
  <c r="AI64" i="1"/>
  <c r="AJ64" i="1"/>
  <c r="AF65" i="1"/>
  <c r="AG65" i="1"/>
  <c r="AH65" i="1"/>
  <c r="AI65" i="1"/>
  <c r="AJ65" i="1"/>
  <c r="AF66" i="1"/>
  <c r="AG66" i="1"/>
  <c r="AH66" i="1"/>
  <c r="AI66" i="1"/>
  <c r="AJ66" i="1"/>
  <c r="AF67" i="1"/>
  <c r="AG67" i="1"/>
  <c r="AH67" i="1"/>
  <c r="AI67" i="1"/>
  <c r="AJ67" i="1"/>
  <c r="AF68" i="1"/>
  <c r="AG68" i="1"/>
  <c r="AH68" i="1"/>
  <c r="AI68" i="1"/>
  <c r="AJ68" i="1"/>
  <c r="AF69" i="1"/>
  <c r="AG69" i="1"/>
  <c r="AH69" i="1"/>
  <c r="AI69" i="1"/>
  <c r="AJ69" i="1"/>
  <c r="AF70" i="1"/>
  <c r="AG70" i="1"/>
  <c r="AH70" i="1"/>
  <c r="AI70" i="1"/>
  <c r="AJ70" i="1"/>
  <c r="AF71" i="1"/>
  <c r="AG71" i="1"/>
  <c r="AH71" i="1"/>
  <c r="AI71" i="1"/>
  <c r="AJ71" i="1"/>
  <c r="AF72" i="1"/>
  <c r="AG72" i="1"/>
  <c r="AH72" i="1"/>
  <c r="AI72" i="1"/>
  <c r="AJ72" i="1"/>
  <c r="AF73" i="1"/>
  <c r="AG73" i="1"/>
  <c r="AH73" i="1"/>
  <c r="AI73" i="1"/>
  <c r="AJ73" i="1"/>
  <c r="AF74" i="1"/>
  <c r="AG74" i="1"/>
  <c r="AH74" i="1"/>
  <c r="AI74" i="1"/>
  <c r="AJ74" i="1"/>
  <c r="AF75" i="1"/>
  <c r="AG75" i="1"/>
  <c r="AH75" i="1"/>
  <c r="AI75" i="1"/>
  <c r="AJ75" i="1"/>
  <c r="AF76" i="1"/>
  <c r="AG76" i="1"/>
  <c r="AH76" i="1"/>
  <c r="AI76" i="1"/>
  <c r="AJ76" i="1"/>
  <c r="AF77" i="1"/>
  <c r="AG77" i="1"/>
  <c r="AH77" i="1"/>
  <c r="AI77" i="1"/>
  <c r="AJ77" i="1"/>
  <c r="AF78" i="1"/>
  <c r="AG78" i="1"/>
  <c r="AH78" i="1"/>
  <c r="AI78" i="1"/>
  <c r="AJ78" i="1"/>
  <c r="AF79" i="1"/>
  <c r="AG79" i="1"/>
  <c r="AH79" i="1"/>
  <c r="AI79" i="1"/>
  <c r="AJ79" i="1"/>
  <c r="AF80" i="1"/>
  <c r="AG80" i="1"/>
  <c r="AH80" i="1"/>
  <c r="AI80" i="1"/>
  <c r="AJ80" i="1"/>
  <c r="AF81" i="1"/>
  <c r="AG81" i="1"/>
  <c r="AH81" i="1"/>
  <c r="AI81" i="1"/>
  <c r="AJ81" i="1"/>
  <c r="AF82" i="1"/>
  <c r="AG82" i="1"/>
  <c r="AH82" i="1"/>
  <c r="AI82" i="1"/>
  <c r="AJ82" i="1"/>
  <c r="AF83" i="1"/>
  <c r="AG83" i="1"/>
  <c r="AH83" i="1"/>
  <c r="AI83" i="1"/>
  <c r="AJ83" i="1"/>
  <c r="AF84" i="1"/>
  <c r="AG84" i="1"/>
  <c r="AH84" i="1"/>
  <c r="AI84" i="1"/>
  <c r="AJ84" i="1"/>
  <c r="AF85" i="1"/>
  <c r="AG85" i="1"/>
  <c r="AH85" i="1"/>
  <c r="AI85" i="1"/>
  <c r="AJ85" i="1"/>
  <c r="AF86" i="1"/>
  <c r="AG86" i="1"/>
  <c r="AH86" i="1"/>
  <c r="AI86" i="1"/>
  <c r="AJ86" i="1"/>
  <c r="AF87" i="1"/>
  <c r="AG87" i="1"/>
  <c r="AH87" i="1"/>
  <c r="AI87" i="1"/>
  <c r="AJ87" i="1"/>
  <c r="AF88" i="1"/>
  <c r="AG88" i="1"/>
  <c r="AH88" i="1"/>
  <c r="AI88" i="1"/>
  <c r="AJ88" i="1"/>
  <c r="AF89" i="1"/>
  <c r="AG89" i="1"/>
  <c r="AH89" i="1"/>
  <c r="AI89" i="1"/>
  <c r="AJ89" i="1"/>
  <c r="AF90" i="1"/>
  <c r="AG90" i="1"/>
  <c r="AH90" i="1"/>
  <c r="AI90" i="1"/>
  <c r="AJ90" i="1"/>
  <c r="AF91" i="1"/>
  <c r="AG91" i="1"/>
  <c r="AH91" i="1"/>
  <c r="AI91" i="1"/>
  <c r="AJ91" i="1"/>
  <c r="AF92" i="1"/>
  <c r="AG92" i="1"/>
  <c r="AH92" i="1"/>
  <c r="AI92" i="1"/>
  <c r="AJ92" i="1"/>
  <c r="AF93" i="1"/>
  <c r="AG93" i="1"/>
  <c r="AH93" i="1"/>
  <c r="AI93" i="1"/>
  <c r="AJ93" i="1"/>
  <c r="AF94" i="1"/>
  <c r="AG94" i="1"/>
  <c r="AH94" i="1"/>
  <c r="AI94" i="1"/>
  <c r="AJ94" i="1"/>
  <c r="AF95" i="1"/>
  <c r="AG95" i="1"/>
  <c r="AH95" i="1"/>
  <c r="AI95" i="1"/>
  <c r="AJ95" i="1"/>
  <c r="AF96" i="1"/>
  <c r="AG96" i="1"/>
  <c r="AH96" i="1"/>
  <c r="AI96" i="1"/>
  <c r="AJ96" i="1"/>
  <c r="AF97" i="1"/>
  <c r="AG97" i="1"/>
  <c r="AH97" i="1"/>
  <c r="AI97" i="1"/>
  <c r="AJ97" i="1"/>
  <c r="AF98" i="1"/>
  <c r="AG98" i="1"/>
  <c r="AH98" i="1"/>
  <c r="AI98" i="1"/>
  <c r="AJ98" i="1"/>
  <c r="AF99" i="1"/>
  <c r="AG99" i="1"/>
  <c r="AH99" i="1"/>
  <c r="AI99" i="1"/>
  <c r="AJ99" i="1"/>
  <c r="AF100" i="1"/>
  <c r="AG100" i="1"/>
  <c r="AH100" i="1"/>
  <c r="AI100" i="1"/>
  <c r="AJ100" i="1"/>
  <c r="AF101" i="1"/>
  <c r="AG101" i="1"/>
  <c r="AH101" i="1"/>
  <c r="AI101" i="1"/>
  <c r="AJ101" i="1"/>
  <c r="AF102" i="1"/>
  <c r="AG102" i="1"/>
  <c r="AH102" i="1"/>
  <c r="AI102" i="1"/>
  <c r="AJ102" i="1"/>
  <c r="AF103" i="1"/>
  <c r="AG103" i="1"/>
  <c r="AH103" i="1"/>
  <c r="AI103" i="1"/>
  <c r="AJ103" i="1"/>
  <c r="AF104" i="1"/>
  <c r="AG104" i="1"/>
  <c r="AH104" i="1"/>
  <c r="AI104" i="1"/>
  <c r="AJ104" i="1"/>
  <c r="AF105" i="1"/>
  <c r="AG105" i="1"/>
  <c r="AH105" i="1"/>
  <c r="AI105" i="1"/>
  <c r="AJ105" i="1"/>
  <c r="AF106" i="1"/>
  <c r="AG106" i="1"/>
  <c r="AH106" i="1"/>
  <c r="AI106" i="1"/>
  <c r="AJ106" i="1"/>
  <c r="AF107" i="1"/>
  <c r="AG107" i="1"/>
  <c r="AH107" i="1"/>
  <c r="AI107" i="1"/>
  <c r="AJ107" i="1"/>
  <c r="AF108" i="1"/>
  <c r="AG108" i="1"/>
  <c r="AH108" i="1"/>
  <c r="AI108" i="1"/>
  <c r="AJ108" i="1"/>
  <c r="AF109" i="1"/>
  <c r="AG109" i="1"/>
  <c r="AH109" i="1"/>
  <c r="AI109" i="1"/>
  <c r="AJ109" i="1"/>
  <c r="AF110" i="1"/>
  <c r="AG110" i="1"/>
  <c r="AH110" i="1"/>
  <c r="AI110" i="1"/>
  <c r="AJ110" i="1"/>
  <c r="AF111" i="1"/>
  <c r="AG111" i="1"/>
  <c r="AH111" i="1"/>
  <c r="AI111" i="1"/>
  <c r="AJ111" i="1"/>
  <c r="AF112" i="1"/>
  <c r="AG112" i="1"/>
  <c r="AH112" i="1"/>
  <c r="AI112" i="1"/>
  <c r="AJ112" i="1"/>
  <c r="AF113" i="1"/>
  <c r="AG113" i="1"/>
  <c r="AH113" i="1"/>
  <c r="AI113" i="1"/>
  <c r="AJ113" i="1"/>
  <c r="AF114" i="1"/>
  <c r="AG114" i="1"/>
  <c r="AH114" i="1"/>
  <c r="AI114" i="1"/>
  <c r="AJ114" i="1"/>
  <c r="AF115" i="1"/>
  <c r="AG115" i="1"/>
  <c r="AH115" i="1"/>
  <c r="AI115" i="1"/>
  <c r="AJ115" i="1"/>
  <c r="AF116" i="1"/>
  <c r="AG116" i="1"/>
  <c r="AH116" i="1"/>
  <c r="AI116" i="1"/>
  <c r="AJ116" i="1"/>
  <c r="AF117" i="1"/>
  <c r="AG117" i="1"/>
  <c r="AH117" i="1"/>
  <c r="AI117" i="1"/>
  <c r="AJ117" i="1"/>
  <c r="AF118" i="1"/>
  <c r="AG118" i="1"/>
  <c r="AH118" i="1"/>
  <c r="AI118" i="1"/>
  <c r="AJ118" i="1"/>
  <c r="AF119" i="1"/>
  <c r="AG119" i="1"/>
  <c r="AH119" i="1"/>
  <c r="AI119" i="1"/>
  <c r="AJ119" i="1"/>
  <c r="AF120" i="1"/>
  <c r="AG120" i="1"/>
  <c r="AH120" i="1"/>
  <c r="AI120" i="1"/>
  <c r="AJ120" i="1"/>
  <c r="AF121" i="1"/>
  <c r="AG121" i="1"/>
  <c r="AH121" i="1"/>
  <c r="AI121" i="1"/>
  <c r="AJ121" i="1"/>
  <c r="AF122" i="1"/>
  <c r="AG122" i="1"/>
  <c r="AH122" i="1"/>
  <c r="AI122" i="1"/>
  <c r="AJ122" i="1"/>
  <c r="AF123" i="1"/>
  <c r="AG123" i="1"/>
  <c r="AH123" i="1"/>
  <c r="AI123" i="1"/>
  <c r="AJ123" i="1"/>
  <c r="AF124" i="1"/>
  <c r="AG124" i="1"/>
  <c r="AH124" i="1"/>
  <c r="AI124" i="1"/>
  <c r="AJ124" i="1"/>
  <c r="AF125" i="1"/>
  <c r="AG125" i="1"/>
  <c r="AH125" i="1"/>
  <c r="AI125" i="1"/>
  <c r="AJ125" i="1"/>
  <c r="AF126" i="1"/>
  <c r="AG126" i="1"/>
  <c r="AH126" i="1"/>
  <c r="AI126" i="1"/>
  <c r="AJ126" i="1"/>
  <c r="AF127" i="1"/>
  <c r="AG127" i="1"/>
  <c r="AH127" i="1"/>
  <c r="AI127" i="1"/>
  <c r="AJ127" i="1"/>
  <c r="AF128" i="1"/>
  <c r="AG128" i="1"/>
  <c r="AH128" i="1"/>
  <c r="AI128" i="1"/>
  <c r="AJ128" i="1"/>
  <c r="AF129" i="1"/>
  <c r="AG129" i="1"/>
  <c r="AH129" i="1"/>
  <c r="AI129" i="1"/>
  <c r="AJ129" i="1"/>
  <c r="AF130" i="1"/>
  <c r="AG130" i="1"/>
  <c r="AH130" i="1"/>
  <c r="AI130" i="1"/>
  <c r="AJ130" i="1"/>
  <c r="AF131" i="1"/>
  <c r="AG131" i="1"/>
  <c r="AH131" i="1"/>
  <c r="AI131" i="1"/>
  <c r="AJ131" i="1"/>
  <c r="AF132" i="1"/>
  <c r="AG132" i="1"/>
  <c r="AH132" i="1"/>
  <c r="AI132" i="1"/>
  <c r="AJ132" i="1"/>
  <c r="AF133" i="1"/>
  <c r="AG133" i="1"/>
  <c r="AH133" i="1"/>
  <c r="AI133" i="1"/>
  <c r="AJ133" i="1"/>
  <c r="AF134" i="1"/>
  <c r="AG134" i="1"/>
  <c r="AH134" i="1"/>
  <c r="AI134" i="1"/>
  <c r="AJ134" i="1"/>
  <c r="AF135" i="1"/>
  <c r="AG135" i="1"/>
  <c r="AH135" i="1"/>
  <c r="AI135" i="1"/>
  <c r="AJ135" i="1"/>
  <c r="AF136" i="1"/>
  <c r="AG136" i="1"/>
  <c r="AH136" i="1"/>
  <c r="AI136" i="1"/>
  <c r="AJ136" i="1"/>
  <c r="AF137" i="1"/>
  <c r="AG137" i="1"/>
  <c r="AH137" i="1"/>
  <c r="AI137" i="1"/>
  <c r="AJ137" i="1"/>
  <c r="AF138" i="1"/>
  <c r="AG138" i="1"/>
  <c r="AH138" i="1"/>
  <c r="AI138" i="1"/>
  <c r="AJ138" i="1"/>
  <c r="AF139" i="1"/>
  <c r="AG139" i="1"/>
  <c r="AH139" i="1"/>
  <c r="AI139" i="1"/>
  <c r="AJ139" i="1"/>
  <c r="AF140" i="1"/>
  <c r="AG140" i="1"/>
  <c r="AH140" i="1"/>
  <c r="AI140" i="1"/>
  <c r="AJ140" i="1"/>
  <c r="AF141" i="1"/>
  <c r="AG141" i="1"/>
  <c r="AH141" i="1"/>
  <c r="AI141" i="1"/>
  <c r="AJ141" i="1"/>
  <c r="AF142" i="1"/>
  <c r="AG142" i="1"/>
  <c r="AH142" i="1"/>
  <c r="AI142" i="1"/>
  <c r="AJ142" i="1"/>
  <c r="AF143" i="1"/>
  <c r="AG143" i="1"/>
  <c r="AH143" i="1"/>
  <c r="AI143" i="1"/>
  <c r="AJ143" i="1"/>
  <c r="AF144" i="1"/>
  <c r="AG144" i="1"/>
  <c r="AH144" i="1"/>
  <c r="AI144" i="1"/>
  <c r="AJ144" i="1"/>
  <c r="AF145" i="1"/>
  <c r="AG145" i="1"/>
  <c r="AH145" i="1"/>
  <c r="AI145" i="1"/>
  <c r="AJ145" i="1"/>
  <c r="AF146" i="1"/>
  <c r="AG146" i="1"/>
  <c r="AH146" i="1"/>
  <c r="AI146" i="1"/>
  <c r="AJ146" i="1"/>
  <c r="AF147" i="1"/>
  <c r="AG147" i="1"/>
  <c r="AH147" i="1"/>
  <c r="AI147" i="1"/>
  <c r="AJ147" i="1"/>
  <c r="AF148" i="1"/>
  <c r="AG148" i="1"/>
  <c r="AH148" i="1"/>
  <c r="AI148" i="1"/>
  <c r="AJ148" i="1"/>
  <c r="AF149" i="1"/>
  <c r="AG149" i="1"/>
  <c r="AH149" i="1"/>
  <c r="AI149" i="1"/>
  <c r="AJ149" i="1"/>
  <c r="AF150" i="1"/>
  <c r="AG150" i="1"/>
  <c r="AH150" i="1"/>
  <c r="AI150" i="1"/>
  <c r="AJ150" i="1"/>
  <c r="AF151" i="1"/>
  <c r="AG151" i="1"/>
  <c r="AH151" i="1"/>
  <c r="AI151" i="1"/>
  <c r="AJ151" i="1"/>
  <c r="AF152" i="1"/>
  <c r="AG152" i="1"/>
  <c r="AH152" i="1"/>
  <c r="AI152" i="1"/>
  <c r="AJ152" i="1"/>
  <c r="AF153" i="1"/>
  <c r="AG153" i="1"/>
  <c r="AH153" i="1"/>
  <c r="AI153" i="1"/>
  <c r="AJ153" i="1"/>
  <c r="AF154" i="1"/>
  <c r="AG154" i="1"/>
  <c r="AH154" i="1"/>
  <c r="AI154" i="1"/>
  <c r="AJ154" i="1"/>
  <c r="AF155" i="1"/>
  <c r="AG155" i="1"/>
  <c r="AH155" i="1"/>
  <c r="AI155" i="1"/>
  <c r="AJ155" i="1"/>
  <c r="AF156" i="1"/>
  <c r="AG156" i="1"/>
  <c r="AH156" i="1"/>
  <c r="AI156" i="1"/>
  <c r="AJ156" i="1"/>
  <c r="AF157" i="1"/>
  <c r="AG157" i="1"/>
  <c r="AH157" i="1"/>
  <c r="AI157" i="1"/>
  <c r="AJ157" i="1"/>
  <c r="AF158" i="1"/>
  <c r="AG158" i="1"/>
  <c r="AH158" i="1"/>
  <c r="AI158" i="1"/>
  <c r="AJ158" i="1"/>
  <c r="AF159" i="1"/>
  <c r="AG159" i="1"/>
  <c r="AH159" i="1"/>
  <c r="AI159" i="1"/>
  <c r="AJ159" i="1"/>
  <c r="AF160" i="1"/>
  <c r="AG160" i="1"/>
  <c r="AH160" i="1"/>
  <c r="AI160" i="1"/>
  <c r="AJ160" i="1"/>
  <c r="AF161" i="1"/>
  <c r="AG161" i="1"/>
  <c r="AH161" i="1"/>
  <c r="AI161" i="1"/>
  <c r="AJ161" i="1"/>
  <c r="AF162" i="1"/>
  <c r="AG162" i="1"/>
  <c r="AH162" i="1"/>
  <c r="AI162" i="1"/>
  <c r="AJ162" i="1"/>
  <c r="AF163" i="1"/>
  <c r="AG163" i="1"/>
  <c r="AH163" i="1"/>
  <c r="AI163" i="1"/>
  <c r="AJ163" i="1"/>
  <c r="AF164" i="1"/>
  <c r="AG164" i="1"/>
  <c r="AH164" i="1"/>
  <c r="AI164" i="1"/>
  <c r="AJ164" i="1"/>
  <c r="AF165" i="1"/>
  <c r="AG165" i="1"/>
  <c r="AH165" i="1"/>
  <c r="AI165" i="1"/>
  <c r="AJ165" i="1"/>
  <c r="AF166" i="1"/>
  <c r="AG166" i="1"/>
  <c r="AH166" i="1"/>
  <c r="AI166" i="1"/>
  <c r="AJ166" i="1"/>
  <c r="AF167" i="1"/>
  <c r="AG167" i="1"/>
  <c r="AH167" i="1"/>
  <c r="AI167" i="1"/>
  <c r="AJ167" i="1"/>
  <c r="AF168" i="1"/>
  <c r="AG168" i="1"/>
  <c r="AH168" i="1"/>
  <c r="AI168" i="1"/>
  <c r="AJ168" i="1"/>
  <c r="AF169" i="1"/>
  <c r="AG169" i="1"/>
  <c r="AH169" i="1"/>
  <c r="AI169" i="1"/>
  <c r="AJ169" i="1"/>
  <c r="AF170" i="1"/>
  <c r="AG170" i="1"/>
  <c r="AH170" i="1"/>
  <c r="AI170" i="1"/>
  <c r="AJ170" i="1"/>
  <c r="AF171" i="1"/>
  <c r="AG171" i="1"/>
  <c r="AH171" i="1"/>
  <c r="AI171" i="1"/>
  <c r="AJ171" i="1"/>
  <c r="AF172" i="1"/>
  <c r="AG172" i="1"/>
  <c r="AH172" i="1"/>
  <c r="AI172" i="1"/>
  <c r="AJ172" i="1"/>
  <c r="AF173" i="1"/>
  <c r="AG173" i="1"/>
  <c r="AH173" i="1"/>
  <c r="AI173" i="1"/>
  <c r="AJ173" i="1"/>
  <c r="AF174" i="1"/>
  <c r="AG174" i="1"/>
  <c r="AH174" i="1"/>
  <c r="AI174" i="1"/>
  <c r="AJ174" i="1"/>
  <c r="AF175" i="1"/>
  <c r="AG175" i="1"/>
  <c r="AH175" i="1"/>
  <c r="AI175" i="1"/>
  <c r="AJ175" i="1"/>
  <c r="AF176" i="1"/>
  <c r="AG176" i="1"/>
  <c r="AH176" i="1"/>
  <c r="AI176" i="1"/>
  <c r="AJ176" i="1"/>
  <c r="AF177" i="1"/>
  <c r="AG177" i="1"/>
  <c r="AH177" i="1"/>
  <c r="AI177" i="1"/>
  <c r="AJ177" i="1"/>
  <c r="AF178" i="1"/>
  <c r="AG178" i="1"/>
  <c r="AH178" i="1"/>
  <c r="AI178" i="1"/>
  <c r="AJ178" i="1"/>
  <c r="AF179" i="1"/>
  <c r="AG179" i="1"/>
  <c r="AH179" i="1"/>
  <c r="AI179" i="1"/>
  <c r="AJ179" i="1"/>
  <c r="AF180" i="1"/>
  <c r="AG180" i="1"/>
  <c r="AH180" i="1"/>
  <c r="AI180" i="1"/>
  <c r="AJ180" i="1"/>
  <c r="AF181" i="1"/>
  <c r="AG181" i="1"/>
  <c r="AH181" i="1"/>
  <c r="AI181" i="1"/>
  <c r="AJ181" i="1"/>
  <c r="AF182" i="1"/>
  <c r="AG182" i="1"/>
  <c r="AH182" i="1"/>
  <c r="AI182" i="1"/>
  <c r="AJ182" i="1"/>
  <c r="AF183" i="1"/>
  <c r="AG183" i="1"/>
  <c r="AH183" i="1"/>
  <c r="AI183" i="1"/>
  <c r="AJ183" i="1"/>
  <c r="AF184" i="1"/>
  <c r="AG184" i="1"/>
  <c r="AH184" i="1"/>
  <c r="AI184" i="1"/>
  <c r="AJ184" i="1"/>
  <c r="AF185" i="1"/>
  <c r="AG185" i="1"/>
  <c r="AH185" i="1"/>
  <c r="AI185" i="1"/>
  <c r="AJ185" i="1"/>
  <c r="AF186" i="1"/>
  <c r="AG186" i="1"/>
  <c r="AH186" i="1"/>
  <c r="AI186" i="1"/>
  <c r="AJ186" i="1"/>
  <c r="AF187" i="1"/>
  <c r="AG187" i="1"/>
  <c r="AH187" i="1"/>
  <c r="AI187" i="1"/>
  <c r="AJ187" i="1"/>
  <c r="AF188" i="1"/>
  <c r="AG188" i="1"/>
  <c r="AH188" i="1"/>
  <c r="AI188" i="1"/>
  <c r="AJ188" i="1"/>
  <c r="AF189" i="1"/>
  <c r="AG189" i="1"/>
  <c r="AH189" i="1"/>
  <c r="AI189" i="1"/>
  <c r="AJ189" i="1"/>
  <c r="AF190" i="1"/>
  <c r="AG190" i="1"/>
  <c r="AH190" i="1"/>
  <c r="AI190" i="1"/>
  <c r="AJ190" i="1"/>
  <c r="AF191" i="1"/>
  <c r="AG191" i="1"/>
  <c r="AH191" i="1"/>
  <c r="AI191" i="1"/>
  <c r="AJ191" i="1"/>
  <c r="AF192" i="1"/>
  <c r="AG192" i="1"/>
  <c r="AH192" i="1"/>
  <c r="AI192" i="1"/>
  <c r="AJ192" i="1"/>
  <c r="AF193" i="1"/>
  <c r="AG193" i="1"/>
  <c r="AH193" i="1"/>
  <c r="AI193" i="1"/>
  <c r="AJ193" i="1"/>
  <c r="AF194" i="1"/>
  <c r="AG194" i="1"/>
  <c r="AH194" i="1"/>
  <c r="AI194" i="1"/>
  <c r="AJ194" i="1"/>
  <c r="AF195" i="1"/>
  <c r="AG195" i="1"/>
  <c r="AH195" i="1"/>
  <c r="AI195" i="1"/>
  <c r="AJ195" i="1"/>
  <c r="AF196" i="1"/>
  <c r="AG196" i="1"/>
  <c r="AH196" i="1"/>
  <c r="AI196" i="1"/>
  <c r="AJ196" i="1"/>
  <c r="AF197" i="1"/>
  <c r="AG197" i="1"/>
  <c r="AH197" i="1"/>
  <c r="AI197" i="1"/>
  <c r="AJ197" i="1"/>
  <c r="AF198" i="1"/>
  <c r="AG198" i="1"/>
  <c r="AH198" i="1"/>
  <c r="AI198" i="1"/>
  <c r="AJ198" i="1"/>
  <c r="AF199" i="1"/>
  <c r="AG199" i="1"/>
  <c r="AH199" i="1"/>
  <c r="AI199" i="1"/>
  <c r="AJ199" i="1"/>
  <c r="AF200" i="1"/>
  <c r="AG200" i="1"/>
  <c r="AH200" i="1"/>
  <c r="AI200" i="1"/>
  <c r="AJ200" i="1"/>
  <c r="AF201" i="1"/>
  <c r="AG201" i="1"/>
  <c r="AH201" i="1"/>
  <c r="AI201" i="1"/>
  <c r="AJ201" i="1"/>
  <c r="AF202" i="1"/>
  <c r="AG202" i="1"/>
  <c r="AH202" i="1"/>
  <c r="AI202" i="1"/>
  <c r="AJ202" i="1"/>
  <c r="AF203" i="1"/>
  <c r="AG203" i="1"/>
  <c r="AH203" i="1"/>
  <c r="AI203" i="1"/>
  <c r="AJ203" i="1"/>
  <c r="AF204" i="1"/>
  <c r="AG204" i="1"/>
  <c r="AH204" i="1"/>
  <c r="AI204" i="1"/>
  <c r="AJ204" i="1"/>
  <c r="AF205" i="1"/>
  <c r="AG205" i="1"/>
  <c r="AH205" i="1"/>
  <c r="AI205" i="1"/>
  <c r="AJ205" i="1"/>
  <c r="AF206" i="1"/>
  <c r="AG206" i="1"/>
  <c r="AH206" i="1"/>
  <c r="AI206" i="1"/>
  <c r="AJ206" i="1"/>
  <c r="AF207" i="1"/>
  <c r="AG207" i="1"/>
  <c r="AH207" i="1"/>
  <c r="AI207" i="1"/>
  <c r="AJ207" i="1"/>
  <c r="AF208" i="1"/>
  <c r="AG208" i="1"/>
  <c r="AH208" i="1"/>
  <c r="AI208" i="1"/>
  <c r="AJ208" i="1"/>
  <c r="AF209" i="1"/>
  <c r="AG209" i="1"/>
  <c r="AH209" i="1"/>
  <c r="AI209" i="1"/>
  <c r="AJ209" i="1"/>
  <c r="AF210" i="1"/>
  <c r="AG210" i="1"/>
  <c r="AH210" i="1"/>
  <c r="AI210" i="1"/>
  <c r="AJ210" i="1"/>
  <c r="AF211" i="1"/>
  <c r="AG211" i="1"/>
  <c r="AH211" i="1"/>
  <c r="AI211" i="1"/>
  <c r="AJ211" i="1"/>
  <c r="AF212" i="1"/>
  <c r="AG212" i="1"/>
  <c r="AH212" i="1"/>
  <c r="AI212" i="1"/>
  <c r="AJ212" i="1"/>
  <c r="AF213" i="1"/>
  <c r="AG213" i="1"/>
  <c r="AH213" i="1"/>
  <c r="AI213" i="1"/>
  <c r="AJ213" i="1"/>
  <c r="AF214" i="1"/>
  <c r="AG214" i="1"/>
  <c r="AH214" i="1"/>
  <c r="AI214" i="1"/>
  <c r="AJ214" i="1"/>
  <c r="AF215" i="1"/>
  <c r="AG215" i="1"/>
  <c r="AH215" i="1"/>
  <c r="AI215" i="1"/>
  <c r="AJ215" i="1"/>
  <c r="AF216" i="1"/>
  <c r="AG216" i="1"/>
  <c r="AH216" i="1"/>
  <c r="AI216" i="1"/>
  <c r="AJ216" i="1"/>
  <c r="AF217" i="1"/>
  <c r="AG217" i="1"/>
  <c r="AH217" i="1"/>
  <c r="AI217" i="1"/>
  <c r="AJ217" i="1"/>
  <c r="AF218" i="1"/>
  <c r="AG218" i="1"/>
  <c r="AH218" i="1"/>
  <c r="AI218" i="1"/>
  <c r="AJ218" i="1"/>
  <c r="AF219" i="1"/>
  <c r="AG219" i="1"/>
  <c r="AH219" i="1"/>
  <c r="AI219" i="1"/>
  <c r="AJ219" i="1"/>
  <c r="AF220" i="1"/>
  <c r="AG220" i="1"/>
  <c r="AH220" i="1"/>
  <c r="AI220" i="1"/>
  <c r="AJ220" i="1"/>
  <c r="AF221" i="1"/>
  <c r="AG221" i="1"/>
  <c r="AH221" i="1"/>
  <c r="AI221" i="1"/>
  <c r="AJ221" i="1"/>
  <c r="AF222" i="1"/>
  <c r="AG222" i="1"/>
  <c r="AH222" i="1"/>
  <c r="AI222" i="1"/>
  <c r="AJ222" i="1"/>
  <c r="AF223" i="1"/>
  <c r="AG223" i="1"/>
  <c r="AH223" i="1"/>
  <c r="AI223" i="1"/>
  <c r="AJ223" i="1"/>
  <c r="AF224" i="1"/>
  <c r="AG224" i="1"/>
  <c r="AH224" i="1"/>
  <c r="AI224" i="1"/>
  <c r="AJ224" i="1"/>
  <c r="AF225" i="1"/>
  <c r="AG225" i="1"/>
  <c r="AH225" i="1"/>
  <c r="AI225" i="1"/>
  <c r="AJ225" i="1"/>
  <c r="AF226" i="1"/>
  <c r="AG226" i="1"/>
  <c r="AH226" i="1"/>
  <c r="AI226" i="1"/>
  <c r="AJ226" i="1"/>
  <c r="AF227" i="1"/>
  <c r="AG227" i="1"/>
  <c r="AH227" i="1"/>
  <c r="AI227" i="1"/>
  <c r="AJ227" i="1"/>
  <c r="AF228" i="1"/>
  <c r="AG228" i="1"/>
  <c r="AH228" i="1"/>
  <c r="AI228" i="1"/>
  <c r="AJ228" i="1"/>
  <c r="AF229" i="1"/>
  <c r="AG229" i="1"/>
  <c r="AH229" i="1"/>
  <c r="AI229" i="1"/>
  <c r="AJ229" i="1"/>
  <c r="AF230" i="1"/>
  <c r="AG230" i="1"/>
  <c r="AH230" i="1"/>
  <c r="AI230" i="1"/>
  <c r="AJ230" i="1"/>
  <c r="AF231" i="1"/>
  <c r="AG231" i="1"/>
  <c r="AH231" i="1"/>
  <c r="AI231" i="1"/>
  <c r="AJ231" i="1"/>
  <c r="AF232" i="1"/>
  <c r="AG232" i="1"/>
  <c r="AH232" i="1"/>
  <c r="AI232" i="1"/>
  <c r="AJ232" i="1"/>
  <c r="AF233" i="1"/>
  <c r="AG233" i="1"/>
  <c r="AH233" i="1"/>
  <c r="AI233" i="1"/>
  <c r="AJ233" i="1"/>
  <c r="AF234" i="1"/>
  <c r="AG234" i="1"/>
  <c r="AH234" i="1"/>
  <c r="AI234" i="1"/>
  <c r="AJ234" i="1"/>
  <c r="AF235" i="1"/>
  <c r="AG235" i="1"/>
  <c r="AH235" i="1"/>
  <c r="AI235" i="1"/>
  <c r="AJ235" i="1"/>
  <c r="AF236" i="1"/>
  <c r="AG236" i="1"/>
  <c r="AH236" i="1"/>
  <c r="AI236" i="1"/>
  <c r="AJ236" i="1"/>
  <c r="AF237" i="1"/>
  <c r="AG237" i="1"/>
  <c r="AH237" i="1"/>
  <c r="AI237" i="1"/>
  <c r="AJ237" i="1"/>
  <c r="AF238" i="1"/>
  <c r="AG238" i="1"/>
  <c r="AH238" i="1"/>
  <c r="AI238" i="1"/>
  <c r="AJ238" i="1"/>
  <c r="AF239" i="1"/>
  <c r="AG239" i="1"/>
  <c r="AH239" i="1"/>
  <c r="AI239" i="1"/>
  <c r="AJ239" i="1"/>
  <c r="AF240" i="1"/>
  <c r="AG240" i="1"/>
  <c r="AH240" i="1"/>
  <c r="AI240" i="1"/>
  <c r="AJ240" i="1"/>
  <c r="AF241" i="1"/>
  <c r="AG241" i="1"/>
  <c r="AH241" i="1"/>
  <c r="AI241" i="1"/>
  <c r="AJ241" i="1"/>
  <c r="AF242" i="1"/>
  <c r="AG242" i="1"/>
  <c r="AH242" i="1"/>
  <c r="AI242" i="1"/>
  <c r="AJ242" i="1"/>
  <c r="AF243" i="1"/>
  <c r="AG243" i="1"/>
  <c r="AH243" i="1"/>
  <c r="AI243" i="1"/>
  <c r="AJ243" i="1"/>
  <c r="AF244" i="1"/>
  <c r="AG244" i="1"/>
  <c r="AH244" i="1"/>
  <c r="AI244" i="1"/>
  <c r="AJ244" i="1"/>
  <c r="AF245" i="1"/>
  <c r="AG245" i="1"/>
  <c r="AH245" i="1"/>
  <c r="AI245" i="1"/>
  <c r="AJ245" i="1"/>
  <c r="AF246" i="1"/>
  <c r="AG246" i="1"/>
  <c r="AH246" i="1"/>
  <c r="AI246" i="1"/>
  <c r="AJ246" i="1"/>
  <c r="AF247" i="1"/>
  <c r="AG247" i="1"/>
  <c r="AH247" i="1"/>
  <c r="AI247" i="1"/>
  <c r="AJ247" i="1"/>
  <c r="AF248" i="1"/>
  <c r="AG248" i="1"/>
  <c r="AH248" i="1"/>
  <c r="AI248" i="1"/>
  <c r="AJ248" i="1"/>
  <c r="AF249" i="1"/>
  <c r="AG249" i="1"/>
  <c r="AH249" i="1"/>
  <c r="AI249" i="1"/>
  <c r="AJ249" i="1"/>
  <c r="AF250" i="1"/>
  <c r="AG250" i="1"/>
  <c r="AH250" i="1"/>
  <c r="AI250" i="1"/>
  <c r="AJ250" i="1"/>
  <c r="AF251" i="1"/>
  <c r="AG251" i="1"/>
  <c r="AH251" i="1"/>
  <c r="AI251" i="1"/>
  <c r="AJ251" i="1"/>
  <c r="AF252" i="1"/>
  <c r="AG252" i="1"/>
  <c r="AH252" i="1"/>
  <c r="AI252" i="1"/>
  <c r="AJ252" i="1"/>
  <c r="AF253" i="1"/>
  <c r="AG253" i="1"/>
  <c r="AH253" i="1"/>
  <c r="AI253" i="1"/>
  <c r="AJ253" i="1"/>
  <c r="AF254" i="1"/>
  <c r="AG254" i="1"/>
  <c r="AH254" i="1"/>
  <c r="AI254" i="1"/>
  <c r="AJ254" i="1"/>
  <c r="AF255" i="1"/>
  <c r="AG255" i="1"/>
  <c r="AH255" i="1"/>
  <c r="AI255" i="1"/>
  <c r="AJ255" i="1"/>
  <c r="AF256" i="1"/>
  <c r="AG256" i="1"/>
  <c r="AH256" i="1"/>
  <c r="AI256" i="1"/>
  <c r="AJ256" i="1"/>
  <c r="AF257" i="1"/>
  <c r="AG257" i="1"/>
  <c r="AH257" i="1"/>
  <c r="AI257" i="1"/>
  <c r="AJ257" i="1"/>
  <c r="AF258" i="1"/>
  <c r="AG258" i="1"/>
  <c r="AH258" i="1"/>
  <c r="AI258" i="1"/>
  <c r="AJ258" i="1"/>
  <c r="AF259" i="1"/>
  <c r="AG259" i="1"/>
  <c r="AH259" i="1"/>
  <c r="AI259" i="1"/>
  <c r="AJ259" i="1"/>
  <c r="AF260" i="1"/>
  <c r="AG260" i="1"/>
  <c r="AH260" i="1"/>
  <c r="AI260" i="1"/>
  <c r="AJ260" i="1"/>
  <c r="AF261" i="1"/>
  <c r="AG261" i="1"/>
  <c r="AH261" i="1"/>
  <c r="AI261" i="1"/>
  <c r="AJ261" i="1"/>
  <c r="AF262" i="1"/>
  <c r="AG262" i="1"/>
  <c r="AH262" i="1"/>
  <c r="AI262" i="1"/>
  <c r="AJ262" i="1"/>
  <c r="AF263" i="1"/>
  <c r="AG263" i="1"/>
  <c r="AH263" i="1"/>
  <c r="AI263" i="1"/>
  <c r="AJ263" i="1"/>
  <c r="AF264" i="1"/>
  <c r="AG264" i="1"/>
  <c r="AH264" i="1"/>
  <c r="AI264" i="1"/>
  <c r="AJ264" i="1"/>
  <c r="AF265" i="1"/>
  <c r="AG265" i="1"/>
  <c r="AH265" i="1"/>
  <c r="AI265" i="1"/>
  <c r="AJ265" i="1"/>
  <c r="AF266" i="1"/>
  <c r="AG266" i="1"/>
  <c r="AH266" i="1"/>
  <c r="AI266" i="1"/>
  <c r="AJ266" i="1"/>
  <c r="AF267" i="1"/>
  <c r="AG267" i="1"/>
  <c r="AH267" i="1"/>
  <c r="AI267" i="1"/>
  <c r="AJ267" i="1"/>
  <c r="AF268" i="1"/>
  <c r="AG268" i="1"/>
  <c r="AH268" i="1"/>
  <c r="AI268" i="1"/>
  <c r="AJ268" i="1"/>
  <c r="AF269" i="1"/>
  <c r="AG269" i="1"/>
  <c r="AH269" i="1"/>
  <c r="AI269" i="1"/>
  <c r="AJ269" i="1"/>
  <c r="AF270" i="1"/>
  <c r="AG270" i="1"/>
  <c r="AH270" i="1"/>
  <c r="AI270" i="1"/>
  <c r="AJ270" i="1"/>
  <c r="AF271" i="1"/>
  <c r="AG271" i="1"/>
  <c r="AH271" i="1"/>
  <c r="AI271" i="1"/>
  <c r="AJ271" i="1"/>
  <c r="AF272" i="1"/>
  <c r="AG272" i="1"/>
  <c r="AH272" i="1"/>
  <c r="AI272" i="1"/>
  <c r="AJ272" i="1"/>
  <c r="AF273" i="1"/>
  <c r="AG273" i="1"/>
  <c r="AH273" i="1"/>
  <c r="AI273" i="1"/>
  <c r="AJ273" i="1"/>
  <c r="AF274" i="1"/>
  <c r="AG274" i="1"/>
  <c r="AH274" i="1"/>
  <c r="AI274" i="1"/>
  <c r="AJ274" i="1"/>
  <c r="AF275" i="1"/>
  <c r="AG275" i="1"/>
  <c r="AH275" i="1"/>
  <c r="AI275" i="1"/>
  <c r="AJ275" i="1"/>
  <c r="AF276" i="1"/>
  <c r="AG276" i="1"/>
  <c r="AH276" i="1"/>
  <c r="AI276" i="1"/>
  <c r="AJ276" i="1"/>
  <c r="AF277" i="1"/>
  <c r="AG277" i="1"/>
  <c r="AH277" i="1"/>
  <c r="AI277" i="1"/>
  <c r="AJ277" i="1"/>
  <c r="AF278" i="1"/>
  <c r="AG278" i="1"/>
  <c r="AH278" i="1"/>
  <c r="AI278" i="1"/>
  <c r="AJ278" i="1"/>
  <c r="AF279" i="1"/>
  <c r="AG279" i="1"/>
  <c r="AH279" i="1"/>
  <c r="AI279" i="1"/>
  <c r="AJ279" i="1"/>
  <c r="AF280" i="1"/>
  <c r="AG280" i="1"/>
  <c r="AH280" i="1"/>
  <c r="AI280" i="1"/>
  <c r="AJ280" i="1"/>
  <c r="AF281" i="1"/>
  <c r="AG281" i="1"/>
  <c r="AH281" i="1"/>
  <c r="AI281" i="1"/>
  <c r="AJ281" i="1"/>
  <c r="AF282" i="1"/>
  <c r="AG282" i="1"/>
  <c r="AH282" i="1"/>
  <c r="AI282" i="1"/>
  <c r="AJ282" i="1"/>
  <c r="AF283" i="1"/>
  <c r="AG283" i="1"/>
  <c r="AH283" i="1"/>
  <c r="AI283" i="1"/>
  <c r="AJ283" i="1"/>
  <c r="AF284" i="1"/>
  <c r="AG284" i="1"/>
  <c r="AH284" i="1"/>
  <c r="AI284" i="1"/>
  <c r="AJ284" i="1"/>
  <c r="AF285" i="1"/>
  <c r="AG285" i="1"/>
  <c r="AH285" i="1"/>
  <c r="AI285" i="1"/>
  <c r="AJ285" i="1"/>
  <c r="AF286" i="1"/>
  <c r="AG286" i="1"/>
  <c r="AH286" i="1"/>
  <c r="AI286" i="1"/>
  <c r="AJ286" i="1"/>
  <c r="AF287" i="1"/>
  <c r="AG287" i="1"/>
  <c r="AH287" i="1"/>
  <c r="AI287" i="1"/>
  <c r="AJ287" i="1"/>
  <c r="AF288" i="1"/>
  <c r="AG288" i="1"/>
  <c r="AH288" i="1"/>
  <c r="AI288" i="1"/>
  <c r="AJ288" i="1"/>
  <c r="AF289" i="1"/>
  <c r="AG289" i="1"/>
  <c r="AH289" i="1"/>
  <c r="AI289" i="1"/>
  <c r="AJ289" i="1"/>
  <c r="AF290" i="1"/>
  <c r="AG290" i="1"/>
  <c r="AH290" i="1"/>
  <c r="AI290" i="1"/>
  <c r="AJ290" i="1"/>
  <c r="AF291" i="1"/>
  <c r="AG291" i="1"/>
  <c r="AH291" i="1"/>
  <c r="AI291" i="1"/>
  <c r="AJ291" i="1"/>
  <c r="AF292" i="1"/>
  <c r="AG292" i="1"/>
  <c r="AH292" i="1"/>
  <c r="AI292" i="1"/>
  <c r="AJ292" i="1"/>
  <c r="AF293" i="1"/>
  <c r="AG293" i="1"/>
  <c r="AH293" i="1"/>
  <c r="AI293" i="1"/>
  <c r="AJ293" i="1"/>
  <c r="AF294" i="1"/>
  <c r="AG294" i="1"/>
  <c r="AH294" i="1"/>
  <c r="AI294" i="1"/>
  <c r="AJ294" i="1"/>
  <c r="AF295" i="1"/>
  <c r="AG295" i="1"/>
  <c r="AH295" i="1"/>
  <c r="AI295" i="1"/>
  <c r="AJ295" i="1"/>
  <c r="AF296" i="1"/>
  <c r="AG296" i="1"/>
  <c r="AH296" i="1"/>
  <c r="AI296" i="1"/>
  <c r="AJ296" i="1"/>
  <c r="AF297" i="1"/>
  <c r="AG297" i="1"/>
  <c r="AH297" i="1"/>
  <c r="AI297" i="1"/>
  <c r="AJ297" i="1"/>
  <c r="AF298" i="1"/>
  <c r="AG298" i="1"/>
  <c r="AH298" i="1"/>
  <c r="AI298" i="1"/>
  <c r="AJ298" i="1"/>
  <c r="AF299" i="1"/>
  <c r="AG299" i="1"/>
  <c r="AH299" i="1"/>
  <c r="AI299" i="1"/>
  <c r="AJ299" i="1"/>
  <c r="AF300" i="1"/>
  <c r="AG300" i="1"/>
  <c r="AH300" i="1"/>
  <c r="AI300" i="1"/>
  <c r="AJ300" i="1"/>
  <c r="AF301" i="1"/>
  <c r="AG301" i="1"/>
  <c r="AH301" i="1"/>
  <c r="AI301" i="1"/>
  <c r="AJ301" i="1"/>
  <c r="AF302" i="1"/>
  <c r="AG302" i="1"/>
  <c r="AH302" i="1"/>
  <c r="AI302" i="1"/>
  <c r="AJ302" i="1"/>
  <c r="AF303" i="1"/>
  <c r="AG303" i="1"/>
  <c r="AH303" i="1"/>
  <c r="AI303" i="1"/>
  <c r="AJ303" i="1"/>
  <c r="AF304" i="1"/>
  <c r="AG304" i="1"/>
  <c r="AH304" i="1"/>
  <c r="AI304" i="1"/>
  <c r="AJ304" i="1"/>
  <c r="AF305" i="1"/>
  <c r="AG305" i="1"/>
  <c r="AH305" i="1"/>
  <c r="AI305" i="1"/>
  <c r="AJ305" i="1"/>
  <c r="AF306" i="1"/>
  <c r="AG306" i="1"/>
  <c r="AH306" i="1"/>
  <c r="AI306" i="1"/>
  <c r="AJ306" i="1"/>
  <c r="AF307" i="1"/>
  <c r="AG307" i="1"/>
  <c r="AH307" i="1"/>
  <c r="AI307" i="1"/>
  <c r="AJ307" i="1"/>
  <c r="AF308" i="1"/>
  <c r="AG308" i="1"/>
  <c r="AH308" i="1"/>
  <c r="AI308" i="1"/>
  <c r="AJ308" i="1"/>
  <c r="AF309" i="1"/>
  <c r="AG309" i="1"/>
  <c r="AH309" i="1"/>
  <c r="AI309" i="1"/>
  <c r="AJ309" i="1"/>
  <c r="AF310" i="1"/>
  <c r="AG310" i="1"/>
  <c r="AH310" i="1"/>
  <c r="AI310" i="1"/>
  <c r="AJ310" i="1"/>
  <c r="AF311" i="1"/>
  <c r="AG311" i="1"/>
  <c r="AH311" i="1"/>
  <c r="AI311" i="1"/>
  <c r="AJ311" i="1"/>
  <c r="AF312" i="1"/>
  <c r="AG312" i="1"/>
  <c r="AH312" i="1"/>
  <c r="AI312" i="1"/>
  <c r="AJ312" i="1"/>
  <c r="AF313" i="1"/>
  <c r="AG313" i="1"/>
  <c r="AH313" i="1"/>
  <c r="AI313" i="1"/>
  <c r="AJ313" i="1"/>
  <c r="AF314" i="1"/>
  <c r="AG314" i="1"/>
  <c r="AH314" i="1"/>
  <c r="AI314" i="1"/>
  <c r="AJ314" i="1"/>
  <c r="AF315" i="1"/>
  <c r="AG315" i="1"/>
  <c r="AH315" i="1"/>
  <c r="AI315" i="1"/>
  <c r="AJ315" i="1"/>
  <c r="AF316" i="1"/>
  <c r="AG316" i="1"/>
  <c r="AH316" i="1"/>
  <c r="AI316" i="1"/>
  <c r="AJ316" i="1"/>
  <c r="AF317" i="1"/>
  <c r="AG317" i="1"/>
  <c r="AH317" i="1"/>
  <c r="AI317" i="1"/>
  <c r="AJ317" i="1"/>
  <c r="AF318" i="1"/>
  <c r="AG318" i="1"/>
  <c r="AH318" i="1"/>
  <c r="AI318" i="1"/>
  <c r="AJ318" i="1"/>
  <c r="AF319" i="1"/>
  <c r="AG319" i="1"/>
  <c r="AH319" i="1"/>
  <c r="AI319" i="1"/>
  <c r="AJ319" i="1"/>
  <c r="AF320" i="1"/>
  <c r="AG320" i="1"/>
  <c r="AH320" i="1"/>
  <c r="AI320" i="1"/>
  <c r="AJ320" i="1"/>
  <c r="AF321" i="1"/>
  <c r="AG321" i="1"/>
  <c r="AH321" i="1"/>
  <c r="AI321" i="1"/>
  <c r="AJ321" i="1"/>
  <c r="AF322" i="1"/>
  <c r="AG322" i="1"/>
  <c r="AH322" i="1"/>
  <c r="AI322" i="1"/>
  <c r="AJ322" i="1"/>
  <c r="AF323" i="1"/>
  <c r="AG323" i="1"/>
  <c r="AH323" i="1"/>
  <c r="AI323" i="1"/>
  <c r="AJ323" i="1"/>
  <c r="AF324" i="1"/>
  <c r="AG324" i="1"/>
  <c r="AH324" i="1"/>
  <c r="AI324" i="1"/>
  <c r="AJ324" i="1"/>
  <c r="AF325" i="1"/>
  <c r="AG325" i="1"/>
  <c r="AH325" i="1"/>
  <c r="AI325" i="1"/>
  <c r="AJ325" i="1"/>
  <c r="AF326" i="1"/>
  <c r="AG326" i="1"/>
  <c r="AH326" i="1"/>
  <c r="AI326" i="1"/>
  <c r="AJ326" i="1"/>
  <c r="AF327" i="1"/>
  <c r="AG327" i="1"/>
  <c r="AH327" i="1"/>
  <c r="AI327" i="1"/>
  <c r="AJ327" i="1"/>
  <c r="AF328" i="1"/>
  <c r="AG328" i="1"/>
  <c r="AH328" i="1"/>
  <c r="AI328" i="1"/>
  <c r="AJ328" i="1"/>
  <c r="AF329" i="1"/>
  <c r="AG329" i="1"/>
  <c r="AH329" i="1"/>
  <c r="AI329" i="1"/>
  <c r="AJ329" i="1"/>
  <c r="AF330" i="1"/>
  <c r="AG330" i="1"/>
  <c r="AH330" i="1"/>
  <c r="AI330" i="1"/>
  <c r="AJ330" i="1"/>
  <c r="AF331" i="1"/>
  <c r="AG331" i="1"/>
  <c r="AH331" i="1"/>
  <c r="AI331" i="1"/>
  <c r="AJ331" i="1"/>
  <c r="AF332" i="1"/>
  <c r="AG332" i="1"/>
  <c r="AH332" i="1"/>
  <c r="AI332" i="1"/>
  <c r="AJ332" i="1"/>
  <c r="AF333" i="1"/>
  <c r="AG333" i="1"/>
  <c r="AH333" i="1"/>
  <c r="AI333" i="1"/>
  <c r="AJ333" i="1"/>
  <c r="AF334" i="1"/>
  <c r="AG334" i="1"/>
  <c r="AH334" i="1"/>
  <c r="AI334" i="1"/>
  <c r="AJ334" i="1"/>
  <c r="AF335" i="1"/>
  <c r="AG335" i="1"/>
  <c r="AH335" i="1"/>
  <c r="AI335" i="1"/>
  <c r="AJ335" i="1"/>
  <c r="AF336" i="1"/>
  <c r="AG336" i="1"/>
  <c r="AH336" i="1"/>
  <c r="AI336" i="1"/>
  <c r="AJ336" i="1"/>
  <c r="AF337" i="1"/>
  <c r="AG337" i="1"/>
  <c r="AH337" i="1"/>
  <c r="AI337" i="1"/>
  <c r="AJ337" i="1"/>
  <c r="AF338" i="1"/>
  <c r="AG338" i="1"/>
  <c r="AH338" i="1"/>
  <c r="AI338" i="1"/>
  <c r="AJ338" i="1"/>
  <c r="AF339" i="1"/>
  <c r="AG339" i="1"/>
  <c r="AH339" i="1"/>
  <c r="AI339" i="1"/>
  <c r="AJ339" i="1"/>
  <c r="AF340" i="1"/>
  <c r="AG340" i="1"/>
  <c r="AH340" i="1"/>
  <c r="AI340" i="1"/>
  <c r="AJ340" i="1"/>
  <c r="AF341" i="1"/>
  <c r="AG341" i="1"/>
  <c r="AH341" i="1"/>
  <c r="AI341" i="1"/>
  <c r="AJ341" i="1"/>
  <c r="AF342" i="1"/>
  <c r="AG342" i="1"/>
  <c r="AH342" i="1"/>
  <c r="AI342" i="1"/>
  <c r="AJ342" i="1"/>
  <c r="AF343" i="1"/>
  <c r="AG343" i="1"/>
  <c r="AH343" i="1"/>
  <c r="AI343" i="1"/>
  <c r="AJ343" i="1"/>
  <c r="AF344" i="1"/>
  <c r="AG344" i="1"/>
  <c r="AH344" i="1"/>
  <c r="AI344" i="1"/>
  <c r="AJ344" i="1"/>
  <c r="AF345" i="1"/>
  <c r="AG345" i="1"/>
  <c r="AH345" i="1"/>
  <c r="AI345" i="1"/>
  <c r="AJ345" i="1"/>
  <c r="AF346" i="1"/>
  <c r="AG346" i="1"/>
  <c r="AH346" i="1"/>
  <c r="AI346" i="1"/>
  <c r="AJ346" i="1"/>
  <c r="AF347" i="1"/>
  <c r="AG347" i="1"/>
  <c r="AH347" i="1"/>
  <c r="AI347" i="1"/>
  <c r="AJ347" i="1"/>
  <c r="AF348" i="1"/>
  <c r="AG348" i="1"/>
  <c r="AH348" i="1"/>
  <c r="AI348" i="1"/>
  <c r="AJ348" i="1"/>
  <c r="AF349" i="1"/>
  <c r="AG349" i="1"/>
  <c r="AH349" i="1"/>
  <c r="AI349" i="1"/>
  <c r="AJ349" i="1"/>
  <c r="AF350" i="1"/>
  <c r="AG350" i="1"/>
  <c r="AH350" i="1"/>
  <c r="AI350" i="1"/>
  <c r="AJ350" i="1"/>
  <c r="AF351" i="1"/>
  <c r="AG351" i="1"/>
  <c r="AH351" i="1"/>
  <c r="AI351" i="1"/>
  <c r="AJ351" i="1"/>
  <c r="AF352" i="1"/>
  <c r="AG352" i="1"/>
  <c r="AH352" i="1"/>
  <c r="AI352" i="1"/>
  <c r="AJ352" i="1"/>
  <c r="AF353" i="1"/>
  <c r="AG353" i="1"/>
  <c r="AH353" i="1"/>
  <c r="AI353" i="1"/>
  <c r="AJ353" i="1"/>
  <c r="AF354" i="1"/>
  <c r="AG354" i="1"/>
  <c r="AH354" i="1"/>
  <c r="AI354" i="1"/>
  <c r="AJ354" i="1"/>
  <c r="AF355" i="1"/>
  <c r="AG355" i="1"/>
  <c r="AH355" i="1"/>
  <c r="AI355" i="1"/>
  <c r="AJ355" i="1"/>
  <c r="AF356" i="1"/>
  <c r="AG356" i="1"/>
  <c r="AH356" i="1"/>
  <c r="AI356" i="1"/>
  <c r="AJ356" i="1"/>
  <c r="AF357" i="1"/>
  <c r="AG357" i="1"/>
  <c r="AH357" i="1"/>
  <c r="AI357" i="1"/>
  <c r="AJ357" i="1"/>
  <c r="AF358" i="1"/>
  <c r="AG358" i="1"/>
  <c r="AH358" i="1"/>
  <c r="AI358" i="1"/>
  <c r="AJ358" i="1"/>
  <c r="AF359" i="1"/>
  <c r="AG359" i="1"/>
  <c r="AH359" i="1"/>
  <c r="AI359" i="1"/>
  <c r="AJ359" i="1"/>
  <c r="AF360" i="1"/>
  <c r="AG360" i="1"/>
  <c r="AH360" i="1"/>
  <c r="AI360" i="1"/>
  <c r="AJ360" i="1"/>
  <c r="AF361" i="1"/>
  <c r="AG361" i="1"/>
  <c r="AH361" i="1"/>
  <c r="AI361" i="1"/>
  <c r="AJ361" i="1"/>
  <c r="AF362" i="1"/>
  <c r="AG362" i="1"/>
  <c r="AH362" i="1"/>
  <c r="AI362" i="1"/>
  <c r="AJ362" i="1"/>
  <c r="AF363" i="1"/>
  <c r="AG363" i="1"/>
  <c r="AH363" i="1"/>
  <c r="AI363" i="1"/>
  <c r="AJ363" i="1"/>
  <c r="AF364" i="1"/>
  <c r="AG364" i="1"/>
  <c r="AH364" i="1"/>
  <c r="AI364" i="1"/>
  <c r="AJ364" i="1"/>
  <c r="AF365" i="1"/>
  <c r="AG365" i="1"/>
  <c r="AH365" i="1"/>
  <c r="AI365" i="1"/>
  <c r="AJ365" i="1"/>
  <c r="AF366" i="1"/>
  <c r="AG366" i="1"/>
  <c r="AH366" i="1"/>
  <c r="AI366" i="1"/>
  <c r="AJ366" i="1"/>
  <c r="AF367" i="1"/>
  <c r="AG367" i="1"/>
  <c r="AH367" i="1"/>
  <c r="AI367" i="1"/>
  <c r="AJ367" i="1"/>
  <c r="AF368" i="1"/>
  <c r="AG368" i="1"/>
  <c r="AH368" i="1"/>
  <c r="AI368" i="1"/>
  <c r="AJ368" i="1"/>
  <c r="AF369" i="1"/>
  <c r="AG369" i="1"/>
  <c r="AH369" i="1"/>
  <c r="AI369" i="1"/>
  <c r="AJ369" i="1"/>
  <c r="AF370" i="1"/>
  <c r="AG370" i="1"/>
  <c r="AH370" i="1"/>
  <c r="AI370" i="1"/>
  <c r="AJ370" i="1"/>
  <c r="AF371" i="1"/>
  <c r="AG371" i="1"/>
  <c r="AH371" i="1"/>
  <c r="AI371" i="1"/>
  <c r="AJ371" i="1"/>
  <c r="AF372" i="1"/>
  <c r="AG372" i="1"/>
  <c r="AH372" i="1"/>
  <c r="AI372" i="1"/>
  <c r="AJ372" i="1"/>
  <c r="AF373" i="1"/>
  <c r="AG373" i="1"/>
  <c r="AH373" i="1"/>
  <c r="AI373" i="1"/>
  <c r="AJ373" i="1"/>
  <c r="AF374" i="1"/>
  <c r="AG374" i="1"/>
  <c r="AH374" i="1"/>
  <c r="AI374" i="1"/>
  <c r="AJ374" i="1"/>
  <c r="AF375" i="1"/>
  <c r="AG375" i="1"/>
  <c r="AH375" i="1"/>
  <c r="AI375" i="1"/>
  <c r="AJ375" i="1"/>
  <c r="AF376" i="1"/>
  <c r="AG376" i="1"/>
  <c r="AH376" i="1"/>
  <c r="AI376" i="1"/>
  <c r="AJ376" i="1"/>
  <c r="AF377" i="1"/>
  <c r="AG377" i="1"/>
  <c r="AH377" i="1"/>
  <c r="AI377" i="1"/>
  <c r="AJ377" i="1"/>
  <c r="AF378" i="1"/>
  <c r="AG378" i="1"/>
  <c r="AH378" i="1"/>
  <c r="AI378" i="1"/>
  <c r="AJ378" i="1"/>
  <c r="AF379" i="1"/>
  <c r="AG379" i="1"/>
  <c r="AH379" i="1"/>
  <c r="AI379" i="1"/>
  <c r="AJ379" i="1"/>
  <c r="AF380" i="1"/>
  <c r="AG380" i="1"/>
  <c r="AH380" i="1"/>
  <c r="AI380" i="1"/>
  <c r="AJ380" i="1"/>
  <c r="AF381" i="1"/>
  <c r="AG381" i="1"/>
  <c r="AH381" i="1"/>
  <c r="AI381" i="1"/>
  <c r="AJ381" i="1"/>
  <c r="AF382" i="1"/>
  <c r="AG382" i="1"/>
  <c r="AH382" i="1"/>
  <c r="AI382" i="1"/>
  <c r="AJ382" i="1"/>
  <c r="AF383" i="1"/>
  <c r="AG383" i="1"/>
  <c r="AH383" i="1"/>
  <c r="AI383" i="1"/>
  <c r="AJ383" i="1"/>
  <c r="AF384" i="1"/>
  <c r="AG384" i="1"/>
  <c r="AH384" i="1"/>
  <c r="AI384" i="1"/>
  <c r="AJ384" i="1"/>
  <c r="AF385" i="1"/>
  <c r="AG385" i="1"/>
  <c r="AH385" i="1"/>
  <c r="AI385" i="1"/>
  <c r="AJ385" i="1"/>
  <c r="AF386" i="1"/>
  <c r="AG386" i="1"/>
  <c r="AH386" i="1"/>
  <c r="AI386" i="1"/>
  <c r="AJ386" i="1"/>
  <c r="AF387" i="1"/>
  <c r="AG387" i="1"/>
  <c r="AH387" i="1"/>
  <c r="AI387" i="1"/>
  <c r="AJ387" i="1"/>
  <c r="AF388" i="1"/>
  <c r="AG388" i="1"/>
  <c r="AH388" i="1"/>
  <c r="AI388" i="1"/>
  <c r="AJ388" i="1"/>
  <c r="AF389" i="1"/>
  <c r="AG389" i="1"/>
  <c r="AH389" i="1"/>
  <c r="AI389" i="1"/>
  <c r="AJ389" i="1"/>
  <c r="AF390" i="1"/>
  <c r="AG390" i="1"/>
  <c r="AH390" i="1"/>
  <c r="AI390" i="1"/>
  <c r="AJ390" i="1"/>
  <c r="AF391" i="1"/>
  <c r="AG391" i="1"/>
  <c r="AH391" i="1"/>
  <c r="AI391" i="1"/>
  <c r="AJ391" i="1"/>
  <c r="AF392" i="1"/>
  <c r="AG392" i="1"/>
  <c r="AH392" i="1"/>
  <c r="AI392" i="1"/>
  <c r="AJ392" i="1"/>
  <c r="AF393" i="1"/>
  <c r="AG393" i="1"/>
  <c r="AH393" i="1"/>
  <c r="AI393" i="1"/>
  <c r="AJ393" i="1"/>
  <c r="AF394" i="1"/>
  <c r="AG394" i="1"/>
  <c r="AH394" i="1"/>
  <c r="AI394" i="1"/>
  <c r="AJ394" i="1"/>
  <c r="AF395" i="1"/>
  <c r="AG395" i="1"/>
  <c r="AH395" i="1"/>
  <c r="AI395" i="1"/>
  <c r="AJ395" i="1"/>
  <c r="AF396" i="1"/>
  <c r="AG396" i="1"/>
  <c r="AH396" i="1"/>
  <c r="AI396" i="1"/>
  <c r="AJ396" i="1"/>
  <c r="AF397" i="1"/>
  <c r="AG397" i="1"/>
  <c r="AH397" i="1"/>
  <c r="AI397" i="1"/>
  <c r="AJ397" i="1"/>
  <c r="AF398" i="1"/>
  <c r="AG398" i="1"/>
  <c r="AH398" i="1"/>
  <c r="AI398" i="1"/>
  <c r="AJ398" i="1"/>
  <c r="AF399" i="1"/>
  <c r="AG399" i="1"/>
  <c r="AH399" i="1"/>
  <c r="AI399" i="1"/>
  <c r="AJ399" i="1"/>
  <c r="AF400" i="1"/>
  <c r="AG400" i="1"/>
  <c r="AH400" i="1"/>
  <c r="AI400" i="1"/>
  <c r="AJ400" i="1"/>
  <c r="AF401" i="1"/>
  <c r="AG401" i="1"/>
  <c r="AH401" i="1"/>
  <c r="AI401" i="1"/>
  <c r="AJ401" i="1"/>
  <c r="AF402" i="1"/>
  <c r="AG402" i="1"/>
  <c r="AH402" i="1"/>
  <c r="AI402" i="1"/>
  <c r="AJ402" i="1"/>
  <c r="AF403" i="1"/>
  <c r="AG403" i="1"/>
  <c r="AH403" i="1"/>
  <c r="AI403" i="1"/>
  <c r="AJ403" i="1"/>
  <c r="AF404" i="1"/>
  <c r="AG404" i="1"/>
  <c r="AH404" i="1"/>
  <c r="AI404" i="1"/>
  <c r="AJ404" i="1"/>
  <c r="AF405" i="1"/>
  <c r="AG405" i="1"/>
  <c r="AH405" i="1"/>
  <c r="AI405" i="1"/>
  <c r="AJ405" i="1"/>
  <c r="AF406" i="1"/>
  <c r="AG406" i="1"/>
  <c r="AH406" i="1"/>
  <c r="AI406" i="1"/>
  <c r="AJ406" i="1"/>
  <c r="AF407" i="1"/>
  <c r="AG407" i="1"/>
  <c r="AH407" i="1"/>
  <c r="AI407" i="1"/>
  <c r="AJ407" i="1"/>
  <c r="AF408" i="1"/>
  <c r="AG408" i="1"/>
  <c r="AH408" i="1"/>
  <c r="AI408" i="1"/>
  <c r="AJ408" i="1"/>
  <c r="AF409" i="1"/>
  <c r="AG409" i="1"/>
  <c r="AH409" i="1"/>
  <c r="AI409" i="1"/>
  <c r="AJ409" i="1"/>
  <c r="AF410" i="1"/>
  <c r="AG410" i="1"/>
  <c r="AH410" i="1"/>
  <c r="AI410" i="1"/>
  <c r="AJ410" i="1"/>
  <c r="AF411" i="1"/>
  <c r="AG411" i="1"/>
  <c r="AH411" i="1"/>
  <c r="AI411" i="1"/>
  <c r="AJ411" i="1"/>
  <c r="AF412" i="1"/>
  <c r="AG412" i="1"/>
  <c r="AH412" i="1"/>
  <c r="AI412" i="1"/>
  <c r="AJ412" i="1"/>
  <c r="AF413" i="1"/>
  <c r="AG413" i="1"/>
  <c r="AH413" i="1"/>
  <c r="AI413" i="1"/>
  <c r="AJ413" i="1"/>
  <c r="AF414" i="1"/>
  <c r="AG414" i="1"/>
  <c r="AH414" i="1"/>
  <c r="AI414" i="1"/>
  <c r="AJ414" i="1"/>
  <c r="AF415" i="1"/>
  <c r="AG415" i="1"/>
  <c r="AH415" i="1"/>
  <c r="AI415" i="1"/>
  <c r="AJ415" i="1"/>
  <c r="AF416" i="1"/>
  <c r="AG416" i="1"/>
  <c r="AH416" i="1"/>
  <c r="AI416" i="1"/>
  <c r="AJ416" i="1"/>
  <c r="AF417" i="1"/>
  <c r="AG417" i="1"/>
  <c r="AH417" i="1"/>
  <c r="AI417" i="1"/>
  <c r="AJ417" i="1"/>
  <c r="AF418" i="1"/>
  <c r="AG418" i="1"/>
  <c r="AH418" i="1"/>
  <c r="AI418" i="1"/>
  <c r="AJ418" i="1"/>
  <c r="AF419" i="1"/>
  <c r="AG419" i="1"/>
  <c r="AH419" i="1"/>
  <c r="AI419" i="1"/>
  <c r="AJ419" i="1"/>
  <c r="AF420" i="1"/>
  <c r="AG420" i="1"/>
  <c r="AH420" i="1"/>
  <c r="AI420" i="1"/>
  <c r="AJ420" i="1"/>
  <c r="AF421" i="1"/>
  <c r="AG421" i="1"/>
  <c r="AH421" i="1"/>
  <c r="AI421" i="1"/>
  <c r="AJ421" i="1"/>
  <c r="AF422" i="1"/>
  <c r="AG422" i="1"/>
  <c r="AH422" i="1"/>
  <c r="AI422" i="1"/>
  <c r="AJ422" i="1"/>
  <c r="AF423" i="1"/>
  <c r="AG423" i="1"/>
  <c r="AH423" i="1"/>
  <c r="AI423" i="1"/>
  <c r="AJ423" i="1"/>
  <c r="AF424" i="1"/>
  <c r="AG424" i="1"/>
  <c r="AH424" i="1"/>
  <c r="AI424" i="1"/>
  <c r="AJ424" i="1"/>
  <c r="AF425" i="1"/>
  <c r="AG425" i="1"/>
  <c r="AH425" i="1"/>
  <c r="AI425" i="1"/>
  <c r="AJ425" i="1"/>
  <c r="AF426" i="1"/>
  <c r="AG426" i="1"/>
  <c r="AH426" i="1"/>
  <c r="AI426" i="1"/>
  <c r="AJ426" i="1"/>
  <c r="AF427" i="1"/>
  <c r="AG427" i="1"/>
  <c r="AH427" i="1"/>
  <c r="AI427" i="1"/>
  <c r="AJ427" i="1"/>
  <c r="AF428" i="1"/>
  <c r="AG428" i="1"/>
  <c r="AH428" i="1"/>
  <c r="AI428" i="1"/>
  <c r="AJ428" i="1"/>
  <c r="AF429" i="1"/>
  <c r="AG429" i="1"/>
  <c r="AH429" i="1"/>
  <c r="AI429" i="1"/>
  <c r="AJ429" i="1"/>
  <c r="AF430" i="1"/>
  <c r="AG430" i="1"/>
  <c r="AH430" i="1"/>
  <c r="AI430" i="1"/>
  <c r="AJ430" i="1"/>
  <c r="AF431" i="1"/>
  <c r="AG431" i="1"/>
  <c r="AH431" i="1"/>
  <c r="AI431" i="1"/>
  <c r="AJ431" i="1"/>
  <c r="AF432" i="1"/>
  <c r="AG432" i="1"/>
  <c r="AH432" i="1"/>
  <c r="AI432" i="1"/>
  <c r="AJ432" i="1"/>
  <c r="AF433" i="1"/>
  <c r="AG433" i="1"/>
  <c r="AH433" i="1"/>
  <c r="AI433" i="1"/>
  <c r="AJ433" i="1"/>
  <c r="AF434" i="1"/>
  <c r="AG434" i="1"/>
  <c r="AH434" i="1"/>
  <c r="AI434" i="1"/>
  <c r="AJ434" i="1"/>
  <c r="AF435" i="1"/>
  <c r="AG435" i="1"/>
  <c r="AH435" i="1"/>
  <c r="AI435" i="1"/>
  <c r="AJ435" i="1"/>
  <c r="AF436" i="1"/>
  <c r="AG436" i="1"/>
  <c r="AH436" i="1"/>
  <c r="AI436" i="1"/>
  <c r="AJ436" i="1"/>
  <c r="AF437" i="1"/>
  <c r="AG437" i="1"/>
  <c r="AH437" i="1"/>
  <c r="AI437" i="1"/>
  <c r="AJ437" i="1"/>
  <c r="AF438" i="1"/>
  <c r="AG438" i="1"/>
  <c r="AH438" i="1"/>
  <c r="AI438" i="1"/>
  <c r="AJ438" i="1"/>
  <c r="AF439" i="1"/>
  <c r="AG439" i="1"/>
  <c r="AH439" i="1"/>
  <c r="AI439" i="1"/>
  <c r="AJ439" i="1"/>
  <c r="AF440" i="1"/>
  <c r="AG440" i="1"/>
  <c r="AH440" i="1"/>
  <c r="AI440" i="1"/>
  <c r="AJ440" i="1"/>
  <c r="AF441" i="1"/>
  <c r="AG441" i="1"/>
  <c r="AH441" i="1"/>
  <c r="AI441" i="1"/>
  <c r="AJ441" i="1"/>
  <c r="AF442" i="1"/>
  <c r="AG442" i="1"/>
  <c r="AH442" i="1"/>
  <c r="AI442" i="1"/>
  <c r="AJ442" i="1"/>
  <c r="AF443" i="1"/>
  <c r="AG443" i="1"/>
  <c r="AH443" i="1"/>
  <c r="AI443" i="1"/>
  <c r="AJ443" i="1"/>
  <c r="AF444" i="1"/>
  <c r="AG444" i="1"/>
  <c r="AH444" i="1"/>
  <c r="AI444" i="1"/>
  <c r="AJ444" i="1"/>
  <c r="AF445" i="1"/>
  <c r="AG445" i="1"/>
  <c r="AH445" i="1"/>
  <c r="AI445" i="1"/>
  <c r="AJ445" i="1"/>
  <c r="AF446" i="1"/>
  <c r="AG446" i="1"/>
  <c r="AH446" i="1"/>
  <c r="AI446" i="1"/>
  <c r="AJ446" i="1"/>
  <c r="AF447" i="1"/>
  <c r="AG447" i="1"/>
  <c r="AH447" i="1"/>
  <c r="AI447" i="1"/>
  <c r="AJ447" i="1"/>
  <c r="AJ2" i="1"/>
  <c r="AI2" i="1"/>
  <c r="AH2" i="1"/>
  <c r="AG2" i="1"/>
  <c r="AF2" i="1"/>
  <c r="B3" i="1"/>
  <c r="C3" i="1"/>
  <c r="D3" i="1"/>
  <c r="E3" i="1"/>
  <c r="F3" i="1"/>
  <c r="G3" i="1"/>
  <c r="B4" i="1"/>
  <c r="C4" i="1"/>
  <c r="D4" i="1"/>
  <c r="E4" i="1"/>
  <c r="F4" i="1"/>
  <c r="G4" i="1"/>
  <c r="B5" i="1"/>
  <c r="C5" i="1"/>
  <c r="D5" i="1"/>
  <c r="E5" i="1"/>
  <c r="F5" i="1"/>
  <c r="G5" i="1"/>
  <c r="B6" i="1"/>
  <c r="C6" i="1"/>
  <c r="D6" i="1"/>
  <c r="E6" i="1"/>
  <c r="F6" i="1"/>
  <c r="G6" i="1"/>
  <c r="B7" i="1"/>
  <c r="C7" i="1"/>
  <c r="D7" i="1"/>
  <c r="E7" i="1"/>
  <c r="F7" i="1"/>
  <c r="G7" i="1"/>
  <c r="B8" i="1"/>
  <c r="C8" i="1"/>
  <c r="D8" i="1"/>
  <c r="E8" i="1"/>
  <c r="F8" i="1"/>
  <c r="G8" i="1"/>
  <c r="B9" i="1"/>
  <c r="C9" i="1"/>
  <c r="D9" i="1"/>
  <c r="E9" i="1"/>
  <c r="F9" i="1"/>
  <c r="G9" i="1"/>
  <c r="B10" i="1"/>
  <c r="C10" i="1"/>
  <c r="D10" i="1"/>
  <c r="E10" i="1"/>
  <c r="F10" i="1"/>
  <c r="G10" i="1"/>
  <c r="B11" i="1"/>
  <c r="C11" i="1"/>
  <c r="D11" i="1"/>
  <c r="E11" i="1"/>
  <c r="F11" i="1"/>
  <c r="G11" i="1"/>
  <c r="B12" i="1"/>
  <c r="C12" i="1"/>
  <c r="D12" i="1"/>
  <c r="E12" i="1"/>
  <c r="F12" i="1"/>
  <c r="G12" i="1"/>
  <c r="B13" i="1"/>
  <c r="C13" i="1"/>
  <c r="D13" i="1"/>
  <c r="E13" i="1"/>
  <c r="F13" i="1"/>
  <c r="G13" i="1"/>
  <c r="B14" i="1"/>
  <c r="C14" i="1"/>
  <c r="D14" i="1"/>
  <c r="E14" i="1"/>
  <c r="F14" i="1"/>
  <c r="G14" i="1"/>
  <c r="B15" i="1"/>
  <c r="C15" i="1"/>
  <c r="D15" i="1"/>
  <c r="E15" i="1"/>
  <c r="F15" i="1"/>
  <c r="G15" i="1"/>
  <c r="B16" i="1"/>
  <c r="C16" i="1"/>
  <c r="D16" i="1"/>
  <c r="E16" i="1"/>
  <c r="F16" i="1"/>
  <c r="G16" i="1"/>
  <c r="B17" i="1"/>
  <c r="C17" i="1"/>
  <c r="D17" i="1"/>
  <c r="E17" i="1"/>
  <c r="F17" i="1"/>
  <c r="G17" i="1"/>
  <c r="B18" i="1"/>
  <c r="C18" i="1"/>
  <c r="D18" i="1"/>
  <c r="E18" i="1"/>
  <c r="F18" i="1"/>
  <c r="G18" i="1"/>
  <c r="B19" i="1"/>
  <c r="C19" i="1"/>
  <c r="D19" i="1"/>
  <c r="E19" i="1"/>
  <c r="F19" i="1"/>
  <c r="G19" i="1"/>
  <c r="B20" i="1"/>
  <c r="C20" i="1"/>
  <c r="D20" i="1"/>
  <c r="E20" i="1"/>
  <c r="F20" i="1"/>
  <c r="G20" i="1"/>
  <c r="B21" i="1"/>
  <c r="C21" i="1"/>
  <c r="D21" i="1"/>
  <c r="E21" i="1"/>
  <c r="F21" i="1"/>
  <c r="G21" i="1"/>
  <c r="B22" i="1"/>
  <c r="C22" i="1"/>
  <c r="D22" i="1"/>
  <c r="E22" i="1"/>
  <c r="F22" i="1"/>
  <c r="G22" i="1"/>
  <c r="B23" i="1"/>
  <c r="C23" i="1"/>
  <c r="D23" i="1"/>
  <c r="E23" i="1"/>
  <c r="F23" i="1"/>
  <c r="G23" i="1"/>
  <c r="B24" i="1"/>
  <c r="C24" i="1"/>
  <c r="D24" i="1"/>
  <c r="E24" i="1"/>
  <c r="F24" i="1"/>
  <c r="G24" i="1"/>
  <c r="B25" i="1"/>
  <c r="C25" i="1"/>
  <c r="D25" i="1"/>
  <c r="E25" i="1"/>
  <c r="F25" i="1"/>
  <c r="G25" i="1"/>
  <c r="B26" i="1"/>
  <c r="C26" i="1"/>
  <c r="D26" i="1"/>
  <c r="E26" i="1"/>
  <c r="F26" i="1"/>
  <c r="G26" i="1"/>
  <c r="B27" i="1"/>
  <c r="C27" i="1"/>
  <c r="D27" i="1"/>
  <c r="E27" i="1"/>
  <c r="F27" i="1"/>
  <c r="G27" i="1"/>
  <c r="B28" i="1"/>
  <c r="C28" i="1"/>
  <c r="D28" i="1"/>
  <c r="E28" i="1"/>
  <c r="F28" i="1"/>
  <c r="G28" i="1"/>
  <c r="B29" i="1"/>
  <c r="C29" i="1"/>
  <c r="D29" i="1"/>
  <c r="E29" i="1"/>
  <c r="F29" i="1"/>
  <c r="G29" i="1"/>
  <c r="B30" i="1"/>
  <c r="C30" i="1"/>
  <c r="D30" i="1"/>
  <c r="E30" i="1"/>
  <c r="F30" i="1"/>
  <c r="G30" i="1"/>
  <c r="B31" i="1"/>
  <c r="C31" i="1"/>
  <c r="D31" i="1"/>
  <c r="E31" i="1"/>
  <c r="F31" i="1"/>
  <c r="G31" i="1"/>
  <c r="B32" i="1"/>
  <c r="C32" i="1"/>
  <c r="D32" i="1"/>
  <c r="E32" i="1"/>
  <c r="F32" i="1"/>
  <c r="G32" i="1"/>
  <c r="B33" i="1"/>
  <c r="C33" i="1"/>
  <c r="D33" i="1"/>
  <c r="E33" i="1"/>
  <c r="F33" i="1"/>
  <c r="G33" i="1"/>
  <c r="B34" i="1"/>
  <c r="C34" i="1"/>
  <c r="D34" i="1"/>
  <c r="E34" i="1"/>
  <c r="F34" i="1"/>
  <c r="G34" i="1"/>
  <c r="B35" i="1"/>
  <c r="C35" i="1"/>
  <c r="D35" i="1"/>
  <c r="E35" i="1"/>
  <c r="F35" i="1"/>
  <c r="G35" i="1"/>
  <c r="B36" i="1"/>
  <c r="C36" i="1"/>
  <c r="D36" i="1"/>
  <c r="E36" i="1"/>
  <c r="F36" i="1"/>
  <c r="G36" i="1"/>
  <c r="B37" i="1"/>
  <c r="C37" i="1"/>
  <c r="D37" i="1"/>
  <c r="E37" i="1"/>
  <c r="F37" i="1"/>
  <c r="G37" i="1"/>
  <c r="B38" i="1"/>
  <c r="C38" i="1"/>
  <c r="D38" i="1"/>
  <c r="E38" i="1"/>
  <c r="F38" i="1"/>
  <c r="G38" i="1"/>
  <c r="B39" i="1"/>
  <c r="C39" i="1"/>
  <c r="D39" i="1"/>
  <c r="E39" i="1"/>
  <c r="F39" i="1"/>
  <c r="G39" i="1"/>
  <c r="B40" i="1"/>
  <c r="C40" i="1"/>
  <c r="D40" i="1"/>
  <c r="E40" i="1"/>
  <c r="F40" i="1"/>
  <c r="G40" i="1"/>
  <c r="B41" i="1"/>
  <c r="C41" i="1"/>
  <c r="D41" i="1"/>
  <c r="E41" i="1"/>
  <c r="F41" i="1"/>
  <c r="G41" i="1"/>
  <c r="B42" i="1"/>
  <c r="C42" i="1"/>
  <c r="D42" i="1"/>
  <c r="E42" i="1"/>
  <c r="F42" i="1"/>
  <c r="G42" i="1"/>
  <c r="B43" i="1"/>
  <c r="C43" i="1"/>
  <c r="D43" i="1"/>
  <c r="E43" i="1"/>
  <c r="F43" i="1"/>
  <c r="G43" i="1"/>
  <c r="B44" i="1"/>
  <c r="C44" i="1"/>
  <c r="D44" i="1"/>
  <c r="E44" i="1"/>
  <c r="F44" i="1"/>
  <c r="G44" i="1"/>
  <c r="B45" i="1"/>
  <c r="C45" i="1"/>
  <c r="D45" i="1"/>
  <c r="E45" i="1"/>
  <c r="F45" i="1"/>
  <c r="G45" i="1"/>
  <c r="B46" i="1"/>
  <c r="C46" i="1"/>
  <c r="D46" i="1"/>
  <c r="E46" i="1"/>
  <c r="F46" i="1"/>
  <c r="G46" i="1"/>
  <c r="B47" i="1"/>
  <c r="C47" i="1"/>
  <c r="D47" i="1"/>
  <c r="E47" i="1"/>
  <c r="F47" i="1"/>
  <c r="G47" i="1"/>
  <c r="B48" i="1"/>
  <c r="C48" i="1"/>
  <c r="D48" i="1"/>
  <c r="E48" i="1"/>
  <c r="F48" i="1"/>
  <c r="G48" i="1"/>
  <c r="B49" i="1"/>
  <c r="C49" i="1"/>
  <c r="D49" i="1"/>
  <c r="E49" i="1"/>
  <c r="F49" i="1"/>
  <c r="G49" i="1"/>
  <c r="B50" i="1"/>
  <c r="C50" i="1"/>
  <c r="D50" i="1"/>
  <c r="E50" i="1"/>
  <c r="F50" i="1"/>
  <c r="G50" i="1"/>
  <c r="B51" i="1"/>
  <c r="C51" i="1"/>
  <c r="D51" i="1"/>
  <c r="E51" i="1"/>
  <c r="F51" i="1"/>
  <c r="G51" i="1"/>
  <c r="B52" i="1"/>
  <c r="C52" i="1"/>
  <c r="D52" i="1"/>
  <c r="E52" i="1"/>
  <c r="F52" i="1"/>
  <c r="G52" i="1"/>
  <c r="B53" i="1"/>
  <c r="C53" i="1"/>
  <c r="D53" i="1"/>
  <c r="E53" i="1"/>
  <c r="F53" i="1"/>
  <c r="G53" i="1"/>
  <c r="B54" i="1"/>
  <c r="C54" i="1"/>
  <c r="D54" i="1"/>
  <c r="E54" i="1"/>
  <c r="F54" i="1"/>
  <c r="G54" i="1"/>
  <c r="B55" i="1"/>
  <c r="C55" i="1"/>
  <c r="D55" i="1"/>
  <c r="E55" i="1"/>
  <c r="F55" i="1"/>
  <c r="G55" i="1"/>
  <c r="B56" i="1"/>
  <c r="C56" i="1"/>
  <c r="D56" i="1"/>
  <c r="E56" i="1"/>
  <c r="F56" i="1"/>
  <c r="G56" i="1"/>
  <c r="B57" i="1"/>
  <c r="C57" i="1"/>
  <c r="D57" i="1"/>
  <c r="E57" i="1"/>
  <c r="F57" i="1"/>
  <c r="G57" i="1"/>
  <c r="B58" i="1"/>
  <c r="C58" i="1"/>
  <c r="D58" i="1"/>
  <c r="E58" i="1"/>
  <c r="F58" i="1"/>
  <c r="G58" i="1"/>
  <c r="B59" i="1"/>
  <c r="C59" i="1"/>
  <c r="D59" i="1"/>
  <c r="E59" i="1"/>
  <c r="F59" i="1"/>
  <c r="G59" i="1"/>
  <c r="B60" i="1"/>
  <c r="C60" i="1"/>
  <c r="D60" i="1"/>
  <c r="E60" i="1"/>
  <c r="F60" i="1"/>
  <c r="G60" i="1"/>
  <c r="B61" i="1"/>
  <c r="C61" i="1"/>
  <c r="D61" i="1"/>
  <c r="E61" i="1"/>
  <c r="F61" i="1"/>
  <c r="G61" i="1"/>
  <c r="B62" i="1"/>
  <c r="C62" i="1"/>
  <c r="D62" i="1"/>
  <c r="E62" i="1"/>
  <c r="F62" i="1"/>
  <c r="G62" i="1"/>
  <c r="B63" i="1"/>
  <c r="C63" i="1"/>
  <c r="D63" i="1"/>
  <c r="E63" i="1"/>
  <c r="F63" i="1"/>
  <c r="G63" i="1"/>
  <c r="B64" i="1"/>
  <c r="C64" i="1"/>
  <c r="D64" i="1"/>
  <c r="E64" i="1"/>
  <c r="F64" i="1"/>
  <c r="G64" i="1"/>
  <c r="B65" i="1"/>
  <c r="C65" i="1"/>
  <c r="D65" i="1"/>
  <c r="E65" i="1"/>
  <c r="F65" i="1"/>
  <c r="G65" i="1"/>
  <c r="B66" i="1"/>
  <c r="C66" i="1"/>
  <c r="D66" i="1"/>
  <c r="E66" i="1"/>
  <c r="F66" i="1"/>
  <c r="G66" i="1"/>
  <c r="B67" i="1"/>
  <c r="C67" i="1"/>
  <c r="D67" i="1"/>
  <c r="E67" i="1"/>
  <c r="F67" i="1"/>
  <c r="G67" i="1"/>
  <c r="B68" i="1"/>
  <c r="C68" i="1"/>
  <c r="D68" i="1"/>
  <c r="E68" i="1"/>
  <c r="F68" i="1"/>
  <c r="G68" i="1"/>
  <c r="B69" i="1"/>
  <c r="C69" i="1"/>
  <c r="D69" i="1"/>
  <c r="E69" i="1"/>
  <c r="F69" i="1"/>
  <c r="G69" i="1"/>
  <c r="B70" i="1"/>
  <c r="C70" i="1"/>
  <c r="D70" i="1"/>
  <c r="E70" i="1"/>
  <c r="F70" i="1"/>
  <c r="G70" i="1"/>
  <c r="B71" i="1"/>
  <c r="C71" i="1"/>
  <c r="D71" i="1"/>
  <c r="E71" i="1"/>
  <c r="F71" i="1"/>
  <c r="G71" i="1"/>
  <c r="B72" i="1"/>
  <c r="C72" i="1"/>
  <c r="D72" i="1"/>
  <c r="E72" i="1"/>
  <c r="F72" i="1"/>
  <c r="G72" i="1"/>
  <c r="B73" i="1"/>
  <c r="C73" i="1"/>
  <c r="D73" i="1"/>
  <c r="E73" i="1"/>
  <c r="F73" i="1"/>
  <c r="G73" i="1"/>
  <c r="B74" i="1"/>
  <c r="C74" i="1"/>
  <c r="D74" i="1"/>
  <c r="E74" i="1"/>
  <c r="F74" i="1"/>
  <c r="G74" i="1"/>
  <c r="B75" i="1"/>
  <c r="C75" i="1"/>
  <c r="D75" i="1"/>
  <c r="E75" i="1"/>
  <c r="F75" i="1"/>
  <c r="G75" i="1"/>
  <c r="B76" i="1"/>
  <c r="C76" i="1"/>
  <c r="D76" i="1"/>
  <c r="E76" i="1"/>
  <c r="F76" i="1"/>
  <c r="G76" i="1"/>
  <c r="B77" i="1"/>
  <c r="C77" i="1"/>
  <c r="D77" i="1"/>
  <c r="E77" i="1"/>
  <c r="F77" i="1"/>
  <c r="G77" i="1"/>
  <c r="B78" i="1"/>
  <c r="C78" i="1"/>
  <c r="D78" i="1"/>
  <c r="E78" i="1"/>
  <c r="F78" i="1"/>
  <c r="G78" i="1"/>
  <c r="B79" i="1"/>
  <c r="C79" i="1"/>
  <c r="D79" i="1"/>
  <c r="E79" i="1"/>
  <c r="F79" i="1"/>
  <c r="G79" i="1"/>
  <c r="B80" i="1"/>
  <c r="C80" i="1"/>
  <c r="D80" i="1"/>
  <c r="E80" i="1"/>
  <c r="F80" i="1"/>
  <c r="G80" i="1"/>
  <c r="B81" i="1"/>
  <c r="C81" i="1"/>
  <c r="D81" i="1"/>
  <c r="E81" i="1"/>
  <c r="F81" i="1"/>
  <c r="G81" i="1"/>
  <c r="B82" i="1"/>
  <c r="C82" i="1"/>
  <c r="D82" i="1"/>
  <c r="E82" i="1"/>
  <c r="F82" i="1"/>
  <c r="G82" i="1"/>
  <c r="B83" i="1"/>
  <c r="C83" i="1"/>
  <c r="D83" i="1"/>
  <c r="E83" i="1"/>
  <c r="F83" i="1"/>
  <c r="G83" i="1"/>
  <c r="B84" i="1"/>
  <c r="C84" i="1"/>
  <c r="D84" i="1"/>
  <c r="E84" i="1"/>
  <c r="F84" i="1"/>
  <c r="G84" i="1"/>
  <c r="B85" i="1"/>
  <c r="C85" i="1"/>
  <c r="D85" i="1"/>
  <c r="E85" i="1"/>
  <c r="F85" i="1"/>
  <c r="G85" i="1"/>
  <c r="B86" i="1"/>
  <c r="C86" i="1"/>
  <c r="D86" i="1"/>
  <c r="E86" i="1"/>
  <c r="F86" i="1"/>
  <c r="G86" i="1"/>
  <c r="B87" i="1"/>
  <c r="C87" i="1"/>
  <c r="D87" i="1"/>
  <c r="E87" i="1"/>
  <c r="F87" i="1"/>
  <c r="G87" i="1"/>
  <c r="B88" i="1"/>
  <c r="C88" i="1"/>
  <c r="D88" i="1"/>
  <c r="E88" i="1"/>
  <c r="F88" i="1"/>
  <c r="G88" i="1"/>
  <c r="B89" i="1"/>
  <c r="C89" i="1"/>
  <c r="D89" i="1"/>
  <c r="E89" i="1"/>
  <c r="F89" i="1"/>
  <c r="G89" i="1"/>
  <c r="B90" i="1"/>
  <c r="C90" i="1"/>
  <c r="D90" i="1"/>
  <c r="E90" i="1"/>
  <c r="F90" i="1"/>
  <c r="G90" i="1"/>
  <c r="B91" i="1"/>
  <c r="C91" i="1"/>
  <c r="D91" i="1"/>
  <c r="E91" i="1"/>
  <c r="F91" i="1"/>
  <c r="G91" i="1"/>
  <c r="B92" i="1"/>
  <c r="C92" i="1"/>
  <c r="D92" i="1"/>
  <c r="E92" i="1"/>
  <c r="F92" i="1"/>
  <c r="G92" i="1"/>
  <c r="B93" i="1"/>
  <c r="C93" i="1"/>
  <c r="D93" i="1"/>
  <c r="E93" i="1"/>
  <c r="F93" i="1"/>
  <c r="G93" i="1"/>
  <c r="B94" i="1"/>
  <c r="C94" i="1"/>
  <c r="D94" i="1"/>
  <c r="E94" i="1"/>
  <c r="F94" i="1"/>
  <c r="G94" i="1"/>
  <c r="B95" i="1"/>
  <c r="C95" i="1"/>
  <c r="D95" i="1"/>
  <c r="E95" i="1"/>
  <c r="F95" i="1"/>
  <c r="G95" i="1"/>
  <c r="B96" i="1"/>
  <c r="C96" i="1"/>
  <c r="D96" i="1"/>
  <c r="E96" i="1"/>
  <c r="F96" i="1"/>
  <c r="G96" i="1"/>
  <c r="B97" i="1"/>
  <c r="C97" i="1"/>
  <c r="D97" i="1"/>
  <c r="E97" i="1"/>
  <c r="F97" i="1"/>
  <c r="G97" i="1"/>
  <c r="B98" i="1"/>
  <c r="C98" i="1"/>
  <c r="D98" i="1"/>
  <c r="E98" i="1"/>
  <c r="F98" i="1"/>
  <c r="G98" i="1"/>
  <c r="B99" i="1"/>
  <c r="C99" i="1"/>
  <c r="D99" i="1"/>
  <c r="E99" i="1"/>
  <c r="F99" i="1"/>
  <c r="G99" i="1"/>
  <c r="B100" i="1"/>
  <c r="C100" i="1"/>
  <c r="D100" i="1"/>
  <c r="E100" i="1"/>
  <c r="F100" i="1"/>
  <c r="G100" i="1"/>
  <c r="B101" i="1"/>
  <c r="C101" i="1"/>
  <c r="D101" i="1"/>
  <c r="E101" i="1"/>
  <c r="F101" i="1"/>
  <c r="G101" i="1"/>
  <c r="B102" i="1"/>
  <c r="C102" i="1"/>
  <c r="D102" i="1"/>
  <c r="E102" i="1"/>
  <c r="F102" i="1"/>
  <c r="G102" i="1"/>
  <c r="B103" i="1"/>
  <c r="C103" i="1"/>
  <c r="D103" i="1"/>
  <c r="E103" i="1"/>
  <c r="F103" i="1"/>
  <c r="G103" i="1"/>
  <c r="B104" i="1"/>
  <c r="C104" i="1"/>
  <c r="D104" i="1"/>
  <c r="E104" i="1"/>
  <c r="F104" i="1"/>
  <c r="G104" i="1"/>
  <c r="B105" i="1"/>
  <c r="C105" i="1"/>
  <c r="D105" i="1"/>
  <c r="E105" i="1"/>
  <c r="F105" i="1"/>
  <c r="G105" i="1"/>
  <c r="B106" i="1"/>
  <c r="C106" i="1"/>
  <c r="D106" i="1"/>
  <c r="E106" i="1"/>
  <c r="F106" i="1"/>
  <c r="G106" i="1"/>
  <c r="B107" i="1"/>
  <c r="C107" i="1"/>
  <c r="D107" i="1"/>
  <c r="E107" i="1"/>
  <c r="F107" i="1"/>
  <c r="G107" i="1"/>
  <c r="B108" i="1"/>
  <c r="C108" i="1"/>
  <c r="D108" i="1"/>
  <c r="E108" i="1"/>
  <c r="F108" i="1"/>
  <c r="G108" i="1"/>
  <c r="B109" i="1"/>
  <c r="C109" i="1"/>
  <c r="D109" i="1"/>
  <c r="E109" i="1"/>
  <c r="F109" i="1"/>
  <c r="G109" i="1"/>
  <c r="B110" i="1"/>
  <c r="C110" i="1"/>
  <c r="D110" i="1"/>
  <c r="E110" i="1"/>
  <c r="F110" i="1"/>
  <c r="G110" i="1"/>
  <c r="B111" i="1"/>
  <c r="C111" i="1"/>
  <c r="D111" i="1"/>
  <c r="E111" i="1"/>
  <c r="F111" i="1"/>
  <c r="G111" i="1"/>
  <c r="B112" i="1"/>
  <c r="C112" i="1"/>
  <c r="D112" i="1"/>
  <c r="E112" i="1"/>
  <c r="F112" i="1"/>
  <c r="G112" i="1"/>
  <c r="B113" i="1"/>
  <c r="C113" i="1"/>
  <c r="D113" i="1"/>
  <c r="E113" i="1"/>
  <c r="F113" i="1"/>
  <c r="G113" i="1"/>
  <c r="B114" i="1"/>
  <c r="C114" i="1"/>
  <c r="D114" i="1"/>
  <c r="E114" i="1"/>
  <c r="F114" i="1"/>
  <c r="G114" i="1"/>
  <c r="B115" i="1"/>
  <c r="C115" i="1"/>
  <c r="D115" i="1"/>
  <c r="E115" i="1"/>
  <c r="F115" i="1"/>
  <c r="G115" i="1"/>
  <c r="B116" i="1"/>
  <c r="C116" i="1"/>
  <c r="D116" i="1"/>
  <c r="E116" i="1"/>
  <c r="F116" i="1"/>
  <c r="G116" i="1"/>
  <c r="B117" i="1"/>
  <c r="C117" i="1"/>
  <c r="D117" i="1"/>
  <c r="E117" i="1"/>
  <c r="F117" i="1"/>
  <c r="G117" i="1"/>
  <c r="B118" i="1"/>
  <c r="C118" i="1"/>
  <c r="D118" i="1"/>
  <c r="E118" i="1"/>
  <c r="F118" i="1"/>
  <c r="G118" i="1"/>
  <c r="B119" i="1"/>
  <c r="C119" i="1"/>
  <c r="D119" i="1"/>
  <c r="E119" i="1"/>
  <c r="F119" i="1"/>
  <c r="G119" i="1"/>
  <c r="B120" i="1"/>
  <c r="C120" i="1"/>
  <c r="D120" i="1"/>
  <c r="E120" i="1"/>
  <c r="F120" i="1"/>
  <c r="G120" i="1"/>
  <c r="B121" i="1"/>
  <c r="C121" i="1"/>
  <c r="D121" i="1"/>
  <c r="E121" i="1"/>
  <c r="F121" i="1"/>
  <c r="G121" i="1"/>
  <c r="B122" i="1"/>
  <c r="C122" i="1"/>
  <c r="D122" i="1"/>
  <c r="E122" i="1"/>
  <c r="F122" i="1"/>
  <c r="G122" i="1"/>
  <c r="B123" i="1"/>
  <c r="C123" i="1"/>
  <c r="D123" i="1"/>
  <c r="E123" i="1"/>
  <c r="F123" i="1"/>
  <c r="G123" i="1"/>
  <c r="B124" i="1"/>
  <c r="C124" i="1"/>
  <c r="D124" i="1"/>
  <c r="E124" i="1"/>
  <c r="F124" i="1"/>
  <c r="G124" i="1"/>
  <c r="B125" i="1"/>
  <c r="C125" i="1"/>
  <c r="D125" i="1"/>
  <c r="E125" i="1"/>
  <c r="F125" i="1"/>
  <c r="G125" i="1"/>
  <c r="B126" i="1"/>
  <c r="C126" i="1"/>
  <c r="D126" i="1"/>
  <c r="E126" i="1"/>
  <c r="F126" i="1"/>
  <c r="G126" i="1"/>
  <c r="B127" i="1"/>
  <c r="C127" i="1"/>
  <c r="D127" i="1"/>
  <c r="E127" i="1"/>
  <c r="F127" i="1"/>
  <c r="G127" i="1"/>
  <c r="B128" i="1"/>
  <c r="C128" i="1"/>
  <c r="D128" i="1"/>
  <c r="E128" i="1"/>
  <c r="F128" i="1"/>
  <c r="G128" i="1"/>
  <c r="B129" i="1"/>
  <c r="C129" i="1"/>
  <c r="D129" i="1"/>
  <c r="E129" i="1"/>
  <c r="F129" i="1"/>
  <c r="G129" i="1"/>
  <c r="B130" i="1"/>
  <c r="C130" i="1"/>
  <c r="D130" i="1"/>
  <c r="E130" i="1"/>
  <c r="F130" i="1"/>
  <c r="G130" i="1"/>
  <c r="B131" i="1"/>
  <c r="C131" i="1"/>
  <c r="D131" i="1"/>
  <c r="E131" i="1"/>
  <c r="F131" i="1"/>
  <c r="G131" i="1"/>
  <c r="B132" i="1"/>
  <c r="C132" i="1"/>
  <c r="D132" i="1"/>
  <c r="E132" i="1"/>
  <c r="F132" i="1"/>
  <c r="G132" i="1"/>
  <c r="B133" i="1"/>
  <c r="C133" i="1"/>
  <c r="D133" i="1"/>
  <c r="E133" i="1"/>
  <c r="F133" i="1"/>
  <c r="G133" i="1"/>
  <c r="B134" i="1"/>
  <c r="C134" i="1"/>
  <c r="D134" i="1"/>
  <c r="E134" i="1"/>
  <c r="F134" i="1"/>
  <c r="G134" i="1"/>
  <c r="B135" i="1"/>
  <c r="C135" i="1"/>
  <c r="D135" i="1"/>
  <c r="E135" i="1"/>
  <c r="F135" i="1"/>
  <c r="G135" i="1"/>
  <c r="B136" i="1"/>
  <c r="C136" i="1"/>
  <c r="D136" i="1"/>
  <c r="E136" i="1"/>
  <c r="F136" i="1"/>
  <c r="G136" i="1"/>
  <c r="B137" i="1"/>
  <c r="C137" i="1"/>
  <c r="D137" i="1"/>
  <c r="E137" i="1"/>
  <c r="F137" i="1"/>
  <c r="G137" i="1"/>
  <c r="B138" i="1"/>
  <c r="C138" i="1"/>
  <c r="D138" i="1"/>
  <c r="E138" i="1"/>
  <c r="F138" i="1"/>
  <c r="G138" i="1"/>
  <c r="B139" i="1"/>
  <c r="C139" i="1"/>
  <c r="D139" i="1"/>
  <c r="E139" i="1"/>
  <c r="F139" i="1"/>
  <c r="G139" i="1"/>
  <c r="B140" i="1"/>
  <c r="C140" i="1"/>
  <c r="D140" i="1"/>
  <c r="E140" i="1"/>
  <c r="F140" i="1"/>
  <c r="G140" i="1"/>
  <c r="B141" i="1"/>
  <c r="C141" i="1"/>
  <c r="D141" i="1"/>
  <c r="E141" i="1"/>
  <c r="F141" i="1"/>
  <c r="G141" i="1"/>
  <c r="B142" i="1"/>
  <c r="C142" i="1"/>
  <c r="D142" i="1"/>
  <c r="E142" i="1"/>
  <c r="F142" i="1"/>
  <c r="G142" i="1"/>
  <c r="B143" i="1"/>
  <c r="C143" i="1"/>
  <c r="D143" i="1"/>
  <c r="E143" i="1"/>
  <c r="F143" i="1"/>
  <c r="G143" i="1"/>
  <c r="B144" i="1"/>
  <c r="C144" i="1"/>
  <c r="D144" i="1"/>
  <c r="E144" i="1"/>
  <c r="F144" i="1"/>
  <c r="G144" i="1"/>
  <c r="B145" i="1"/>
  <c r="C145" i="1"/>
  <c r="D145" i="1"/>
  <c r="E145" i="1"/>
  <c r="F145" i="1"/>
  <c r="G145" i="1"/>
  <c r="B146" i="1"/>
  <c r="C146" i="1"/>
  <c r="D146" i="1"/>
  <c r="E146" i="1"/>
  <c r="F146" i="1"/>
  <c r="G146" i="1"/>
  <c r="B147" i="1"/>
  <c r="C147" i="1"/>
  <c r="D147" i="1"/>
  <c r="E147" i="1"/>
  <c r="F147" i="1"/>
  <c r="G147" i="1"/>
  <c r="B148" i="1"/>
  <c r="C148" i="1"/>
  <c r="D148" i="1"/>
  <c r="E148" i="1"/>
  <c r="F148" i="1"/>
  <c r="G148" i="1"/>
  <c r="B149" i="1"/>
  <c r="C149" i="1"/>
  <c r="D149" i="1"/>
  <c r="E149" i="1"/>
  <c r="F149" i="1"/>
  <c r="G149" i="1"/>
  <c r="B150" i="1"/>
  <c r="C150" i="1"/>
  <c r="D150" i="1"/>
  <c r="E150" i="1"/>
  <c r="F150" i="1"/>
  <c r="G150" i="1"/>
  <c r="B151" i="1"/>
  <c r="C151" i="1"/>
  <c r="D151" i="1"/>
  <c r="E151" i="1"/>
  <c r="F151" i="1"/>
  <c r="G151" i="1"/>
  <c r="B152" i="1"/>
  <c r="C152" i="1"/>
  <c r="D152" i="1"/>
  <c r="E152" i="1"/>
  <c r="F152" i="1"/>
  <c r="G152" i="1"/>
  <c r="B153" i="1"/>
  <c r="C153" i="1"/>
  <c r="D153" i="1"/>
  <c r="E153" i="1"/>
  <c r="F153" i="1"/>
  <c r="G153" i="1"/>
  <c r="B154" i="1"/>
  <c r="C154" i="1"/>
  <c r="D154" i="1"/>
  <c r="E154" i="1"/>
  <c r="F154" i="1"/>
  <c r="G154" i="1"/>
  <c r="B155" i="1"/>
  <c r="C155" i="1"/>
  <c r="D155" i="1"/>
  <c r="E155" i="1"/>
  <c r="F155" i="1"/>
  <c r="G155" i="1"/>
  <c r="B156" i="1"/>
  <c r="C156" i="1"/>
  <c r="D156" i="1"/>
  <c r="E156" i="1"/>
  <c r="F156" i="1"/>
  <c r="G156" i="1"/>
  <c r="B157" i="1"/>
  <c r="C157" i="1"/>
  <c r="D157" i="1"/>
  <c r="E157" i="1"/>
  <c r="F157" i="1"/>
  <c r="G157" i="1"/>
  <c r="B158" i="1"/>
  <c r="C158" i="1"/>
  <c r="D158" i="1"/>
  <c r="E158" i="1"/>
  <c r="F158" i="1"/>
  <c r="G158" i="1"/>
  <c r="B159" i="1"/>
  <c r="C159" i="1"/>
  <c r="D159" i="1"/>
  <c r="E159" i="1"/>
  <c r="F159" i="1"/>
  <c r="G159" i="1"/>
  <c r="B160" i="1"/>
  <c r="C160" i="1"/>
  <c r="D160" i="1"/>
  <c r="E160" i="1"/>
  <c r="F160" i="1"/>
  <c r="G160" i="1"/>
  <c r="B161" i="1"/>
  <c r="C161" i="1"/>
  <c r="D161" i="1"/>
  <c r="E161" i="1"/>
  <c r="F161" i="1"/>
  <c r="G161" i="1"/>
  <c r="B162" i="1"/>
  <c r="C162" i="1"/>
  <c r="D162" i="1"/>
  <c r="E162" i="1"/>
  <c r="F162" i="1"/>
  <c r="G162" i="1"/>
  <c r="B163" i="1"/>
  <c r="C163" i="1"/>
  <c r="D163" i="1"/>
  <c r="E163" i="1"/>
  <c r="F163" i="1"/>
  <c r="G163" i="1"/>
  <c r="B164" i="1"/>
  <c r="C164" i="1"/>
  <c r="D164" i="1"/>
  <c r="E164" i="1"/>
  <c r="F164" i="1"/>
  <c r="G164" i="1"/>
  <c r="B165" i="1"/>
  <c r="C165" i="1"/>
  <c r="D165" i="1"/>
  <c r="E165" i="1"/>
  <c r="F165" i="1"/>
  <c r="G165" i="1"/>
  <c r="B166" i="1"/>
  <c r="C166" i="1"/>
  <c r="D166" i="1"/>
  <c r="E166" i="1"/>
  <c r="F166" i="1"/>
  <c r="G166" i="1"/>
  <c r="B167" i="1"/>
  <c r="C167" i="1"/>
  <c r="D167" i="1"/>
  <c r="E167" i="1"/>
  <c r="F167" i="1"/>
  <c r="G167" i="1"/>
  <c r="B168" i="1"/>
  <c r="C168" i="1"/>
  <c r="D168" i="1"/>
  <c r="E168" i="1"/>
  <c r="F168" i="1"/>
  <c r="G168" i="1"/>
  <c r="B169" i="1"/>
  <c r="C169" i="1"/>
  <c r="D169" i="1"/>
  <c r="E169" i="1"/>
  <c r="F169" i="1"/>
  <c r="G169" i="1"/>
  <c r="B170" i="1"/>
  <c r="C170" i="1"/>
  <c r="D170" i="1"/>
  <c r="E170" i="1"/>
  <c r="F170" i="1"/>
  <c r="G170" i="1"/>
  <c r="B171" i="1"/>
  <c r="C171" i="1"/>
  <c r="D171" i="1"/>
  <c r="E171" i="1"/>
  <c r="F171" i="1"/>
  <c r="G171" i="1"/>
  <c r="B172" i="1"/>
  <c r="C172" i="1"/>
  <c r="D172" i="1"/>
  <c r="E172" i="1"/>
  <c r="F172" i="1"/>
  <c r="G172" i="1"/>
  <c r="B173" i="1"/>
  <c r="C173" i="1"/>
  <c r="D173" i="1"/>
  <c r="E173" i="1"/>
  <c r="F173" i="1"/>
  <c r="G173" i="1"/>
  <c r="B174" i="1"/>
  <c r="C174" i="1"/>
  <c r="D174" i="1"/>
  <c r="E174" i="1"/>
  <c r="F174" i="1"/>
  <c r="G174" i="1"/>
  <c r="B175" i="1"/>
  <c r="C175" i="1"/>
  <c r="D175" i="1"/>
  <c r="E175" i="1"/>
  <c r="F175" i="1"/>
  <c r="G175" i="1"/>
  <c r="B176" i="1"/>
  <c r="C176" i="1"/>
  <c r="D176" i="1"/>
  <c r="E176" i="1"/>
  <c r="F176" i="1"/>
  <c r="G176" i="1"/>
  <c r="B177" i="1"/>
  <c r="C177" i="1"/>
  <c r="D177" i="1"/>
  <c r="E177" i="1"/>
  <c r="F177" i="1"/>
  <c r="G177" i="1"/>
  <c r="B178" i="1"/>
  <c r="C178" i="1"/>
  <c r="D178" i="1"/>
  <c r="E178" i="1"/>
  <c r="F178" i="1"/>
  <c r="G178" i="1"/>
  <c r="B179" i="1"/>
  <c r="C179" i="1"/>
  <c r="D179" i="1"/>
  <c r="E179" i="1"/>
  <c r="F179" i="1"/>
  <c r="G179" i="1"/>
  <c r="B180" i="1"/>
  <c r="C180" i="1"/>
  <c r="D180" i="1"/>
  <c r="E180" i="1"/>
  <c r="F180" i="1"/>
  <c r="G180" i="1"/>
  <c r="B181" i="1"/>
  <c r="C181" i="1"/>
  <c r="D181" i="1"/>
  <c r="E181" i="1"/>
  <c r="F181" i="1"/>
  <c r="G181" i="1"/>
  <c r="B182" i="1"/>
  <c r="C182" i="1"/>
  <c r="D182" i="1"/>
  <c r="E182" i="1"/>
  <c r="F182" i="1"/>
  <c r="G182" i="1"/>
  <c r="B183" i="1"/>
  <c r="C183" i="1"/>
  <c r="D183" i="1"/>
  <c r="E183" i="1"/>
  <c r="F183" i="1"/>
  <c r="G183" i="1"/>
  <c r="B184" i="1"/>
  <c r="C184" i="1"/>
  <c r="D184" i="1"/>
  <c r="E184" i="1"/>
  <c r="F184" i="1"/>
  <c r="G184" i="1"/>
  <c r="B185" i="1"/>
  <c r="C185" i="1"/>
  <c r="D185" i="1"/>
  <c r="E185" i="1"/>
  <c r="F185" i="1"/>
  <c r="G185" i="1"/>
  <c r="B186" i="1"/>
  <c r="C186" i="1"/>
  <c r="D186" i="1"/>
  <c r="E186" i="1"/>
  <c r="F186" i="1"/>
  <c r="G186" i="1"/>
  <c r="B187" i="1"/>
  <c r="C187" i="1"/>
  <c r="D187" i="1"/>
  <c r="E187" i="1"/>
  <c r="F187" i="1"/>
  <c r="G187" i="1"/>
  <c r="B188" i="1"/>
  <c r="C188" i="1"/>
  <c r="D188" i="1"/>
  <c r="E188" i="1"/>
  <c r="F188" i="1"/>
  <c r="G188" i="1"/>
  <c r="B189" i="1"/>
  <c r="C189" i="1"/>
  <c r="D189" i="1"/>
  <c r="E189" i="1"/>
  <c r="F189" i="1"/>
  <c r="G189" i="1"/>
  <c r="B190" i="1"/>
  <c r="C190" i="1"/>
  <c r="D190" i="1"/>
  <c r="E190" i="1"/>
  <c r="F190" i="1"/>
  <c r="G190" i="1"/>
  <c r="B191" i="1"/>
  <c r="C191" i="1"/>
  <c r="D191" i="1"/>
  <c r="E191" i="1"/>
  <c r="F191" i="1"/>
  <c r="G191" i="1"/>
  <c r="B192" i="1"/>
  <c r="C192" i="1"/>
  <c r="D192" i="1"/>
  <c r="E192" i="1"/>
  <c r="F192" i="1"/>
  <c r="G192" i="1"/>
  <c r="B193" i="1"/>
  <c r="C193" i="1"/>
  <c r="D193" i="1"/>
  <c r="E193" i="1"/>
  <c r="F193" i="1"/>
  <c r="G193" i="1"/>
  <c r="B194" i="1"/>
  <c r="C194" i="1"/>
  <c r="D194" i="1"/>
  <c r="E194" i="1"/>
  <c r="F194" i="1"/>
  <c r="G194" i="1"/>
  <c r="B195" i="1"/>
  <c r="C195" i="1"/>
  <c r="D195" i="1"/>
  <c r="E195" i="1"/>
  <c r="F195" i="1"/>
  <c r="G195" i="1"/>
  <c r="B196" i="1"/>
  <c r="C196" i="1"/>
  <c r="D196" i="1"/>
  <c r="E196" i="1"/>
  <c r="F196" i="1"/>
  <c r="G196" i="1"/>
  <c r="B197" i="1"/>
  <c r="C197" i="1"/>
  <c r="D197" i="1"/>
  <c r="E197" i="1"/>
  <c r="F197" i="1"/>
  <c r="G197" i="1"/>
  <c r="B198" i="1"/>
  <c r="C198" i="1"/>
  <c r="D198" i="1"/>
  <c r="E198" i="1"/>
  <c r="F198" i="1"/>
  <c r="G198" i="1"/>
  <c r="B199" i="1"/>
  <c r="C199" i="1"/>
  <c r="D199" i="1"/>
  <c r="E199" i="1"/>
  <c r="F199" i="1"/>
  <c r="G199" i="1"/>
  <c r="B200" i="1"/>
  <c r="C200" i="1"/>
  <c r="D200" i="1"/>
  <c r="E200" i="1"/>
  <c r="F200" i="1"/>
  <c r="G200" i="1"/>
  <c r="B201" i="1"/>
  <c r="C201" i="1"/>
  <c r="D201" i="1"/>
  <c r="E201" i="1"/>
  <c r="F201" i="1"/>
  <c r="G201" i="1"/>
  <c r="B202" i="1"/>
  <c r="C202" i="1"/>
  <c r="D202" i="1"/>
  <c r="E202" i="1"/>
  <c r="F202" i="1"/>
  <c r="G202" i="1"/>
  <c r="B203" i="1"/>
  <c r="C203" i="1"/>
  <c r="D203" i="1"/>
  <c r="E203" i="1"/>
  <c r="F203" i="1"/>
  <c r="G203" i="1"/>
  <c r="B204" i="1"/>
  <c r="C204" i="1"/>
  <c r="D204" i="1"/>
  <c r="E204" i="1"/>
  <c r="F204" i="1"/>
  <c r="G204" i="1"/>
  <c r="B205" i="1"/>
  <c r="C205" i="1"/>
  <c r="D205" i="1"/>
  <c r="E205" i="1"/>
  <c r="F205" i="1"/>
  <c r="G205" i="1"/>
  <c r="B206" i="1"/>
  <c r="C206" i="1"/>
  <c r="D206" i="1"/>
  <c r="E206" i="1"/>
  <c r="F206" i="1"/>
  <c r="G206" i="1"/>
  <c r="B207" i="1"/>
  <c r="C207" i="1"/>
  <c r="D207" i="1"/>
  <c r="E207" i="1"/>
  <c r="F207" i="1"/>
  <c r="G207" i="1"/>
  <c r="B208" i="1"/>
  <c r="C208" i="1"/>
  <c r="D208" i="1"/>
  <c r="E208" i="1"/>
  <c r="F208" i="1"/>
  <c r="G208" i="1"/>
  <c r="B209" i="1"/>
  <c r="C209" i="1"/>
  <c r="D209" i="1"/>
  <c r="E209" i="1"/>
  <c r="F209" i="1"/>
  <c r="G209" i="1"/>
  <c r="B210" i="1"/>
  <c r="C210" i="1"/>
  <c r="D210" i="1"/>
  <c r="E210" i="1"/>
  <c r="F210" i="1"/>
  <c r="G210" i="1"/>
  <c r="B211" i="1"/>
  <c r="C211" i="1"/>
  <c r="D211" i="1"/>
  <c r="E211" i="1"/>
  <c r="F211" i="1"/>
  <c r="G211" i="1"/>
  <c r="B212" i="1"/>
  <c r="C212" i="1"/>
  <c r="D212" i="1"/>
  <c r="E212" i="1"/>
  <c r="F212" i="1"/>
  <c r="G212" i="1"/>
  <c r="B213" i="1"/>
  <c r="C213" i="1"/>
  <c r="D213" i="1"/>
  <c r="E213" i="1"/>
  <c r="F213" i="1"/>
  <c r="G213" i="1"/>
  <c r="B214" i="1"/>
  <c r="C214" i="1"/>
  <c r="D214" i="1"/>
  <c r="E214" i="1"/>
  <c r="F214" i="1"/>
  <c r="G214" i="1"/>
  <c r="B215" i="1"/>
  <c r="C215" i="1"/>
  <c r="D215" i="1"/>
  <c r="E215" i="1"/>
  <c r="F215" i="1"/>
  <c r="G215" i="1"/>
  <c r="B216" i="1"/>
  <c r="C216" i="1"/>
  <c r="D216" i="1"/>
  <c r="E216" i="1"/>
  <c r="F216" i="1"/>
  <c r="G216" i="1"/>
  <c r="B217" i="1"/>
  <c r="C217" i="1"/>
  <c r="D217" i="1"/>
  <c r="E217" i="1"/>
  <c r="F217" i="1"/>
  <c r="G217" i="1"/>
  <c r="B218" i="1"/>
  <c r="C218" i="1"/>
  <c r="D218" i="1"/>
  <c r="E218" i="1"/>
  <c r="F218" i="1"/>
  <c r="G218" i="1"/>
  <c r="B219" i="1"/>
  <c r="C219" i="1"/>
  <c r="D219" i="1"/>
  <c r="E219" i="1"/>
  <c r="F219" i="1"/>
  <c r="G219" i="1"/>
  <c r="B220" i="1"/>
  <c r="C220" i="1"/>
  <c r="D220" i="1"/>
  <c r="E220" i="1"/>
  <c r="F220" i="1"/>
  <c r="G220" i="1"/>
  <c r="B221" i="1"/>
  <c r="C221" i="1"/>
  <c r="D221" i="1"/>
  <c r="E221" i="1"/>
  <c r="F221" i="1"/>
  <c r="G221" i="1"/>
  <c r="B222" i="1"/>
  <c r="C222" i="1"/>
  <c r="D222" i="1"/>
  <c r="E222" i="1"/>
  <c r="F222" i="1"/>
  <c r="G222" i="1"/>
  <c r="B223" i="1"/>
  <c r="C223" i="1"/>
  <c r="D223" i="1"/>
  <c r="E223" i="1"/>
  <c r="F223" i="1"/>
  <c r="G223" i="1"/>
  <c r="B224" i="1"/>
  <c r="C224" i="1"/>
  <c r="D224" i="1"/>
  <c r="E224" i="1"/>
  <c r="F224" i="1"/>
  <c r="G224" i="1"/>
  <c r="B225" i="1"/>
  <c r="C225" i="1"/>
  <c r="D225" i="1"/>
  <c r="E225" i="1"/>
  <c r="F225" i="1"/>
  <c r="G225" i="1"/>
  <c r="B226" i="1"/>
  <c r="C226" i="1"/>
  <c r="D226" i="1"/>
  <c r="E226" i="1"/>
  <c r="F226" i="1"/>
  <c r="G226" i="1"/>
  <c r="B227" i="1"/>
  <c r="C227" i="1"/>
  <c r="D227" i="1"/>
  <c r="E227" i="1"/>
  <c r="F227" i="1"/>
  <c r="G227" i="1"/>
  <c r="B228" i="1"/>
  <c r="C228" i="1"/>
  <c r="D228" i="1"/>
  <c r="E228" i="1"/>
  <c r="F228" i="1"/>
  <c r="G228" i="1"/>
  <c r="B229" i="1"/>
  <c r="C229" i="1"/>
  <c r="D229" i="1"/>
  <c r="E229" i="1"/>
  <c r="F229" i="1"/>
  <c r="G229" i="1"/>
  <c r="B230" i="1"/>
  <c r="C230" i="1"/>
  <c r="D230" i="1"/>
  <c r="E230" i="1"/>
  <c r="F230" i="1"/>
  <c r="G230" i="1"/>
  <c r="B231" i="1"/>
  <c r="C231" i="1"/>
  <c r="D231" i="1"/>
  <c r="E231" i="1"/>
  <c r="F231" i="1"/>
  <c r="G231" i="1"/>
  <c r="B232" i="1"/>
  <c r="C232" i="1"/>
  <c r="D232" i="1"/>
  <c r="E232" i="1"/>
  <c r="F232" i="1"/>
  <c r="G232" i="1"/>
  <c r="B233" i="1"/>
  <c r="C233" i="1"/>
  <c r="D233" i="1"/>
  <c r="E233" i="1"/>
  <c r="F233" i="1"/>
  <c r="G233" i="1"/>
  <c r="B234" i="1"/>
  <c r="C234" i="1"/>
  <c r="D234" i="1"/>
  <c r="E234" i="1"/>
  <c r="F234" i="1"/>
  <c r="G234" i="1"/>
  <c r="B235" i="1"/>
  <c r="C235" i="1"/>
  <c r="D235" i="1"/>
  <c r="E235" i="1"/>
  <c r="F235" i="1"/>
  <c r="G235" i="1"/>
  <c r="B236" i="1"/>
  <c r="C236" i="1"/>
  <c r="D236" i="1"/>
  <c r="E236" i="1"/>
  <c r="F236" i="1"/>
  <c r="G236" i="1"/>
  <c r="B237" i="1"/>
  <c r="C237" i="1"/>
  <c r="D237" i="1"/>
  <c r="E237" i="1"/>
  <c r="F237" i="1"/>
  <c r="G237" i="1"/>
  <c r="B238" i="1"/>
  <c r="C238" i="1"/>
  <c r="D238" i="1"/>
  <c r="E238" i="1"/>
  <c r="F238" i="1"/>
  <c r="G238" i="1"/>
  <c r="B239" i="1"/>
  <c r="C239" i="1"/>
  <c r="D239" i="1"/>
  <c r="E239" i="1"/>
  <c r="F239" i="1"/>
  <c r="G239" i="1"/>
  <c r="B240" i="1"/>
  <c r="C240" i="1"/>
  <c r="D240" i="1"/>
  <c r="E240" i="1"/>
  <c r="F240" i="1"/>
  <c r="G240" i="1"/>
  <c r="B241" i="1"/>
  <c r="C241" i="1"/>
  <c r="D241" i="1"/>
  <c r="E241" i="1"/>
  <c r="F241" i="1"/>
  <c r="G241" i="1"/>
  <c r="B242" i="1"/>
  <c r="C242" i="1"/>
  <c r="D242" i="1"/>
  <c r="E242" i="1"/>
  <c r="F242" i="1"/>
  <c r="G242" i="1"/>
  <c r="B243" i="1"/>
  <c r="C243" i="1"/>
  <c r="D243" i="1"/>
  <c r="E243" i="1"/>
  <c r="F243" i="1"/>
  <c r="G243" i="1"/>
  <c r="B244" i="1"/>
  <c r="C244" i="1"/>
  <c r="D244" i="1"/>
  <c r="E244" i="1"/>
  <c r="F244" i="1"/>
  <c r="G244" i="1"/>
  <c r="B245" i="1"/>
  <c r="C245" i="1"/>
  <c r="D245" i="1"/>
  <c r="E245" i="1"/>
  <c r="F245" i="1"/>
  <c r="G245" i="1"/>
  <c r="B246" i="1"/>
  <c r="C246" i="1"/>
  <c r="D246" i="1"/>
  <c r="E246" i="1"/>
  <c r="F246" i="1"/>
  <c r="G246" i="1"/>
  <c r="B247" i="1"/>
  <c r="C247" i="1"/>
  <c r="D247" i="1"/>
  <c r="E247" i="1"/>
  <c r="F247" i="1"/>
  <c r="G247" i="1"/>
  <c r="B248" i="1"/>
  <c r="C248" i="1"/>
  <c r="D248" i="1"/>
  <c r="E248" i="1"/>
  <c r="F248" i="1"/>
  <c r="G248" i="1"/>
  <c r="B249" i="1"/>
  <c r="C249" i="1"/>
  <c r="D249" i="1"/>
  <c r="E249" i="1"/>
  <c r="F249" i="1"/>
  <c r="G249" i="1"/>
  <c r="B250" i="1"/>
  <c r="C250" i="1"/>
  <c r="D250" i="1"/>
  <c r="E250" i="1"/>
  <c r="F250" i="1"/>
  <c r="G250" i="1"/>
  <c r="B251" i="1"/>
  <c r="C251" i="1"/>
  <c r="D251" i="1"/>
  <c r="E251" i="1"/>
  <c r="F251" i="1"/>
  <c r="G251" i="1"/>
  <c r="B252" i="1"/>
  <c r="C252" i="1"/>
  <c r="D252" i="1"/>
  <c r="E252" i="1"/>
  <c r="F252" i="1"/>
  <c r="G252" i="1"/>
  <c r="B253" i="1"/>
  <c r="C253" i="1"/>
  <c r="D253" i="1"/>
  <c r="E253" i="1"/>
  <c r="F253" i="1"/>
  <c r="G253" i="1"/>
  <c r="B254" i="1"/>
  <c r="C254" i="1"/>
  <c r="D254" i="1"/>
  <c r="E254" i="1"/>
  <c r="F254" i="1"/>
  <c r="G254" i="1"/>
  <c r="B255" i="1"/>
  <c r="C255" i="1"/>
  <c r="D255" i="1"/>
  <c r="E255" i="1"/>
  <c r="F255" i="1"/>
  <c r="G255" i="1"/>
  <c r="B256" i="1"/>
  <c r="C256" i="1"/>
  <c r="D256" i="1"/>
  <c r="E256" i="1"/>
  <c r="F256" i="1"/>
  <c r="G256" i="1"/>
  <c r="B257" i="1"/>
  <c r="C257" i="1"/>
  <c r="D257" i="1"/>
  <c r="E257" i="1"/>
  <c r="F257" i="1"/>
  <c r="G257" i="1"/>
  <c r="B258" i="1"/>
  <c r="C258" i="1"/>
  <c r="D258" i="1"/>
  <c r="E258" i="1"/>
  <c r="F258" i="1"/>
  <c r="G258" i="1"/>
  <c r="B259" i="1"/>
  <c r="C259" i="1"/>
  <c r="D259" i="1"/>
  <c r="E259" i="1"/>
  <c r="F259" i="1"/>
  <c r="G259" i="1"/>
  <c r="B260" i="1"/>
  <c r="C260" i="1"/>
  <c r="D260" i="1"/>
  <c r="E260" i="1"/>
  <c r="F260" i="1"/>
  <c r="G260" i="1"/>
  <c r="B261" i="1"/>
  <c r="C261" i="1"/>
  <c r="D261" i="1"/>
  <c r="E261" i="1"/>
  <c r="F261" i="1"/>
  <c r="G261" i="1"/>
  <c r="B262" i="1"/>
  <c r="C262" i="1"/>
  <c r="D262" i="1"/>
  <c r="E262" i="1"/>
  <c r="F262" i="1"/>
  <c r="G262" i="1"/>
  <c r="B263" i="1"/>
  <c r="C263" i="1"/>
  <c r="D263" i="1"/>
  <c r="E263" i="1"/>
  <c r="F263" i="1"/>
  <c r="G263" i="1"/>
  <c r="B264" i="1"/>
  <c r="C264" i="1"/>
  <c r="D264" i="1"/>
  <c r="E264" i="1"/>
  <c r="F264" i="1"/>
  <c r="G264" i="1"/>
  <c r="B265" i="1"/>
  <c r="C265" i="1"/>
  <c r="D265" i="1"/>
  <c r="E265" i="1"/>
  <c r="F265" i="1"/>
  <c r="G265" i="1"/>
  <c r="B266" i="1"/>
  <c r="C266" i="1"/>
  <c r="D266" i="1"/>
  <c r="E266" i="1"/>
  <c r="F266" i="1"/>
  <c r="G266" i="1"/>
  <c r="B267" i="1"/>
  <c r="C267" i="1"/>
  <c r="D267" i="1"/>
  <c r="E267" i="1"/>
  <c r="F267" i="1"/>
  <c r="G267" i="1"/>
  <c r="B268" i="1"/>
  <c r="C268" i="1"/>
  <c r="D268" i="1"/>
  <c r="E268" i="1"/>
  <c r="F268" i="1"/>
  <c r="G268" i="1"/>
  <c r="B269" i="1"/>
  <c r="C269" i="1"/>
  <c r="D269" i="1"/>
  <c r="E269" i="1"/>
  <c r="F269" i="1"/>
  <c r="G269" i="1"/>
  <c r="B270" i="1"/>
  <c r="C270" i="1"/>
  <c r="D270" i="1"/>
  <c r="E270" i="1"/>
  <c r="F270" i="1"/>
  <c r="G270" i="1"/>
  <c r="B271" i="1"/>
  <c r="C271" i="1"/>
  <c r="D271" i="1"/>
  <c r="E271" i="1"/>
  <c r="F271" i="1"/>
  <c r="G271" i="1"/>
  <c r="B272" i="1"/>
  <c r="C272" i="1"/>
  <c r="D272" i="1"/>
  <c r="E272" i="1"/>
  <c r="F272" i="1"/>
  <c r="G272" i="1"/>
  <c r="B273" i="1"/>
  <c r="C273" i="1"/>
  <c r="D273" i="1"/>
  <c r="E273" i="1"/>
  <c r="F273" i="1"/>
  <c r="G273" i="1"/>
  <c r="B274" i="1"/>
  <c r="C274" i="1"/>
  <c r="D274" i="1"/>
  <c r="E274" i="1"/>
  <c r="F274" i="1"/>
  <c r="G274" i="1"/>
  <c r="B275" i="1"/>
  <c r="C275" i="1"/>
  <c r="D275" i="1"/>
  <c r="E275" i="1"/>
  <c r="F275" i="1"/>
  <c r="G275" i="1"/>
  <c r="B276" i="1"/>
  <c r="C276" i="1"/>
  <c r="D276" i="1"/>
  <c r="E276" i="1"/>
  <c r="F276" i="1"/>
  <c r="G276" i="1"/>
  <c r="B277" i="1"/>
  <c r="C277" i="1"/>
  <c r="D277" i="1"/>
  <c r="E277" i="1"/>
  <c r="F277" i="1"/>
  <c r="G277" i="1"/>
  <c r="B278" i="1"/>
  <c r="C278" i="1"/>
  <c r="D278" i="1"/>
  <c r="E278" i="1"/>
  <c r="F278" i="1"/>
  <c r="G278" i="1"/>
  <c r="B279" i="1"/>
  <c r="C279" i="1"/>
  <c r="D279" i="1"/>
  <c r="E279" i="1"/>
  <c r="F279" i="1"/>
  <c r="G279" i="1"/>
  <c r="B280" i="1"/>
  <c r="C280" i="1"/>
  <c r="D280" i="1"/>
  <c r="E280" i="1"/>
  <c r="F280" i="1"/>
  <c r="G280" i="1"/>
  <c r="B281" i="1"/>
  <c r="C281" i="1"/>
  <c r="D281" i="1"/>
  <c r="E281" i="1"/>
  <c r="F281" i="1"/>
  <c r="G281" i="1"/>
  <c r="B282" i="1"/>
  <c r="C282" i="1"/>
  <c r="D282" i="1"/>
  <c r="E282" i="1"/>
  <c r="F282" i="1"/>
  <c r="G282" i="1"/>
  <c r="B283" i="1"/>
  <c r="C283" i="1"/>
  <c r="D283" i="1"/>
  <c r="E283" i="1"/>
  <c r="F283" i="1"/>
  <c r="G283" i="1"/>
  <c r="B284" i="1"/>
  <c r="C284" i="1"/>
  <c r="D284" i="1"/>
  <c r="E284" i="1"/>
  <c r="F284" i="1"/>
  <c r="G284" i="1"/>
  <c r="B285" i="1"/>
  <c r="C285" i="1"/>
  <c r="D285" i="1"/>
  <c r="E285" i="1"/>
  <c r="F285" i="1"/>
  <c r="G285" i="1"/>
  <c r="B286" i="1"/>
  <c r="C286" i="1"/>
  <c r="D286" i="1"/>
  <c r="E286" i="1"/>
  <c r="F286" i="1"/>
  <c r="G286" i="1"/>
  <c r="B287" i="1"/>
  <c r="C287" i="1"/>
  <c r="D287" i="1"/>
  <c r="E287" i="1"/>
  <c r="F287" i="1"/>
  <c r="G287" i="1"/>
  <c r="B288" i="1"/>
  <c r="C288" i="1"/>
  <c r="D288" i="1"/>
  <c r="E288" i="1"/>
  <c r="F288" i="1"/>
  <c r="G288" i="1"/>
  <c r="B289" i="1"/>
  <c r="C289" i="1"/>
  <c r="D289" i="1"/>
  <c r="E289" i="1"/>
  <c r="F289" i="1"/>
  <c r="G289" i="1"/>
  <c r="B290" i="1"/>
  <c r="C290" i="1"/>
  <c r="D290" i="1"/>
  <c r="E290" i="1"/>
  <c r="F290" i="1"/>
  <c r="G290" i="1"/>
  <c r="B291" i="1"/>
  <c r="C291" i="1"/>
  <c r="D291" i="1"/>
  <c r="E291" i="1"/>
  <c r="F291" i="1"/>
  <c r="G291" i="1"/>
  <c r="B292" i="1"/>
  <c r="C292" i="1"/>
  <c r="D292" i="1"/>
  <c r="E292" i="1"/>
  <c r="F292" i="1"/>
  <c r="G292" i="1"/>
  <c r="B293" i="1"/>
  <c r="C293" i="1"/>
  <c r="D293" i="1"/>
  <c r="E293" i="1"/>
  <c r="F293" i="1"/>
  <c r="G293" i="1"/>
  <c r="B294" i="1"/>
  <c r="C294" i="1"/>
  <c r="D294" i="1"/>
  <c r="E294" i="1"/>
  <c r="F294" i="1"/>
  <c r="G294" i="1"/>
  <c r="B295" i="1"/>
  <c r="C295" i="1"/>
  <c r="D295" i="1"/>
  <c r="E295" i="1"/>
  <c r="F295" i="1"/>
  <c r="G295" i="1"/>
  <c r="B296" i="1"/>
  <c r="C296" i="1"/>
  <c r="D296" i="1"/>
  <c r="E296" i="1"/>
  <c r="F296" i="1"/>
  <c r="G296" i="1"/>
  <c r="B297" i="1"/>
  <c r="C297" i="1"/>
  <c r="D297" i="1"/>
  <c r="E297" i="1"/>
  <c r="F297" i="1"/>
  <c r="G297" i="1"/>
  <c r="B298" i="1"/>
  <c r="C298" i="1"/>
  <c r="D298" i="1"/>
  <c r="E298" i="1"/>
  <c r="F298" i="1"/>
  <c r="G298" i="1"/>
  <c r="B299" i="1"/>
  <c r="C299" i="1"/>
  <c r="D299" i="1"/>
  <c r="E299" i="1"/>
  <c r="F299" i="1"/>
  <c r="G299" i="1"/>
  <c r="B300" i="1"/>
  <c r="C300" i="1"/>
  <c r="D300" i="1"/>
  <c r="E300" i="1"/>
  <c r="F300" i="1"/>
  <c r="G300" i="1"/>
  <c r="B301" i="1"/>
  <c r="C301" i="1"/>
  <c r="D301" i="1"/>
  <c r="E301" i="1"/>
  <c r="F301" i="1"/>
  <c r="G301" i="1"/>
  <c r="B302" i="1"/>
  <c r="C302" i="1"/>
  <c r="D302" i="1"/>
  <c r="E302" i="1"/>
  <c r="F302" i="1"/>
  <c r="G302" i="1"/>
  <c r="B303" i="1"/>
  <c r="C303" i="1"/>
  <c r="D303" i="1"/>
  <c r="E303" i="1"/>
  <c r="F303" i="1"/>
  <c r="G303" i="1"/>
  <c r="B304" i="1"/>
  <c r="C304" i="1"/>
  <c r="D304" i="1"/>
  <c r="E304" i="1"/>
  <c r="F304" i="1"/>
  <c r="G304" i="1"/>
  <c r="B305" i="1"/>
  <c r="C305" i="1"/>
  <c r="D305" i="1"/>
  <c r="E305" i="1"/>
  <c r="F305" i="1"/>
  <c r="G305" i="1"/>
  <c r="B306" i="1"/>
  <c r="C306" i="1"/>
  <c r="D306" i="1"/>
  <c r="E306" i="1"/>
  <c r="F306" i="1"/>
  <c r="G306" i="1"/>
  <c r="B307" i="1"/>
  <c r="C307" i="1"/>
  <c r="D307" i="1"/>
  <c r="E307" i="1"/>
  <c r="F307" i="1"/>
  <c r="G307" i="1"/>
  <c r="B308" i="1"/>
  <c r="C308" i="1"/>
  <c r="D308" i="1"/>
  <c r="E308" i="1"/>
  <c r="F308" i="1"/>
  <c r="G308" i="1"/>
  <c r="B309" i="1"/>
  <c r="C309" i="1"/>
  <c r="D309" i="1"/>
  <c r="E309" i="1"/>
  <c r="F309" i="1"/>
  <c r="G309" i="1"/>
  <c r="B310" i="1"/>
  <c r="C310" i="1"/>
  <c r="D310" i="1"/>
  <c r="E310" i="1"/>
  <c r="F310" i="1"/>
  <c r="G310" i="1"/>
  <c r="B311" i="1"/>
  <c r="C311" i="1"/>
  <c r="D311" i="1"/>
  <c r="E311" i="1"/>
  <c r="F311" i="1"/>
  <c r="G311" i="1"/>
  <c r="B312" i="1"/>
  <c r="C312" i="1"/>
  <c r="D312" i="1"/>
  <c r="E312" i="1"/>
  <c r="F312" i="1"/>
  <c r="G312" i="1"/>
  <c r="B313" i="1"/>
  <c r="C313" i="1"/>
  <c r="D313" i="1"/>
  <c r="E313" i="1"/>
  <c r="F313" i="1"/>
  <c r="G313" i="1"/>
  <c r="B314" i="1"/>
  <c r="C314" i="1"/>
  <c r="D314" i="1"/>
  <c r="E314" i="1"/>
  <c r="F314" i="1"/>
  <c r="G314" i="1"/>
  <c r="B315" i="1"/>
  <c r="C315" i="1"/>
  <c r="D315" i="1"/>
  <c r="E315" i="1"/>
  <c r="F315" i="1"/>
  <c r="G315" i="1"/>
  <c r="B316" i="1"/>
  <c r="C316" i="1"/>
  <c r="D316" i="1"/>
  <c r="E316" i="1"/>
  <c r="F316" i="1"/>
  <c r="G316" i="1"/>
  <c r="B317" i="1"/>
  <c r="C317" i="1"/>
  <c r="D317" i="1"/>
  <c r="E317" i="1"/>
  <c r="F317" i="1"/>
  <c r="G317" i="1"/>
  <c r="B318" i="1"/>
  <c r="C318" i="1"/>
  <c r="D318" i="1"/>
  <c r="E318" i="1"/>
  <c r="F318" i="1"/>
  <c r="G318" i="1"/>
  <c r="B319" i="1"/>
  <c r="C319" i="1"/>
  <c r="D319" i="1"/>
  <c r="E319" i="1"/>
  <c r="F319" i="1"/>
  <c r="G319" i="1"/>
  <c r="B320" i="1"/>
  <c r="C320" i="1"/>
  <c r="D320" i="1"/>
  <c r="E320" i="1"/>
  <c r="F320" i="1"/>
  <c r="G320" i="1"/>
  <c r="B321" i="1"/>
  <c r="C321" i="1"/>
  <c r="D321" i="1"/>
  <c r="E321" i="1"/>
  <c r="F321" i="1"/>
  <c r="G321" i="1"/>
  <c r="B322" i="1"/>
  <c r="C322" i="1"/>
  <c r="D322" i="1"/>
  <c r="E322" i="1"/>
  <c r="F322" i="1"/>
  <c r="G322" i="1"/>
  <c r="B323" i="1"/>
  <c r="C323" i="1"/>
  <c r="D323" i="1"/>
  <c r="E323" i="1"/>
  <c r="F323" i="1"/>
  <c r="G323" i="1"/>
  <c r="B324" i="1"/>
  <c r="C324" i="1"/>
  <c r="D324" i="1"/>
  <c r="E324" i="1"/>
  <c r="F324" i="1"/>
  <c r="G324" i="1"/>
  <c r="B325" i="1"/>
  <c r="C325" i="1"/>
  <c r="D325" i="1"/>
  <c r="E325" i="1"/>
  <c r="F325" i="1"/>
  <c r="G325" i="1"/>
  <c r="B326" i="1"/>
  <c r="C326" i="1"/>
  <c r="D326" i="1"/>
  <c r="E326" i="1"/>
  <c r="F326" i="1"/>
  <c r="G326" i="1"/>
  <c r="B327" i="1"/>
  <c r="C327" i="1"/>
  <c r="D327" i="1"/>
  <c r="E327" i="1"/>
  <c r="F327" i="1"/>
  <c r="G327" i="1"/>
  <c r="B328" i="1"/>
  <c r="C328" i="1"/>
  <c r="D328" i="1"/>
  <c r="E328" i="1"/>
  <c r="F328" i="1"/>
  <c r="G328" i="1"/>
  <c r="B329" i="1"/>
  <c r="C329" i="1"/>
  <c r="D329" i="1"/>
  <c r="E329" i="1"/>
  <c r="F329" i="1"/>
  <c r="G329" i="1"/>
  <c r="B330" i="1"/>
  <c r="C330" i="1"/>
  <c r="D330" i="1"/>
  <c r="E330" i="1"/>
  <c r="F330" i="1"/>
  <c r="G330" i="1"/>
  <c r="B331" i="1"/>
  <c r="C331" i="1"/>
  <c r="D331" i="1"/>
  <c r="E331" i="1"/>
  <c r="F331" i="1"/>
  <c r="G331" i="1"/>
  <c r="B332" i="1"/>
  <c r="C332" i="1"/>
  <c r="D332" i="1"/>
  <c r="E332" i="1"/>
  <c r="F332" i="1"/>
  <c r="G332" i="1"/>
  <c r="B333" i="1"/>
  <c r="C333" i="1"/>
  <c r="D333" i="1"/>
  <c r="E333" i="1"/>
  <c r="F333" i="1"/>
  <c r="G333" i="1"/>
  <c r="B334" i="1"/>
  <c r="C334" i="1"/>
  <c r="D334" i="1"/>
  <c r="E334" i="1"/>
  <c r="F334" i="1"/>
  <c r="G334" i="1"/>
  <c r="B335" i="1"/>
  <c r="C335" i="1"/>
  <c r="D335" i="1"/>
  <c r="E335" i="1"/>
  <c r="F335" i="1"/>
  <c r="G335" i="1"/>
  <c r="B336" i="1"/>
  <c r="C336" i="1"/>
  <c r="D336" i="1"/>
  <c r="E336" i="1"/>
  <c r="F336" i="1"/>
  <c r="G336" i="1"/>
  <c r="B337" i="1"/>
  <c r="C337" i="1"/>
  <c r="D337" i="1"/>
  <c r="E337" i="1"/>
  <c r="F337" i="1"/>
  <c r="G337" i="1"/>
  <c r="B338" i="1"/>
  <c r="C338" i="1"/>
  <c r="D338" i="1"/>
  <c r="E338" i="1"/>
  <c r="F338" i="1"/>
  <c r="G338" i="1"/>
  <c r="B339" i="1"/>
  <c r="C339" i="1"/>
  <c r="D339" i="1"/>
  <c r="E339" i="1"/>
  <c r="F339" i="1"/>
  <c r="G339" i="1"/>
  <c r="B340" i="1"/>
  <c r="C340" i="1"/>
  <c r="D340" i="1"/>
  <c r="E340" i="1"/>
  <c r="F340" i="1"/>
  <c r="G340" i="1"/>
  <c r="B341" i="1"/>
  <c r="C341" i="1"/>
  <c r="D341" i="1"/>
  <c r="E341" i="1"/>
  <c r="F341" i="1"/>
  <c r="G341" i="1"/>
  <c r="B342" i="1"/>
  <c r="C342" i="1"/>
  <c r="D342" i="1"/>
  <c r="E342" i="1"/>
  <c r="F342" i="1"/>
  <c r="G342" i="1"/>
  <c r="B343" i="1"/>
  <c r="C343" i="1"/>
  <c r="D343" i="1"/>
  <c r="E343" i="1"/>
  <c r="F343" i="1"/>
  <c r="G343" i="1"/>
  <c r="B344" i="1"/>
  <c r="C344" i="1"/>
  <c r="D344" i="1"/>
  <c r="E344" i="1"/>
  <c r="F344" i="1"/>
  <c r="G344" i="1"/>
  <c r="B345" i="1"/>
  <c r="C345" i="1"/>
  <c r="D345" i="1"/>
  <c r="E345" i="1"/>
  <c r="F345" i="1"/>
  <c r="G345" i="1"/>
  <c r="B346" i="1"/>
  <c r="C346" i="1"/>
  <c r="D346" i="1"/>
  <c r="E346" i="1"/>
  <c r="F346" i="1"/>
  <c r="G346" i="1"/>
  <c r="B347" i="1"/>
  <c r="C347" i="1"/>
  <c r="D347" i="1"/>
  <c r="E347" i="1"/>
  <c r="F347" i="1"/>
  <c r="G347" i="1"/>
  <c r="B348" i="1"/>
  <c r="C348" i="1"/>
  <c r="D348" i="1"/>
  <c r="E348" i="1"/>
  <c r="F348" i="1"/>
  <c r="G348" i="1"/>
  <c r="B349" i="1"/>
  <c r="C349" i="1"/>
  <c r="D349" i="1"/>
  <c r="E349" i="1"/>
  <c r="F349" i="1"/>
  <c r="G349" i="1"/>
  <c r="B350" i="1"/>
  <c r="C350" i="1"/>
  <c r="D350" i="1"/>
  <c r="E350" i="1"/>
  <c r="F350" i="1"/>
  <c r="G350" i="1"/>
  <c r="B351" i="1"/>
  <c r="C351" i="1"/>
  <c r="D351" i="1"/>
  <c r="E351" i="1"/>
  <c r="F351" i="1"/>
  <c r="G351" i="1"/>
  <c r="B352" i="1"/>
  <c r="C352" i="1"/>
  <c r="D352" i="1"/>
  <c r="E352" i="1"/>
  <c r="F352" i="1"/>
  <c r="G352" i="1"/>
  <c r="B353" i="1"/>
  <c r="C353" i="1"/>
  <c r="D353" i="1"/>
  <c r="E353" i="1"/>
  <c r="F353" i="1"/>
  <c r="G353" i="1"/>
  <c r="B354" i="1"/>
  <c r="C354" i="1"/>
  <c r="D354" i="1"/>
  <c r="E354" i="1"/>
  <c r="F354" i="1"/>
  <c r="G354" i="1"/>
  <c r="B355" i="1"/>
  <c r="C355" i="1"/>
  <c r="D355" i="1"/>
  <c r="E355" i="1"/>
  <c r="F355" i="1"/>
  <c r="G355" i="1"/>
  <c r="B356" i="1"/>
  <c r="C356" i="1"/>
  <c r="D356" i="1"/>
  <c r="E356" i="1"/>
  <c r="F356" i="1"/>
  <c r="G356" i="1"/>
  <c r="B357" i="1"/>
  <c r="C357" i="1"/>
  <c r="D357" i="1"/>
  <c r="E357" i="1"/>
  <c r="F357" i="1"/>
  <c r="G357" i="1"/>
  <c r="B358" i="1"/>
  <c r="C358" i="1"/>
  <c r="D358" i="1"/>
  <c r="E358" i="1"/>
  <c r="F358" i="1"/>
  <c r="G358" i="1"/>
  <c r="B359" i="1"/>
  <c r="C359" i="1"/>
  <c r="D359" i="1"/>
  <c r="E359" i="1"/>
  <c r="F359" i="1"/>
  <c r="G359" i="1"/>
  <c r="B360" i="1"/>
  <c r="C360" i="1"/>
  <c r="D360" i="1"/>
  <c r="E360" i="1"/>
  <c r="F360" i="1"/>
  <c r="G360" i="1"/>
  <c r="B361" i="1"/>
  <c r="C361" i="1"/>
  <c r="D361" i="1"/>
  <c r="E361" i="1"/>
  <c r="F361" i="1"/>
  <c r="G361" i="1"/>
  <c r="B362" i="1"/>
  <c r="C362" i="1"/>
  <c r="D362" i="1"/>
  <c r="E362" i="1"/>
  <c r="F362" i="1"/>
  <c r="G362" i="1"/>
  <c r="B363" i="1"/>
  <c r="C363" i="1"/>
  <c r="D363" i="1"/>
  <c r="E363" i="1"/>
  <c r="F363" i="1"/>
  <c r="G363" i="1"/>
  <c r="B364" i="1"/>
  <c r="C364" i="1"/>
  <c r="D364" i="1"/>
  <c r="E364" i="1"/>
  <c r="F364" i="1"/>
  <c r="G364" i="1"/>
  <c r="B365" i="1"/>
  <c r="C365" i="1"/>
  <c r="D365" i="1"/>
  <c r="E365" i="1"/>
  <c r="F365" i="1"/>
  <c r="G365" i="1"/>
  <c r="B366" i="1"/>
  <c r="C366" i="1"/>
  <c r="D366" i="1"/>
  <c r="E366" i="1"/>
  <c r="F366" i="1"/>
  <c r="G366" i="1"/>
  <c r="B367" i="1"/>
  <c r="C367" i="1"/>
  <c r="D367" i="1"/>
  <c r="E367" i="1"/>
  <c r="F367" i="1"/>
  <c r="G367" i="1"/>
  <c r="B368" i="1"/>
  <c r="C368" i="1"/>
  <c r="D368" i="1"/>
  <c r="E368" i="1"/>
  <c r="F368" i="1"/>
  <c r="G368" i="1"/>
  <c r="B369" i="1"/>
  <c r="C369" i="1"/>
  <c r="D369" i="1"/>
  <c r="E369" i="1"/>
  <c r="F369" i="1"/>
  <c r="G369" i="1"/>
  <c r="B370" i="1"/>
  <c r="C370" i="1"/>
  <c r="D370" i="1"/>
  <c r="E370" i="1"/>
  <c r="F370" i="1"/>
  <c r="G370" i="1"/>
  <c r="B371" i="1"/>
  <c r="C371" i="1"/>
  <c r="D371" i="1"/>
  <c r="E371" i="1"/>
  <c r="F371" i="1"/>
  <c r="G371" i="1"/>
  <c r="B372" i="1"/>
  <c r="C372" i="1"/>
  <c r="D372" i="1"/>
  <c r="E372" i="1"/>
  <c r="F372" i="1"/>
  <c r="G372" i="1"/>
  <c r="B373" i="1"/>
  <c r="C373" i="1"/>
  <c r="D373" i="1"/>
  <c r="E373" i="1"/>
  <c r="F373" i="1"/>
  <c r="G373" i="1"/>
  <c r="B374" i="1"/>
  <c r="C374" i="1"/>
  <c r="D374" i="1"/>
  <c r="E374" i="1"/>
  <c r="F374" i="1"/>
  <c r="G374" i="1"/>
  <c r="B375" i="1"/>
  <c r="C375" i="1"/>
  <c r="D375" i="1"/>
  <c r="E375" i="1"/>
  <c r="F375" i="1"/>
  <c r="G375" i="1"/>
  <c r="B376" i="1"/>
  <c r="C376" i="1"/>
  <c r="D376" i="1"/>
  <c r="E376" i="1"/>
  <c r="F376" i="1"/>
  <c r="G376" i="1"/>
  <c r="B377" i="1"/>
  <c r="C377" i="1"/>
  <c r="D377" i="1"/>
  <c r="E377" i="1"/>
  <c r="F377" i="1"/>
  <c r="G377" i="1"/>
  <c r="B378" i="1"/>
  <c r="C378" i="1"/>
  <c r="D378" i="1"/>
  <c r="E378" i="1"/>
  <c r="F378" i="1"/>
  <c r="G378" i="1"/>
  <c r="B379" i="1"/>
  <c r="C379" i="1"/>
  <c r="D379" i="1"/>
  <c r="E379" i="1"/>
  <c r="F379" i="1"/>
  <c r="G379" i="1"/>
  <c r="B380" i="1"/>
  <c r="C380" i="1"/>
  <c r="D380" i="1"/>
  <c r="E380" i="1"/>
  <c r="F380" i="1"/>
  <c r="G380" i="1"/>
  <c r="B381" i="1"/>
  <c r="C381" i="1"/>
  <c r="D381" i="1"/>
  <c r="E381" i="1"/>
  <c r="F381" i="1"/>
  <c r="G381" i="1"/>
  <c r="B382" i="1"/>
  <c r="C382" i="1"/>
  <c r="D382" i="1"/>
  <c r="E382" i="1"/>
  <c r="F382" i="1"/>
  <c r="G382" i="1"/>
  <c r="B383" i="1"/>
  <c r="C383" i="1"/>
  <c r="D383" i="1"/>
  <c r="E383" i="1"/>
  <c r="F383" i="1"/>
  <c r="G383" i="1"/>
  <c r="B384" i="1"/>
  <c r="C384" i="1"/>
  <c r="D384" i="1"/>
  <c r="E384" i="1"/>
  <c r="F384" i="1"/>
  <c r="G384" i="1"/>
  <c r="B385" i="1"/>
  <c r="C385" i="1"/>
  <c r="D385" i="1"/>
  <c r="E385" i="1"/>
  <c r="F385" i="1"/>
  <c r="G385" i="1"/>
  <c r="B386" i="1"/>
  <c r="C386" i="1"/>
  <c r="D386" i="1"/>
  <c r="E386" i="1"/>
  <c r="F386" i="1"/>
  <c r="G386" i="1"/>
  <c r="B387" i="1"/>
  <c r="C387" i="1"/>
  <c r="D387" i="1"/>
  <c r="E387" i="1"/>
  <c r="F387" i="1"/>
  <c r="G387" i="1"/>
  <c r="B388" i="1"/>
  <c r="C388" i="1"/>
  <c r="D388" i="1"/>
  <c r="E388" i="1"/>
  <c r="F388" i="1"/>
  <c r="G388" i="1"/>
  <c r="B389" i="1"/>
  <c r="C389" i="1"/>
  <c r="D389" i="1"/>
  <c r="E389" i="1"/>
  <c r="F389" i="1"/>
  <c r="G389" i="1"/>
  <c r="B390" i="1"/>
  <c r="C390" i="1"/>
  <c r="D390" i="1"/>
  <c r="E390" i="1"/>
  <c r="F390" i="1"/>
  <c r="G390" i="1"/>
  <c r="B391" i="1"/>
  <c r="C391" i="1"/>
  <c r="D391" i="1"/>
  <c r="E391" i="1"/>
  <c r="F391" i="1"/>
  <c r="G391" i="1"/>
  <c r="B392" i="1"/>
  <c r="C392" i="1"/>
  <c r="D392" i="1"/>
  <c r="E392" i="1"/>
  <c r="F392" i="1"/>
  <c r="G392" i="1"/>
  <c r="B393" i="1"/>
  <c r="C393" i="1"/>
  <c r="D393" i="1"/>
  <c r="E393" i="1"/>
  <c r="F393" i="1"/>
  <c r="G393" i="1"/>
  <c r="B394" i="1"/>
  <c r="C394" i="1"/>
  <c r="D394" i="1"/>
  <c r="E394" i="1"/>
  <c r="F394" i="1"/>
  <c r="G394" i="1"/>
  <c r="B395" i="1"/>
  <c r="C395" i="1"/>
  <c r="D395" i="1"/>
  <c r="E395" i="1"/>
  <c r="F395" i="1"/>
  <c r="G395" i="1"/>
  <c r="B396" i="1"/>
  <c r="C396" i="1"/>
  <c r="D396" i="1"/>
  <c r="E396" i="1"/>
  <c r="F396" i="1"/>
  <c r="G396" i="1"/>
  <c r="B397" i="1"/>
  <c r="C397" i="1"/>
  <c r="D397" i="1"/>
  <c r="E397" i="1"/>
  <c r="F397" i="1"/>
  <c r="G397" i="1"/>
  <c r="B398" i="1"/>
  <c r="C398" i="1"/>
  <c r="D398" i="1"/>
  <c r="E398" i="1"/>
  <c r="F398" i="1"/>
  <c r="G398" i="1"/>
  <c r="B399" i="1"/>
  <c r="C399" i="1"/>
  <c r="D399" i="1"/>
  <c r="E399" i="1"/>
  <c r="F399" i="1"/>
  <c r="G399" i="1"/>
  <c r="B400" i="1"/>
  <c r="C400" i="1"/>
  <c r="D400" i="1"/>
  <c r="E400" i="1"/>
  <c r="F400" i="1"/>
  <c r="G400" i="1"/>
  <c r="B401" i="1"/>
  <c r="C401" i="1"/>
  <c r="D401" i="1"/>
  <c r="E401" i="1"/>
  <c r="F401" i="1"/>
  <c r="G401" i="1"/>
  <c r="B402" i="1"/>
  <c r="C402" i="1"/>
  <c r="D402" i="1"/>
  <c r="E402" i="1"/>
  <c r="F402" i="1"/>
  <c r="G402" i="1"/>
  <c r="B403" i="1"/>
  <c r="C403" i="1"/>
  <c r="D403" i="1"/>
  <c r="E403" i="1"/>
  <c r="F403" i="1"/>
  <c r="G403" i="1"/>
  <c r="B404" i="1"/>
  <c r="C404" i="1"/>
  <c r="D404" i="1"/>
  <c r="E404" i="1"/>
  <c r="F404" i="1"/>
  <c r="G404" i="1"/>
  <c r="B405" i="1"/>
  <c r="C405" i="1"/>
  <c r="D405" i="1"/>
  <c r="E405" i="1"/>
  <c r="F405" i="1"/>
  <c r="G405" i="1"/>
  <c r="B406" i="1"/>
  <c r="C406" i="1"/>
  <c r="D406" i="1"/>
  <c r="E406" i="1"/>
  <c r="F406" i="1"/>
  <c r="G406" i="1"/>
  <c r="B407" i="1"/>
  <c r="C407" i="1"/>
  <c r="D407" i="1"/>
  <c r="E407" i="1"/>
  <c r="F407" i="1"/>
  <c r="G407" i="1"/>
  <c r="B408" i="1"/>
  <c r="C408" i="1"/>
  <c r="D408" i="1"/>
  <c r="E408" i="1"/>
  <c r="F408" i="1"/>
  <c r="G408" i="1"/>
  <c r="B409" i="1"/>
  <c r="C409" i="1"/>
  <c r="D409" i="1"/>
  <c r="E409" i="1"/>
  <c r="F409" i="1"/>
  <c r="G409" i="1"/>
  <c r="B410" i="1"/>
  <c r="C410" i="1"/>
  <c r="D410" i="1"/>
  <c r="E410" i="1"/>
  <c r="F410" i="1"/>
  <c r="G410" i="1"/>
  <c r="B411" i="1"/>
  <c r="C411" i="1"/>
  <c r="D411" i="1"/>
  <c r="E411" i="1"/>
  <c r="F411" i="1"/>
  <c r="G411" i="1"/>
  <c r="B412" i="1"/>
  <c r="C412" i="1"/>
  <c r="D412" i="1"/>
  <c r="E412" i="1"/>
  <c r="F412" i="1"/>
  <c r="G412" i="1"/>
  <c r="B413" i="1"/>
  <c r="C413" i="1"/>
  <c r="D413" i="1"/>
  <c r="E413" i="1"/>
  <c r="F413" i="1"/>
  <c r="G413" i="1"/>
  <c r="B414" i="1"/>
  <c r="C414" i="1"/>
  <c r="D414" i="1"/>
  <c r="E414" i="1"/>
  <c r="F414" i="1"/>
  <c r="G414" i="1"/>
  <c r="B415" i="1"/>
  <c r="C415" i="1"/>
  <c r="D415" i="1"/>
  <c r="E415" i="1"/>
  <c r="F415" i="1"/>
  <c r="G415" i="1"/>
  <c r="B416" i="1"/>
  <c r="C416" i="1"/>
  <c r="D416" i="1"/>
  <c r="E416" i="1"/>
  <c r="F416" i="1"/>
  <c r="G416" i="1"/>
  <c r="B417" i="1"/>
  <c r="C417" i="1"/>
  <c r="D417" i="1"/>
  <c r="E417" i="1"/>
  <c r="F417" i="1"/>
  <c r="G417" i="1"/>
  <c r="B418" i="1"/>
  <c r="C418" i="1"/>
  <c r="D418" i="1"/>
  <c r="E418" i="1"/>
  <c r="F418" i="1"/>
  <c r="G418" i="1"/>
  <c r="B419" i="1"/>
  <c r="C419" i="1"/>
  <c r="D419" i="1"/>
  <c r="E419" i="1"/>
  <c r="F419" i="1"/>
  <c r="G419" i="1"/>
  <c r="B420" i="1"/>
  <c r="C420" i="1"/>
  <c r="D420" i="1"/>
  <c r="E420" i="1"/>
  <c r="F420" i="1"/>
  <c r="G420" i="1"/>
  <c r="B421" i="1"/>
  <c r="C421" i="1"/>
  <c r="D421" i="1"/>
  <c r="E421" i="1"/>
  <c r="F421" i="1"/>
  <c r="G421" i="1"/>
  <c r="B422" i="1"/>
  <c r="C422" i="1"/>
  <c r="D422" i="1"/>
  <c r="E422" i="1"/>
  <c r="F422" i="1"/>
  <c r="G422" i="1"/>
  <c r="B423" i="1"/>
  <c r="C423" i="1"/>
  <c r="D423" i="1"/>
  <c r="E423" i="1"/>
  <c r="F423" i="1"/>
  <c r="G423" i="1"/>
  <c r="B424" i="1"/>
  <c r="C424" i="1"/>
  <c r="D424" i="1"/>
  <c r="E424" i="1"/>
  <c r="F424" i="1"/>
  <c r="G424" i="1"/>
  <c r="B425" i="1"/>
  <c r="C425" i="1"/>
  <c r="D425" i="1"/>
  <c r="E425" i="1"/>
  <c r="F425" i="1"/>
  <c r="G425" i="1"/>
  <c r="B426" i="1"/>
  <c r="C426" i="1"/>
  <c r="D426" i="1"/>
  <c r="E426" i="1"/>
  <c r="F426" i="1"/>
  <c r="G426" i="1"/>
  <c r="B427" i="1"/>
  <c r="C427" i="1"/>
  <c r="D427" i="1"/>
  <c r="E427" i="1"/>
  <c r="F427" i="1"/>
  <c r="G427" i="1"/>
  <c r="B428" i="1"/>
  <c r="C428" i="1"/>
  <c r="D428" i="1"/>
  <c r="E428" i="1"/>
  <c r="F428" i="1"/>
  <c r="G428" i="1"/>
  <c r="B429" i="1"/>
  <c r="C429" i="1"/>
  <c r="D429" i="1"/>
  <c r="E429" i="1"/>
  <c r="F429" i="1"/>
  <c r="G429" i="1"/>
  <c r="B430" i="1"/>
  <c r="C430" i="1"/>
  <c r="D430" i="1"/>
  <c r="E430" i="1"/>
  <c r="F430" i="1"/>
  <c r="G430" i="1"/>
  <c r="B431" i="1"/>
  <c r="C431" i="1"/>
  <c r="D431" i="1"/>
  <c r="E431" i="1"/>
  <c r="F431" i="1"/>
  <c r="G431" i="1"/>
  <c r="B432" i="1"/>
  <c r="C432" i="1"/>
  <c r="D432" i="1"/>
  <c r="E432" i="1"/>
  <c r="F432" i="1"/>
  <c r="G432" i="1"/>
  <c r="B433" i="1"/>
  <c r="C433" i="1"/>
  <c r="D433" i="1"/>
  <c r="E433" i="1"/>
  <c r="F433" i="1"/>
  <c r="G433" i="1"/>
  <c r="B434" i="1"/>
  <c r="C434" i="1"/>
  <c r="D434" i="1"/>
  <c r="E434" i="1"/>
  <c r="F434" i="1"/>
  <c r="G434" i="1"/>
  <c r="B435" i="1"/>
  <c r="C435" i="1"/>
  <c r="D435" i="1"/>
  <c r="E435" i="1"/>
  <c r="F435" i="1"/>
  <c r="G435" i="1"/>
  <c r="B436" i="1"/>
  <c r="C436" i="1"/>
  <c r="D436" i="1"/>
  <c r="E436" i="1"/>
  <c r="F436" i="1"/>
  <c r="G436" i="1"/>
  <c r="B437" i="1"/>
  <c r="C437" i="1"/>
  <c r="D437" i="1"/>
  <c r="E437" i="1"/>
  <c r="F437" i="1"/>
  <c r="G437" i="1"/>
  <c r="B438" i="1"/>
  <c r="C438" i="1"/>
  <c r="D438" i="1"/>
  <c r="E438" i="1"/>
  <c r="F438" i="1"/>
  <c r="G438" i="1"/>
  <c r="B439" i="1"/>
  <c r="C439" i="1"/>
  <c r="D439" i="1"/>
  <c r="E439" i="1"/>
  <c r="F439" i="1"/>
  <c r="G439" i="1"/>
  <c r="B440" i="1"/>
  <c r="C440" i="1"/>
  <c r="D440" i="1"/>
  <c r="E440" i="1"/>
  <c r="F440" i="1"/>
  <c r="G440" i="1"/>
  <c r="B441" i="1"/>
  <c r="C441" i="1"/>
  <c r="D441" i="1"/>
  <c r="E441" i="1"/>
  <c r="F441" i="1"/>
  <c r="G441" i="1"/>
  <c r="B442" i="1"/>
  <c r="C442" i="1"/>
  <c r="D442" i="1"/>
  <c r="E442" i="1"/>
  <c r="F442" i="1"/>
  <c r="G442" i="1"/>
  <c r="B443" i="1"/>
  <c r="C443" i="1"/>
  <c r="D443" i="1"/>
  <c r="E443" i="1"/>
  <c r="F443" i="1"/>
  <c r="G443" i="1"/>
  <c r="B444" i="1"/>
  <c r="C444" i="1"/>
  <c r="D444" i="1"/>
  <c r="E444" i="1"/>
  <c r="F444" i="1"/>
  <c r="G444" i="1"/>
  <c r="B445" i="1"/>
  <c r="C445" i="1"/>
  <c r="D445" i="1"/>
  <c r="E445" i="1"/>
  <c r="F445" i="1"/>
  <c r="G445" i="1"/>
  <c r="B446" i="1"/>
  <c r="C446" i="1"/>
  <c r="D446" i="1"/>
  <c r="E446" i="1"/>
  <c r="F446" i="1"/>
  <c r="G446" i="1"/>
  <c r="B447" i="1"/>
  <c r="C447" i="1"/>
  <c r="D447" i="1"/>
  <c r="E447" i="1"/>
  <c r="F447" i="1"/>
  <c r="G447" i="1"/>
  <c r="G2" i="1"/>
  <c r="F2" i="1"/>
  <c r="E2" i="1"/>
  <c r="D2" i="1"/>
  <c r="C2" i="1"/>
  <c r="B2" i="1"/>
  <c r="W3" i="1"/>
  <c r="X3" i="1"/>
  <c r="Y3" i="1"/>
  <c r="Z3" i="1"/>
  <c r="AA3" i="1"/>
  <c r="AB3" i="1"/>
  <c r="W4" i="1"/>
  <c r="X4" i="1"/>
  <c r="Y4" i="1"/>
  <c r="Z4" i="1"/>
  <c r="AA4" i="1"/>
  <c r="AB4" i="1"/>
  <c r="W5" i="1"/>
  <c r="X5" i="1"/>
  <c r="Y5" i="1"/>
  <c r="Z5" i="1"/>
  <c r="AA5" i="1"/>
  <c r="AB5" i="1"/>
  <c r="W6" i="1"/>
  <c r="X6" i="1"/>
  <c r="Y6" i="1"/>
  <c r="Z6" i="1"/>
  <c r="AA6" i="1"/>
  <c r="AB6" i="1"/>
  <c r="W7" i="1"/>
  <c r="X7" i="1"/>
  <c r="Y7" i="1"/>
  <c r="Z7" i="1"/>
  <c r="AA7" i="1"/>
  <c r="AB7" i="1"/>
  <c r="W8" i="1"/>
  <c r="X8" i="1"/>
  <c r="Y8" i="1"/>
  <c r="Z8" i="1"/>
  <c r="AA8" i="1"/>
  <c r="AB8" i="1"/>
  <c r="W9" i="1"/>
  <c r="X9" i="1"/>
  <c r="Y9" i="1"/>
  <c r="Z9" i="1"/>
  <c r="AA9" i="1"/>
  <c r="AB9" i="1"/>
  <c r="W10" i="1"/>
  <c r="X10" i="1"/>
  <c r="Y10" i="1"/>
  <c r="Z10" i="1"/>
  <c r="AA10" i="1"/>
  <c r="AB10" i="1"/>
  <c r="W11" i="1"/>
  <c r="X11" i="1"/>
  <c r="Y11" i="1"/>
  <c r="Z11" i="1"/>
  <c r="AA11" i="1"/>
  <c r="AB11" i="1"/>
  <c r="W12" i="1"/>
  <c r="X12" i="1"/>
  <c r="Y12" i="1"/>
  <c r="Z12" i="1"/>
  <c r="AA12" i="1"/>
  <c r="AB12" i="1"/>
  <c r="W13" i="1"/>
  <c r="X13" i="1"/>
  <c r="Y13" i="1"/>
  <c r="Z13" i="1"/>
  <c r="AA13" i="1"/>
  <c r="AB13" i="1"/>
  <c r="W14" i="1"/>
  <c r="X14" i="1"/>
  <c r="Y14" i="1"/>
  <c r="Z14" i="1"/>
  <c r="AA14" i="1"/>
  <c r="AB14" i="1"/>
  <c r="W15" i="1"/>
  <c r="X15" i="1"/>
  <c r="Y15" i="1"/>
  <c r="Z15" i="1"/>
  <c r="AA15" i="1"/>
  <c r="AB15" i="1"/>
  <c r="W16" i="1"/>
  <c r="X16" i="1"/>
  <c r="Y16" i="1"/>
  <c r="Z16" i="1"/>
  <c r="AA16" i="1"/>
  <c r="AB16" i="1"/>
  <c r="W17" i="1"/>
  <c r="X17" i="1"/>
  <c r="Y17" i="1"/>
  <c r="Z17" i="1"/>
  <c r="AA17" i="1"/>
  <c r="AB17" i="1"/>
  <c r="W18" i="1"/>
  <c r="X18" i="1"/>
  <c r="Y18" i="1"/>
  <c r="Z18" i="1"/>
  <c r="AA18" i="1"/>
  <c r="AB18" i="1"/>
  <c r="W19" i="1"/>
  <c r="X19" i="1"/>
  <c r="Y19" i="1"/>
  <c r="Z19" i="1"/>
  <c r="AA19" i="1"/>
  <c r="AB19" i="1"/>
  <c r="W20" i="1"/>
  <c r="X20" i="1"/>
  <c r="Y20" i="1"/>
  <c r="Z20" i="1"/>
  <c r="AA20" i="1"/>
  <c r="AB20" i="1"/>
  <c r="W21" i="1"/>
  <c r="X21" i="1"/>
  <c r="Y21" i="1"/>
  <c r="Z21" i="1"/>
  <c r="AA21" i="1"/>
  <c r="AB21" i="1"/>
  <c r="W22" i="1"/>
  <c r="X22" i="1"/>
  <c r="Y22" i="1"/>
  <c r="Z22" i="1"/>
  <c r="AA22" i="1"/>
  <c r="AB22" i="1"/>
  <c r="W23" i="1"/>
  <c r="X23" i="1"/>
  <c r="Y23" i="1"/>
  <c r="Z23" i="1"/>
  <c r="AA23" i="1"/>
  <c r="AB23" i="1"/>
  <c r="W24" i="1"/>
  <c r="X24" i="1"/>
  <c r="Y24" i="1"/>
  <c r="Z24" i="1"/>
  <c r="AA24" i="1"/>
  <c r="AB24" i="1"/>
  <c r="W25" i="1"/>
  <c r="X25" i="1"/>
  <c r="Y25" i="1"/>
  <c r="Z25" i="1"/>
  <c r="AA25" i="1"/>
  <c r="AB25" i="1"/>
  <c r="W26" i="1"/>
  <c r="X26" i="1"/>
  <c r="Y26" i="1"/>
  <c r="Z26" i="1"/>
  <c r="AA26" i="1"/>
  <c r="AB26" i="1"/>
  <c r="W27" i="1"/>
  <c r="X27" i="1"/>
  <c r="Y27" i="1"/>
  <c r="Z27" i="1"/>
  <c r="AA27" i="1"/>
  <c r="AB27" i="1"/>
  <c r="W28" i="1"/>
  <c r="X28" i="1"/>
  <c r="Y28" i="1"/>
  <c r="Z28" i="1"/>
  <c r="AA28" i="1"/>
  <c r="AB28" i="1"/>
  <c r="W29" i="1"/>
  <c r="X29" i="1"/>
  <c r="Y29" i="1"/>
  <c r="Z29" i="1"/>
  <c r="AA29" i="1"/>
  <c r="AB29" i="1"/>
  <c r="W30" i="1"/>
  <c r="X30" i="1"/>
  <c r="Y30" i="1"/>
  <c r="Z30" i="1"/>
  <c r="AA30" i="1"/>
  <c r="AB30" i="1"/>
  <c r="W31" i="1"/>
  <c r="X31" i="1"/>
  <c r="Y31" i="1"/>
  <c r="Z31" i="1"/>
  <c r="AA31" i="1"/>
  <c r="AB31" i="1"/>
  <c r="W32" i="1"/>
  <c r="X32" i="1"/>
  <c r="Y32" i="1"/>
  <c r="Z32" i="1"/>
  <c r="AA32" i="1"/>
  <c r="AB32" i="1"/>
  <c r="W33" i="1"/>
  <c r="X33" i="1"/>
  <c r="Y33" i="1"/>
  <c r="Z33" i="1"/>
  <c r="AA33" i="1"/>
  <c r="AB33" i="1"/>
  <c r="W34" i="1"/>
  <c r="X34" i="1"/>
  <c r="Y34" i="1"/>
  <c r="Z34" i="1"/>
  <c r="AA34" i="1"/>
  <c r="AB34" i="1"/>
  <c r="W35" i="1"/>
  <c r="X35" i="1"/>
  <c r="Y35" i="1"/>
  <c r="Z35" i="1"/>
  <c r="AA35" i="1"/>
  <c r="AB35" i="1"/>
  <c r="W36" i="1"/>
  <c r="X36" i="1"/>
  <c r="Y36" i="1"/>
  <c r="Z36" i="1"/>
  <c r="AA36" i="1"/>
  <c r="AB36" i="1"/>
  <c r="W37" i="1"/>
  <c r="X37" i="1"/>
  <c r="Y37" i="1"/>
  <c r="Z37" i="1"/>
  <c r="AA37" i="1"/>
  <c r="AB37" i="1"/>
  <c r="W38" i="1"/>
  <c r="X38" i="1"/>
  <c r="Y38" i="1"/>
  <c r="Z38" i="1"/>
  <c r="AA38" i="1"/>
  <c r="AB38" i="1"/>
  <c r="W39" i="1"/>
  <c r="X39" i="1"/>
  <c r="Y39" i="1"/>
  <c r="Z39" i="1"/>
  <c r="AA39" i="1"/>
  <c r="AB39" i="1"/>
  <c r="W40" i="1"/>
  <c r="X40" i="1"/>
  <c r="Y40" i="1"/>
  <c r="Z40" i="1"/>
  <c r="AA40" i="1"/>
  <c r="AB40" i="1"/>
  <c r="W41" i="1"/>
  <c r="X41" i="1"/>
  <c r="Y41" i="1"/>
  <c r="Z41" i="1"/>
  <c r="AA41" i="1"/>
  <c r="AB41" i="1"/>
  <c r="W42" i="1"/>
  <c r="X42" i="1"/>
  <c r="Y42" i="1"/>
  <c r="Z42" i="1"/>
  <c r="AA42" i="1"/>
  <c r="AB42" i="1"/>
  <c r="W43" i="1"/>
  <c r="X43" i="1"/>
  <c r="Y43" i="1"/>
  <c r="Z43" i="1"/>
  <c r="AA43" i="1"/>
  <c r="AB43" i="1"/>
  <c r="W44" i="1"/>
  <c r="X44" i="1"/>
  <c r="Y44" i="1"/>
  <c r="Z44" i="1"/>
  <c r="AA44" i="1"/>
  <c r="AB44" i="1"/>
  <c r="W45" i="1"/>
  <c r="X45" i="1"/>
  <c r="Y45" i="1"/>
  <c r="Z45" i="1"/>
  <c r="AA45" i="1"/>
  <c r="AB45" i="1"/>
  <c r="W46" i="1"/>
  <c r="X46" i="1"/>
  <c r="Y46" i="1"/>
  <c r="Z46" i="1"/>
  <c r="AA46" i="1"/>
  <c r="AB46" i="1"/>
  <c r="W47" i="1"/>
  <c r="X47" i="1"/>
  <c r="Y47" i="1"/>
  <c r="Z47" i="1"/>
  <c r="AA47" i="1"/>
  <c r="AB47" i="1"/>
  <c r="W48" i="1"/>
  <c r="X48" i="1"/>
  <c r="Y48" i="1"/>
  <c r="Z48" i="1"/>
  <c r="AA48" i="1"/>
  <c r="AB48" i="1"/>
  <c r="W49" i="1"/>
  <c r="X49" i="1"/>
  <c r="Y49" i="1"/>
  <c r="Z49" i="1"/>
  <c r="AA49" i="1"/>
  <c r="AB49" i="1"/>
  <c r="W50" i="1"/>
  <c r="X50" i="1"/>
  <c r="Y50" i="1"/>
  <c r="Z50" i="1"/>
  <c r="AA50" i="1"/>
  <c r="AB50" i="1"/>
  <c r="W51" i="1"/>
  <c r="X51" i="1"/>
  <c r="Y51" i="1"/>
  <c r="Z51" i="1"/>
  <c r="AA51" i="1"/>
  <c r="AB51" i="1"/>
  <c r="W52" i="1"/>
  <c r="X52" i="1"/>
  <c r="Y52" i="1"/>
  <c r="Z52" i="1"/>
  <c r="AA52" i="1"/>
  <c r="AB52" i="1"/>
  <c r="W53" i="1"/>
  <c r="X53" i="1"/>
  <c r="Y53" i="1"/>
  <c r="Z53" i="1"/>
  <c r="AA53" i="1"/>
  <c r="AB53" i="1"/>
  <c r="W54" i="1"/>
  <c r="X54" i="1"/>
  <c r="Y54" i="1"/>
  <c r="Z54" i="1"/>
  <c r="AA54" i="1"/>
  <c r="AB54" i="1"/>
  <c r="W55" i="1"/>
  <c r="X55" i="1"/>
  <c r="Y55" i="1"/>
  <c r="Z55" i="1"/>
  <c r="AA55" i="1"/>
  <c r="AB55" i="1"/>
  <c r="W56" i="1"/>
  <c r="X56" i="1"/>
  <c r="Y56" i="1"/>
  <c r="Z56" i="1"/>
  <c r="AA56" i="1"/>
  <c r="AB56" i="1"/>
  <c r="W57" i="1"/>
  <c r="X57" i="1"/>
  <c r="Y57" i="1"/>
  <c r="Z57" i="1"/>
  <c r="AA57" i="1"/>
  <c r="AB57" i="1"/>
  <c r="W58" i="1"/>
  <c r="X58" i="1"/>
  <c r="Y58" i="1"/>
  <c r="Z58" i="1"/>
  <c r="AA58" i="1"/>
  <c r="AB58" i="1"/>
  <c r="W59" i="1"/>
  <c r="X59" i="1"/>
  <c r="Y59" i="1"/>
  <c r="Z59" i="1"/>
  <c r="AA59" i="1"/>
  <c r="AB59" i="1"/>
  <c r="W60" i="1"/>
  <c r="X60" i="1"/>
  <c r="Y60" i="1"/>
  <c r="Z60" i="1"/>
  <c r="AA60" i="1"/>
  <c r="AB60" i="1"/>
  <c r="W61" i="1"/>
  <c r="X61" i="1"/>
  <c r="Y61" i="1"/>
  <c r="Z61" i="1"/>
  <c r="AA61" i="1"/>
  <c r="AB61" i="1"/>
  <c r="W62" i="1"/>
  <c r="X62" i="1"/>
  <c r="Y62" i="1"/>
  <c r="Z62" i="1"/>
  <c r="AA62" i="1"/>
  <c r="AB62" i="1"/>
  <c r="W63" i="1"/>
  <c r="X63" i="1"/>
  <c r="Y63" i="1"/>
  <c r="Z63" i="1"/>
  <c r="AA63" i="1"/>
  <c r="AB63" i="1"/>
  <c r="W64" i="1"/>
  <c r="X64" i="1"/>
  <c r="Y64" i="1"/>
  <c r="Z64" i="1"/>
  <c r="AA64" i="1"/>
  <c r="AB64" i="1"/>
  <c r="W65" i="1"/>
  <c r="X65" i="1"/>
  <c r="Y65" i="1"/>
  <c r="Z65" i="1"/>
  <c r="AA65" i="1"/>
  <c r="AB65" i="1"/>
  <c r="W66" i="1"/>
  <c r="X66" i="1"/>
  <c r="Y66" i="1"/>
  <c r="Z66" i="1"/>
  <c r="AA66" i="1"/>
  <c r="AB66" i="1"/>
  <c r="W67" i="1"/>
  <c r="X67" i="1"/>
  <c r="Y67" i="1"/>
  <c r="Z67" i="1"/>
  <c r="AA67" i="1"/>
  <c r="AB67" i="1"/>
  <c r="W68" i="1"/>
  <c r="X68" i="1"/>
  <c r="Y68" i="1"/>
  <c r="Z68" i="1"/>
  <c r="AA68" i="1"/>
  <c r="AB68" i="1"/>
  <c r="W69" i="1"/>
  <c r="X69" i="1"/>
  <c r="Y69" i="1"/>
  <c r="Z69" i="1"/>
  <c r="AA69" i="1"/>
  <c r="AB69" i="1"/>
  <c r="W70" i="1"/>
  <c r="X70" i="1"/>
  <c r="Y70" i="1"/>
  <c r="Z70" i="1"/>
  <c r="AA70" i="1"/>
  <c r="AB70" i="1"/>
  <c r="W71" i="1"/>
  <c r="X71" i="1"/>
  <c r="Y71" i="1"/>
  <c r="Z71" i="1"/>
  <c r="AA71" i="1"/>
  <c r="AB71" i="1"/>
  <c r="W72" i="1"/>
  <c r="X72" i="1"/>
  <c r="Y72" i="1"/>
  <c r="Z72" i="1"/>
  <c r="AA72" i="1"/>
  <c r="AB72" i="1"/>
  <c r="W73" i="1"/>
  <c r="X73" i="1"/>
  <c r="Y73" i="1"/>
  <c r="Z73" i="1"/>
  <c r="AA73" i="1"/>
  <c r="AB73" i="1"/>
  <c r="W74" i="1"/>
  <c r="X74" i="1"/>
  <c r="Y74" i="1"/>
  <c r="Z74" i="1"/>
  <c r="AA74" i="1"/>
  <c r="AB74" i="1"/>
  <c r="W75" i="1"/>
  <c r="X75" i="1"/>
  <c r="Y75" i="1"/>
  <c r="Z75" i="1"/>
  <c r="AA75" i="1"/>
  <c r="AB75" i="1"/>
  <c r="W76" i="1"/>
  <c r="X76" i="1"/>
  <c r="Y76" i="1"/>
  <c r="Z76" i="1"/>
  <c r="AA76" i="1"/>
  <c r="AB76" i="1"/>
  <c r="W77" i="1"/>
  <c r="X77" i="1"/>
  <c r="Y77" i="1"/>
  <c r="Z77" i="1"/>
  <c r="AA77" i="1"/>
  <c r="AB77" i="1"/>
  <c r="W78" i="1"/>
  <c r="X78" i="1"/>
  <c r="Y78" i="1"/>
  <c r="Z78" i="1"/>
  <c r="AA78" i="1"/>
  <c r="AB78" i="1"/>
  <c r="W79" i="1"/>
  <c r="X79" i="1"/>
  <c r="Y79" i="1"/>
  <c r="Z79" i="1"/>
  <c r="AA79" i="1"/>
  <c r="AB79" i="1"/>
  <c r="W80" i="1"/>
  <c r="X80" i="1"/>
  <c r="Y80" i="1"/>
  <c r="Z80" i="1"/>
  <c r="AA80" i="1"/>
  <c r="AB80" i="1"/>
  <c r="W81" i="1"/>
  <c r="X81" i="1"/>
  <c r="Y81" i="1"/>
  <c r="Z81" i="1"/>
  <c r="AA81" i="1"/>
  <c r="AB81" i="1"/>
  <c r="W82" i="1"/>
  <c r="X82" i="1"/>
  <c r="Y82" i="1"/>
  <c r="Z82" i="1"/>
  <c r="AA82" i="1"/>
  <c r="AB82" i="1"/>
  <c r="W83" i="1"/>
  <c r="X83" i="1"/>
  <c r="Y83" i="1"/>
  <c r="Z83" i="1"/>
  <c r="AA83" i="1"/>
  <c r="AB83" i="1"/>
  <c r="W84" i="1"/>
  <c r="X84" i="1"/>
  <c r="Y84" i="1"/>
  <c r="Z84" i="1"/>
  <c r="AA84" i="1"/>
  <c r="AB84" i="1"/>
  <c r="W85" i="1"/>
  <c r="X85" i="1"/>
  <c r="Y85" i="1"/>
  <c r="Z85" i="1"/>
  <c r="AA85" i="1"/>
  <c r="AB85" i="1"/>
  <c r="W86" i="1"/>
  <c r="X86" i="1"/>
  <c r="Y86" i="1"/>
  <c r="Z86" i="1"/>
  <c r="AA86" i="1"/>
  <c r="AB86" i="1"/>
  <c r="W87" i="1"/>
  <c r="X87" i="1"/>
  <c r="Y87" i="1"/>
  <c r="Z87" i="1"/>
  <c r="AA87" i="1"/>
  <c r="AB87" i="1"/>
  <c r="W88" i="1"/>
  <c r="X88" i="1"/>
  <c r="Y88" i="1"/>
  <c r="Z88" i="1"/>
  <c r="AA88" i="1"/>
  <c r="AB88" i="1"/>
  <c r="W89" i="1"/>
  <c r="X89" i="1"/>
  <c r="Y89" i="1"/>
  <c r="Z89" i="1"/>
  <c r="AA89" i="1"/>
  <c r="AB89" i="1"/>
  <c r="W90" i="1"/>
  <c r="X90" i="1"/>
  <c r="Y90" i="1"/>
  <c r="Z90" i="1"/>
  <c r="AA90" i="1"/>
  <c r="AB90" i="1"/>
  <c r="W91" i="1"/>
  <c r="X91" i="1"/>
  <c r="Y91" i="1"/>
  <c r="Z91" i="1"/>
  <c r="AA91" i="1"/>
  <c r="AB91" i="1"/>
  <c r="W92" i="1"/>
  <c r="X92" i="1"/>
  <c r="Y92" i="1"/>
  <c r="Z92" i="1"/>
  <c r="AA92" i="1"/>
  <c r="AB92" i="1"/>
  <c r="W93" i="1"/>
  <c r="X93" i="1"/>
  <c r="Y93" i="1"/>
  <c r="Z93" i="1"/>
  <c r="AA93" i="1"/>
  <c r="AB93" i="1"/>
  <c r="W94" i="1"/>
  <c r="X94" i="1"/>
  <c r="Y94" i="1"/>
  <c r="Z94" i="1"/>
  <c r="AA94" i="1"/>
  <c r="AB94" i="1"/>
  <c r="W95" i="1"/>
  <c r="X95" i="1"/>
  <c r="Y95" i="1"/>
  <c r="Z95" i="1"/>
  <c r="AA95" i="1"/>
  <c r="AB95" i="1"/>
  <c r="W96" i="1"/>
  <c r="X96" i="1"/>
  <c r="Y96" i="1"/>
  <c r="Z96" i="1"/>
  <c r="AA96" i="1"/>
  <c r="AB96" i="1"/>
  <c r="W97" i="1"/>
  <c r="X97" i="1"/>
  <c r="Y97" i="1"/>
  <c r="Z97" i="1"/>
  <c r="AA97" i="1"/>
  <c r="AB97" i="1"/>
  <c r="W98" i="1"/>
  <c r="X98" i="1"/>
  <c r="Y98" i="1"/>
  <c r="Z98" i="1"/>
  <c r="AA98" i="1"/>
  <c r="AB98" i="1"/>
  <c r="W99" i="1"/>
  <c r="X99" i="1"/>
  <c r="Y99" i="1"/>
  <c r="Z99" i="1"/>
  <c r="AA99" i="1"/>
  <c r="AB99" i="1"/>
  <c r="W100" i="1"/>
  <c r="X100" i="1"/>
  <c r="Y100" i="1"/>
  <c r="Z100" i="1"/>
  <c r="AA100" i="1"/>
  <c r="AB100" i="1"/>
  <c r="W101" i="1"/>
  <c r="X101" i="1"/>
  <c r="Y101" i="1"/>
  <c r="Z101" i="1"/>
  <c r="AA101" i="1"/>
  <c r="AB101" i="1"/>
  <c r="W102" i="1"/>
  <c r="X102" i="1"/>
  <c r="Y102" i="1"/>
  <c r="Z102" i="1"/>
  <c r="AA102" i="1"/>
  <c r="AB102" i="1"/>
  <c r="W103" i="1"/>
  <c r="X103" i="1"/>
  <c r="Y103" i="1"/>
  <c r="Z103" i="1"/>
  <c r="AA103" i="1"/>
  <c r="AB103" i="1"/>
  <c r="W104" i="1"/>
  <c r="X104" i="1"/>
  <c r="Y104" i="1"/>
  <c r="Z104" i="1"/>
  <c r="AA104" i="1"/>
  <c r="AB104" i="1"/>
  <c r="W105" i="1"/>
  <c r="X105" i="1"/>
  <c r="Y105" i="1"/>
  <c r="Z105" i="1"/>
  <c r="AA105" i="1"/>
  <c r="AB105" i="1"/>
  <c r="W106" i="1"/>
  <c r="X106" i="1"/>
  <c r="Y106" i="1"/>
  <c r="Z106" i="1"/>
  <c r="AA106" i="1"/>
  <c r="AB106" i="1"/>
  <c r="W107" i="1"/>
  <c r="X107" i="1"/>
  <c r="Y107" i="1"/>
  <c r="Z107" i="1"/>
  <c r="AA107" i="1"/>
  <c r="AB107" i="1"/>
  <c r="W108" i="1"/>
  <c r="X108" i="1"/>
  <c r="Y108" i="1"/>
  <c r="Z108" i="1"/>
  <c r="AA108" i="1"/>
  <c r="AB108" i="1"/>
  <c r="W109" i="1"/>
  <c r="X109" i="1"/>
  <c r="Y109" i="1"/>
  <c r="Z109" i="1"/>
  <c r="AA109" i="1"/>
  <c r="AB109" i="1"/>
  <c r="W110" i="1"/>
  <c r="X110" i="1"/>
  <c r="Y110" i="1"/>
  <c r="Z110" i="1"/>
  <c r="AA110" i="1"/>
  <c r="AB110" i="1"/>
  <c r="W111" i="1"/>
  <c r="X111" i="1"/>
  <c r="Y111" i="1"/>
  <c r="Z111" i="1"/>
  <c r="AA111" i="1"/>
  <c r="AB111" i="1"/>
  <c r="W112" i="1"/>
  <c r="X112" i="1"/>
  <c r="Y112" i="1"/>
  <c r="Z112" i="1"/>
  <c r="AA112" i="1"/>
  <c r="AB112" i="1"/>
  <c r="W113" i="1"/>
  <c r="X113" i="1"/>
  <c r="Y113" i="1"/>
  <c r="Z113" i="1"/>
  <c r="AA113" i="1"/>
  <c r="AB113" i="1"/>
  <c r="W114" i="1"/>
  <c r="X114" i="1"/>
  <c r="Y114" i="1"/>
  <c r="Z114" i="1"/>
  <c r="AA114" i="1"/>
  <c r="AB114" i="1"/>
  <c r="W115" i="1"/>
  <c r="X115" i="1"/>
  <c r="Y115" i="1"/>
  <c r="Z115" i="1"/>
  <c r="AA115" i="1"/>
  <c r="AB115" i="1"/>
  <c r="W116" i="1"/>
  <c r="X116" i="1"/>
  <c r="Y116" i="1"/>
  <c r="Z116" i="1"/>
  <c r="AA116" i="1"/>
  <c r="AB116" i="1"/>
  <c r="W117" i="1"/>
  <c r="X117" i="1"/>
  <c r="Y117" i="1"/>
  <c r="Z117" i="1"/>
  <c r="AA117" i="1"/>
  <c r="AB117" i="1"/>
  <c r="W118" i="1"/>
  <c r="X118" i="1"/>
  <c r="Y118" i="1"/>
  <c r="Z118" i="1"/>
  <c r="AA118" i="1"/>
  <c r="AB118" i="1"/>
  <c r="W119" i="1"/>
  <c r="X119" i="1"/>
  <c r="Y119" i="1"/>
  <c r="Z119" i="1"/>
  <c r="AA119" i="1"/>
  <c r="AB119" i="1"/>
  <c r="W120" i="1"/>
  <c r="X120" i="1"/>
  <c r="Y120" i="1"/>
  <c r="Z120" i="1"/>
  <c r="AA120" i="1"/>
  <c r="AB120" i="1"/>
  <c r="W121" i="1"/>
  <c r="X121" i="1"/>
  <c r="Y121" i="1"/>
  <c r="Z121" i="1"/>
  <c r="AA121" i="1"/>
  <c r="AB121" i="1"/>
  <c r="W122" i="1"/>
  <c r="X122" i="1"/>
  <c r="Y122" i="1"/>
  <c r="Z122" i="1"/>
  <c r="AA122" i="1"/>
  <c r="AB122" i="1"/>
  <c r="W123" i="1"/>
  <c r="X123" i="1"/>
  <c r="Y123" i="1"/>
  <c r="Z123" i="1"/>
  <c r="AA123" i="1"/>
  <c r="AB123" i="1"/>
  <c r="W124" i="1"/>
  <c r="X124" i="1"/>
  <c r="Y124" i="1"/>
  <c r="Z124" i="1"/>
  <c r="AA124" i="1"/>
  <c r="AB124" i="1"/>
  <c r="W125" i="1"/>
  <c r="X125" i="1"/>
  <c r="Y125" i="1"/>
  <c r="Z125" i="1"/>
  <c r="AA125" i="1"/>
  <c r="AB125" i="1"/>
  <c r="W126" i="1"/>
  <c r="X126" i="1"/>
  <c r="Y126" i="1"/>
  <c r="Z126" i="1"/>
  <c r="AA126" i="1"/>
  <c r="AB126" i="1"/>
  <c r="W127" i="1"/>
  <c r="X127" i="1"/>
  <c r="Y127" i="1"/>
  <c r="Z127" i="1"/>
  <c r="AA127" i="1"/>
  <c r="AB127" i="1"/>
  <c r="W128" i="1"/>
  <c r="X128" i="1"/>
  <c r="Y128" i="1"/>
  <c r="Z128" i="1"/>
  <c r="AA128" i="1"/>
  <c r="AB128" i="1"/>
  <c r="W129" i="1"/>
  <c r="X129" i="1"/>
  <c r="Y129" i="1"/>
  <c r="Z129" i="1"/>
  <c r="AA129" i="1"/>
  <c r="AB129" i="1"/>
  <c r="W130" i="1"/>
  <c r="X130" i="1"/>
  <c r="Y130" i="1"/>
  <c r="Z130" i="1"/>
  <c r="AA130" i="1"/>
  <c r="AB130" i="1"/>
  <c r="W131" i="1"/>
  <c r="X131" i="1"/>
  <c r="Y131" i="1"/>
  <c r="Z131" i="1"/>
  <c r="AA131" i="1"/>
  <c r="AB131" i="1"/>
  <c r="W132" i="1"/>
  <c r="X132" i="1"/>
  <c r="Y132" i="1"/>
  <c r="Z132" i="1"/>
  <c r="AA132" i="1"/>
  <c r="AB132" i="1"/>
  <c r="W133" i="1"/>
  <c r="X133" i="1"/>
  <c r="Y133" i="1"/>
  <c r="Z133" i="1"/>
  <c r="AA133" i="1"/>
  <c r="AB133" i="1"/>
  <c r="W134" i="1"/>
  <c r="X134" i="1"/>
  <c r="Y134" i="1"/>
  <c r="Z134" i="1"/>
  <c r="AA134" i="1"/>
  <c r="AB134" i="1"/>
  <c r="W135" i="1"/>
  <c r="X135" i="1"/>
  <c r="Y135" i="1"/>
  <c r="Z135" i="1"/>
  <c r="AA135" i="1"/>
  <c r="AB135" i="1"/>
  <c r="W136" i="1"/>
  <c r="X136" i="1"/>
  <c r="Y136" i="1"/>
  <c r="Z136" i="1"/>
  <c r="AA136" i="1"/>
  <c r="AB136" i="1"/>
  <c r="W137" i="1"/>
  <c r="X137" i="1"/>
  <c r="Y137" i="1"/>
  <c r="Z137" i="1"/>
  <c r="AA137" i="1"/>
  <c r="AB137" i="1"/>
  <c r="W138" i="1"/>
  <c r="X138" i="1"/>
  <c r="Y138" i="1"/>
  <c r="Z138" i="1"/>
  <c r="AA138" i="1"/>
  <c r="AB138" i="1"/>
  <c r="W139" i="1"/>
  <c r="X139" i="1"/>
  <c r="Y139" i="1"/>
  <c r="Z139" i="1"/>
  <c r="AA139" i="1"/>
  <c r="AB139" i="1"/>
  <c r="W140" i="1"/>
  <c r="X140" i="1"/>
  <c r="Y140" i="1"/>
  <c r="Z140" i="1"/>
  <c r="AA140" i="1"/>
  <c r="AB140" i="1"/>
  <c r="W141" i="1"/>
  <c r="X141" i="1"/>
  <c r="Y141" i="1"/>
  <c r="Z141" i="1"/>
  <c r="AA141" i="1"/>
  <c r="AB141" i="1"/>
  <c r="W142" i="1"/>
  <c r="X142" i="1"/>
  <c r="Y142" i="1"/>
  <c r="Z142" i="1"/>
  <c r="AA142" i="1"/>
  <c r="AB142" i="1"/>
  <c r="W143" i="1"/>
  <c r="X143" i="1"/>
  <c r="Y143" i="1"/>
  <c r="Z143" i="1"/>
  <c r="AA143" i="1"/>
  <c r="AB143" i="1"/>
  <c r="W144" i="1"/>
  <c r="X144" i="1"/>
  <c r="Y144" i="1"/>
  <c r="Z144" i="1"/>
  <c r="AA144" i="1"/>
  <c r="AB144" i="1"/>
  <c r="W145" i="1"/>
  <c r="X145" i="1"/>
  <c r="Y145" i="1"/>
  <c r="Z145" i="1"/>
  <c r="AA145" i="1"/>
  <c r="AB145" i="1"/>
  <c r="W146" i="1"/>
  <c r="X146" i="1"/>
  <c r="Y146" i="1"/>
  <c r="Z146" i="1"/>
  <c r="AA146" i="1"/>
  <c r="AB146" i="1"/>
  <c r="W147" i="1"/>
  <c r="X147" i="1"/>
  <c r="Y147" i="1"/>
  <c r="Z147" i="1"/>
  <c r="AA147" i="1"/>
  <c r="AB147" i="1"/>
  <c r="W148" i="1"/>
  <c r="X148" i="1"/>
  <c r="Y148" i="1"/>
  <c r="Z148" i="1"/>
  <c r="AA148" i="1"/>
  <c r="AB148" i="1"/>
  <c r="W149" i="1"/>
  <c r="X149" i="1"/>
  <c r="Y149" i="1"/>
  <c r="Z149" i="1"/>
  <c r="AA149" i="1"/>
  <c r="AB149" i="1"/>
  <c r="W150" i="1"/>
  <c r="X150" i="1"/>
  <c r="Y150" i="1"/>
  <c r="Z150" i="1"/>
  <c r="AA150" i="1"/>
  <c r="AB150" i="1"/>
  <c r="W151" i="1"/>
  <c r="X151" i="1"/>
  <c r="Y151" i="1"/>
  <c r="Z151" i="1"/>
  <c r="AA151" i="1"/>
  <c r="AB151" i="1"/>
  <c r="W152" i="1"/>
  <c r="X152" i="1"/>
  <c r="Y152" i="1"/>
  <c r="Z152" i="1"/>
  <c r="AA152" i="1"/>
  <c r="AB152" i="1"/>
  <c r="W153" i="1"/>
  <c r="X153" i="1"/>
  <c r="Y153" i="1"/>
  <c r="Z153" i="1"/>
  <c r="AA153" i="1"/>
  <c r="AB153" i="1"/>
  <c r="W154" i="1"/>
  <c r="X154" i="1"/>
  <c r="Y154" i="1"/>
  <c r="Z154" i="1"/>
  <c r="AA154" i="1"/>
  <c r="AB154" i="1"/>
  <c r="W155" i="1"/>
  <c r="X155" i="1"/>
  <c r="Y155" i="1"/>
  <c r="Z155" i="1"/>
  <c r="AA155" i="1"/>
  <c r="AB155" i="1"/>
  <c r="W156" i="1"/>
  <c r="X156" i="1"/>
  <c r="Y156" i="1"/>
  <c r="Z156" i="1"/>
  <c r="AA156" i="1"/>
  <c r="AB156" i="1"/>
  <c r="W157" i="1"/>
  <c r="X157" i="1"/>
  <c r="Y157" i="1"/>
  <c r="Z157" i="1"/>
  <c r="AA157" i="1"/>
  <c r="AB157" i="1"/>
  <c r="W158" i="1"/>
  <c r="X158" i="1"/>
  <c r="Y158" i="1"/>
  <c r="Z158" i="1"/>
  <c r="AA158" i="1"/>
  <c r="AB158" i="1"/>
  <c r="W159" i="1"/>
  <c r="X159" i="1"/>
  <c r="Y159" i="1"/>
  <c r="Z159" i="1"/>
  <c r="AA159" i="1"/>
  <c r="AB159" i="1"/>
  <c r="W160" i="1"/>
  <c r="X160" i="1"/>
  <c r="Y160" i="1"/>
  <c r="Z160" i="1"/>
  <c r="AA160" i="1"/>
  <c r="AB160" i="1"/>
  <c r="W161" i="1"/>
  <c r="X161" i="1"/>
  <c r="Y161" i="1"/>
  <c r="Z161" i="1"/>
  <c r="AA161" i="1"/>
  <c r="AB161" i="1"/>
  <c r="W162" i="1"/>
  <c r="X162" i="1"/>
  <c r="Y162" i="1"/>
  <c r="Z162" i="1"/>
  <c r="AA162" i="1"/>
  <c r="AB162" i="1"/>
  <c r="W163" i="1"/>
  <c r="X163" i="1"/>
  <c r="Y163" i="1"/>
  <c r="Z163" i="1"/>
  <c r="AA163" i="1"/>
  <c r="AB163" i="1"/>
  <c r="W164" i="1"/>
  <c r="X164" i="1"/>
  <c r="Y164" i="1"/>
  <c r="Z164" i="1"/>
  <c r="AA164" i="1"/>
  <c r="AB164" i="1"/>
  <c r="W165" i="1"/>
  <c r="X165" i="1"/>
  <c r="Y165" i="1"/>
  <c r="Z165" i="1"/>
  <c r="AA165" i="1"/>
  <c r="AB165" i="1"/>
  <c r="W166" i="1"/>
  <c r="X166" i="1"/>
  <c r="Y166" i="1"/>
  <c r="Z166" i="1"/>
  <c r="AA166" i="1"/>
  <c r="AB166" i="1"/>
  <c r="W167" i="1"/>
  <c r="X167" i="1"/>
  <c r="Y167" i="1"/>
  <c r="Z167" i="1"/>
  <c r="AA167" i="1"/>
  <c r="AB167" i="1"/>
  <c r="W168" i="1"/>
  <c r="X168" i="1"/>
  <c r="Y168" i="1"/>
  <c r="Z168" i="1"/>
  <c r="AA168" i="1"/>
  <c r="AB168" i="1"/>
  <c r="W169" i="1"/>
  <c r="X169" i="1"/>
  <c r="Y169" i="1"/>
  <c r="Z169" i="1"/>
  <c r="AA169" i="1"/>
  <c r="AB169" i="1"/>
  <c r="W170" i="1"/>
  <c r="X170" i="1"/>
  <c r="Y170" i="1"/>
  <c r="Z170" i="1"/>
  <c r="AA170" i="1"/>
  <c r="AB170" i="1"/>
  <c r="W171" i="1"/>
  <c r="X171" i="1"/>
  <c r="Y171" i="1"/>
  <c r="Z171" i="1"/>
  <c r="AA171" i="1"/>
  <c r="AB171" i="1"/>
  <c r="W172" i="1"/>
  <c r="X172" i="1"/>
  <c r="Y172" i="1"/>
  <c r="Z172" i="1"/>
  <c r="AA172" i="1"/>
  <c r="AB172" i="1"/>
  <c r="W173" i="1"/>
  <c r="X173" i="1"/>
  <c r="Y173" i="1"/>
  <c r="Z173" i="1"/>
  <c r="AA173" i="1"/>
  <c r="AB173" i="1"/>
  <c r="W174" i="1"/>
  <c r="X174" i="1"/>
  <c r="Y174" i="1"/>
  <c r="Z174" i="1"/>
  <c r="AA174" i="1"/>
  <c r="AB174" i="1"/>
  <c r="W175" i="1"/>
  <c r="X175" i="1"/>
  <c r="Y175" i="1"/>
  <c r="Z175" i="1"/>
  <c r="AA175" i="1"/>
  <c r="AB175" i="1"/>
  <c r="W176" i="1"/>
  <c r="X176" i="1"/>
  <c r="Y176" i="1"/>
  <c r="Z176" i="1"/>
  <c r="AA176" i="1"/>
  <c r="AB176" i="1"/>
  <c r="W177" i="1"/>
  <c r="X177" i="1"/>
  <c r="Y177" i="1"/>
  <c r="Z177" i="1"/>
  <c r="AA177" i="1"/>
  <c r="AB177" i="1"/>
  <c r="W178" i="1"/>
  <c r="X178" i="1"/>
  <c r="Y178" i="1"/>
  <c r="Z178" i="1"/>
  <c r="AA178" i="1"/>
  <c r="AB178" i="1"/>
  <c r="W179" i="1"/>
  <c r="X179" i="1"/>
  <c r="Y179" i="1"/>
  <c r="Z179" i="1"/>
  <c r="AA179" i="1"/>
  <c r="AB179" i="1"/>
  <c r="W180" i="1"/>
  <c r="X180" i="1"/>
  <c r="Y180" i="1"/>
  <c r="Z180" i="1"/>
  <c r="AA180" i="1"/>
  <c r="AB180" i="1"/>
  <c r="W181" i="1"/>
  <c r="X181" i="1"/>
  <c r="Y181" i="1"/>
  <c r="Z181" i="1"/>
  <c r="AA181" i="1"/>
  <c r="AB181" i="1"/>
  <c r="W182" i="1"/>
  <c r="X182" i="1"/>
  <c r="Y182" i="1"/>
  <c r="Z182" i="1"/>
  <c r="AA182" i="1"/>
  <c r="AB182" i="1"/>
  <c r="W183" i="1"/>
  <c r="X183" i="1"/>
  <c r="Y183" i="1"/>
  <c r="Z183" i="1"/>
  <c r="AA183" i="1"/>
  <c r="AB183" i="1"/>
  <c r="W184" i="1"/>
  <c r="X184" i="1"/>
  <c r="Y184" i="1"/>
  <c r="Z184" i="1"/>
  <c r="AA184" i="1"/>
  <c r="AB184" i="1"/>
  <c r="W185" i="1"/>
  <c r="X185" i="1"/>
  <c r="Y185" i="1"/>
  <c r="Z185" i="1"/>
  <c r="AA185" i="1"/>
  <c r="AB185" i="1"/>
  <c r="W186" i="1"/>
  <c r="X186" i="1"/>
  <c r="Y186" i="1"/>
  <c r="Z186" i="1"/>
  <c r="AA186" i="1"/>
  <c r="AB186" i="1"/>
  <c r="W187" i="1"/>
  <c r="X187" i="1"/>
  <c r="Y187" i="1"/>
  <c r="Z187" i="1"/>
  <c r="AA187" i="1"/>
  <c r="AB187" i="1"/>
  <c r="W188" i="1"/>
  <c r="X188" i="1"/>
  <c r="Y188" i="1"/>
  <c r="Z188" i="1"/>
  <c r="AA188" i="1"/>
  <c r="AB188" i="1"/>
  <c r="W189" i="1"/>
  <c r="X189" i="1"/>
  <c r="Y189" i="1"/>
  <c r="Z189" i="1"/>
  <c r="AA189" i="1"/>
  <c r="AB189" i="1"/>
  <c r="W190" i="1"/>
  <c r="X190" i="1"/>
  <c r="Y190" i="1"/>
  <c r="Z190" i="1"/>
  <c r="AA190" i="1"/>
  <c r="AB190" i="1"/>
  <c r="W191" i="1"/>
  <c r="X191" i="1"/>
  <c r="Y191" i="1"/>
  <c r="Z191" i="1"/>
  <c r="AA191" i="1"/>
  <c r="AB191" i="1"/>
  <c r="W192" i="1"/>
  <c r="X192" i="1"/>
  <c r="Y192" i="1"/>
  <c r="Z192" i="1"/>
  <c r="AA192" i="1"/>
  <c r="AB192" i="1"/>
  <c r="W193" i="1"/>
  <c r="X193" i="1"/>
  <c r="Y193" i="1"/>
  <c r="Z193" i="1"/>
  <c r="AA193" i="1"/>
  <c r="AB193" i="1"/>
  <c r="W194" i="1"/>
  <c r="X194" i="1"/>
  <c r="Y194" i="1"/>
  <c r="Z194" i="1"/>
  <c r="AA194" i="1"/>
  <c r="AB194" i="1"/>
  <c r="W195" i="1"/>
  <c r="X195" i="1"/>
  <c r="Y195" i="1"/>
  <c r="Z195" i="1"/>
  <c r="AA195" i="1"/>
  <c r="AB195" i="1"/>
  <c r="W196" i="1"/>
  <c r="X196" i="1"/>
  <c r="Y196" i="1"/>
  <c r="Z196" i="1"/>
  <c r="AA196" i="1"/>
  <c r="AB196" i="1"/>
  <c r="W197" i="1"/>
  <c r="X197" i="1"/>
  <c r="Y197" i="1"/>
  <c r="Z197" i="1"/>
  <c r="AA197" i="1"/>
  <c r="AB197" i="1"/>
  <c r="W198" i="1"/>
  <c r="X198" i="1"/>
  <c r="Y198" i="1"/>
  <c r="Z198" i="1"/>
  <c r="AA198" i="1"/>
  <c r="AB198" i="1"/>
  <c r="W199" i="1"/>
  <c r="X199" i="1"/>
  <c r="Y199" i="1"/>
  <c r="Z199" i="1"/>
  <c r="AA199" i="1"/>
  <c r="AB199" i="1"/>
  <c r="W200" i="1"/>
  <c r="X200" i="1"/>
  <c r="Y200" i="1"/>
  <c r="Z200" i="1"/>
  <c r="AA200" i="1"/>
  <c r="AB200" i="1"/>
  <c r="W201" i="1"/>
  <c r="X201" i="1"/>
  <c r="Y201" i="1"/>
  <c r="Z201" i="1"/>
  <c r="AA201" i="1"/>
  <c r="AB201" i="1"/>
  <c r="W202" i="1"/>
  <c r="X202" i="1"/>
  <c r="Y202" i="1"/>
  <c r="Z202" i="1"/>
  <c r="AA202" i="1"/>
  <c r="AB202" i="1"/>
  <c r="W203" i="1"/>
  <c r="X203" i="1"/>
  <c r="Y203" i="1"/>
  <c r="Z203" i="1"/>
  <c r="AA203" i="1"/>
  <c r="AB203" i="1"/>
  <c r="W204" i="1"/>
  <c r="X204" i="1"/>
  <c r="Y204" i="1"/>
  <c r="Z204" i="1"/>
  <c r="AA204" i="1"/>
  <c r="AB204" i="1"/>
  <c r="W205" i="1"/>
  <c r="X205" i="1"/>
  <c r="Y205" i="1"/>
  <c r="Z205" i="1"/>
  <c r="AA205" i="1"/>
  <c r="AB205" i="1"/>
  <c r="W206" i="1"/>
  <c r="X206" i="1"/>
  <c r="Y206" i="1"/>
  <c r="Z206" i="1"/>
  <c r="AA206" i="1"/>
  <c r="AB206" i="1"/>
  <c r="W207" i="1"/>
  <c r="X207" i="1"/>
  <c r="Y207" i="1"/>
  <c r="Z207" i="1"/>
  <c r="AA207" i="1"/>
  <c r="AB207" i="1"/>
  <c r="W208" i="1"/>
  <c r="X208" i="1"/>
  <c r="Y208" i="1"/>
  <c r="Z208" i="1"/>
  <c r="AA208" i="1"/>
  <c r="AB208" i="1"/>
  <c r="W209" i="1"/>
  <c r="X209" i="1"/>
  <c r="Y209" i="1"/>
  <c r="Z209" i="1"/>
  <c r="AA209" i="1"/>
  <c r="AB209" i="1"/>
  <c r="W210" i="1"/>
  <c r="X210" i="1"/>
  <c r="Y210" i="1"/>
  <c r="Z210" i="1"/>
  <c r="AA210" i="1"/>
  <c r="AB210" i="1"/>
  <c r="W211" i="1"/>
  <c r="X211" i="1"/>
  <c r="Y211" i="1"/>
  <c r="Z211" i="1"/>
  <c r="AA211" i="1"/>
  <c r="AB211" i="1"/>
  <c r="W212" i="1"/>
  <c r="X212" i="1"/>
  <c r="Y212" i="1"/>
  <c r="Z212" i="1"/>
  <c r="AA212" i="1"/>
  <c r="AB212" i="1"/>
  <c r="W213" i="1"/>
  <c r="X213" i="1"/>
  <c r="Y213" i="1"/>
  <c r="Z213" i="1"/>
  <c r="AA213" i="1"/>
  <c r="AB213" i="1"/>
  <c r="W214" i="1"/>
  <c r="X214" i="1"/>
  <c r="Y214" i="1"/>
  <c r="Z214" i="1"/>
  <c r="AA214" i="1"/>
  <c r="AB214" i="1"/>
  <c r="W215" i="1"/>
  <c r="X215" i="1"/>
  <c r="Y215" i="1"/>
  <c r="Z215" i="1"/>
  <c r="AA215" i="1"/>
  <c r="AB215" i="1"/>
  <c r="W216" i="1"/>
  <c r="X216" i="1"/>
  <c r="Y216" i="1"/>
  <c r="Z216" i="1"/>
  <c r="AA216" i="1"/>
  <c r="AB216" i="1"/>
  <c r="W217" i="1"/>
  <c r="X217" i="1"/>
  <c r="Y217" i="1"/>
  <c r="Z217" i="1"/>
  <c r="AA217" i="1"/>
  <c r="AB217" i="1"/>
  <c r="W218" i="1"/>
  <c r="X218" i="1"/>
  <c r="Y218" i="1"/>
  <c r="Z218" i="1"/>
  <c r="AA218" i="1"/>
  <c r="AB218" i="1"/>
  <c r="W219" i="1"/>
  <c r="X219" i="1"/>
  <c r="Y219" i="1"/>
  <c r="Z219" i="1"/>
  <c r="AA219" i="1"/>
  <c r="AB219" i="1"/>
  <c r="W220" i="1"/>
  <c r="X220" i="1"/>
  <c r="Y220" i="1"/>
  <c r="Z220" i="1"/>
  <c r="AA220" i="1"/>
  <c r="AB220" i="1"/>
  <c r="W221" i="1"/>
  <c r="X221" i="1"/>
  <c r="Y221" i="1"/>
  <c r="Z221" i="1"/>
  <c r="AA221" i="1"/>
  <c r="AB221" i="1"/>
  <c r="W222" i="1"/>
  <c r="X222" i="1"/>
  <c r="Y222" i="1"/>
  <c r="Z222" i="1"/>
  <c r="AA222" i="1"/>
  <c r="AB222" i="1"/>
  <c r="W223" i="1"/>
  <c r="X223" i="1"/>
  <c r="Y223" i="1"/>
  <c r="Z223" i="1"/>
  <c r="AA223" i="1"/>
  <c r="AB223" i="1"/>
  <c r="W224" i="1"/>
  <c r="X224" i="1"/>
  <c r="Y224" i="1"/>
  <c r="Z224" i="1"/>
  <c r="AA224" i="1"/>
  <c r="AB224" i="1"/>
  <c r="W225" i="1"/>
  <c r="X225" i="1"/>
  <c r="Y225" i="1"/>
  <c r="Z225" i="1"/>
  <c r="AA225" i="1"/>
  <c r="AB225" i="1"/>
  <c r="W226" i="1"/>
  <c r="X226" i="1"/>
  <c r="Y226" i="1"/>
  <c r="Z226" i="1"/>
  <c r="AA226" i="1"/>
  <c r="AB226" i="1"/>
  <c r="W227" i="1"/>
  <c r="X227" i="1"/>
  <c r="Y227" i="1"/>
  <c r="Z227" i="1"/>
  <c r="AA227" i="1"/>
  <c r="AB227" i="1"/>
  <c r="W228" i="1"/>
  <c r="X228" i="1"/>
  <c r="Y228" i="1"/>
  <c r="Z228" i="1"/>
  <c r="AA228" i="1"/>
  <c r="AB228" i="1"/>
  <c r="W229" i="1"/>
  <c r="X229" i="1"/>
  <c r="Y229" i="1"/>
  <c r="Z229" i="1"/>
  <c r="AA229" i="1"/>
  <c r="AB229" i="1"/>
  <c r="W230" i="1"/>
  <c r="X230" i="1"/>
  <c r="Y230" i="1"/>
  <c r="Z230" i="1"/>
  <c r="AA230" i="1"/>
  <c r="AB230" i="1"/>
  <c r="W231" i="1"/>
  <c r="X231" i="1"/>
  <c r="Y231" i="1"/>
  <c r="Z231" i="1"/>
  <c r="AA231" i="1"/>
  <c r="AB231" i="1"/>
  <c r="W232" i="1"/>
  <c r="X232" i="1"/>
  <c r="Y232" i="1"/>
  <c r="Z232" i="1"/>
  <c r="AA232" i="1"/>
  <c r="AB232" i="1"/>
  <c r="W233" i="1"/>
  <c r="X233" i="1"/>
  <c r="Y233" i="1"/>
  <c r="Z233" i="1"/>
  <c r="AA233" i="1"/>
  <c r="AB233" i="1"/>
  <c r="W234" i="1"/>
  <c r="X234" i="1"/>
  <c r="Y234" i="1"/>
  <c r="Z234" i="1"/>
  <c r="AA234" i="1"/>
  <c r="AB234" i="1"/>
  <c r="W235" i="1"/>
  <c r="X235" i="1"/>
  <c r="Y235" i="1"/>
  <c r="Z235" i="1"/>
  <c r="AA235" i="1"/>
  <c r="AB235" i="1"/>
  <c r="W236" i="1"/>
  <c r="X236" i="1"/>
  <c r="Y236" i="1"/>
  <c r="Z236" i="1"/>
  <c r="AA236" i="1"/>
  <c r="AB236" i="1"/>
  <c r="W237" i="1"/>
  <c r="X237" i="1"/>
  <c r="Y237" i="1"/>
  <c r="Z237" i="1"/>
  <c r="AA237" i="1"/>
  <c r="AB237" i="1"/>
  <c r="W238" i="1"/>
  <c r="X238" i="1"/>
  <c r="Y238" i="1"/>
  <c r="Z238" i="1"/>
  <c r="AA238" i="1"/>
  <c r="AB238" i="1"/>
  <c r="W239" i="1"/>
  <c r="X239" i="1"/>
  <c r="Y239" i="1"/>
  <c r="Z239" i="1"/>
  <c r="AA239" i="1"/>
  <c r="AB239" i="1"/>
  <c r="W240" i="1"/>
  <c r="X240" i="1"/>
  <c r="Y240" i="1"/>
  <c r="Z240" i="1"/>
  <c r="AA240" i="1"/>
  <c r="AB240" i="1"/>
  <c r="W241" i="1"/>
  <c r="X241" i="1"/>
  <c r="Y241" i="1"/>
  <c r="Z241" i="1"/>
  <c r="AA241" i="1"/>
  <c r="AB241" i="1"/>
  <c r="W242" i="1"/>
  <c r="X242" i="1"/>
  <c r="Y242" i="1"/>
  <c r="Z242" i="1"/>
  <c r="AA242" i="1"/>
  <c r="AB242" i="1"/>
  <c r="W243" i="1"/>
  <c r="X243" i="1"/>
  <c r="Y243" i="1"/>
  <c r="Z243" i="1"/>
  <c r="AA243" i="1"/>
  <c r="AB243" i="1"/>
  <c r="W244" i="1"/>
  <c r="X244" i="1"/>
  <c r="Y244" i="1"/>
  <c r="Z244" i="1"/>
  <c r="AA244" i="1"/>
  <c r="AB244" i="1"/>
  <c r="W245" i="1"/>
  <c r="X245" i="1"/>
  <c r="Y245" i="1"/>
  <c r="Z245" i="1"/>
  <c r="AA245" i="1"/>
  <c r="AB245" i="1"/>
  <c r="W246" i="1"/>
  <c r="X246" i="1"/>
  <c r="Y246" i="1"/>
  <c r="Z246" i="1"/>
  <c r="AA246" i="1"/>
  <c r="AB246" i="1"/>
  <c r="W247" i="1"/>
  <c r="X247" i="1"/>
  <c r="Y247" i="1"/>
  <c r="Z247" i="1"/>
  <c r="AA247" i="1"/>
  <c r="AB247" i="1"/>
  <c r="W248" i="1"/>
  <c r="X248" i="1"/>
  <c r="Y248" i="1"/>
  <c r="Z248" i="1"/>
  <c r="AA248" i="1"/>
  <c r="AB248" i="1"/>
  <c r="W249" i="1"/>
  <c r="X249" i="1"/>
  <c r="Y249" i="1"/>
  <c r="Z249" i="1"/>
  <c r="AA249" i="1"/>
  <c r="AB249" i="1"/>
  <c r="W250" i="1"/>
  <c r="X250" i="1"/>
  <c r="Y250" i="1"/>
  <c r="Z250" i="1"/>
  <c r="AA250" i="1"/>
  <c r="AB250" i="1"/>
  <c r="W251" i="1"/>
  <c r="X251" i="1"/>
  <c r="Y251" i="1"/>
  <c r="Z251" i="1"/>
  <c r="AA251" i="1"/>
  <c r="AB251" i="1"/>
  <c r="W252" i="1"/>
  <c r="X252" i="1"/>
  <c r="Y252" i="1"/>
  <c r="Z252" i="1"/>
  <c r="AA252" i="1"/>
  <c r="AB252" i="1"/>
  <c r="W253" i="1"/>
  <c r="X253" i="1"/>
  <c r="Y253" i="1"/>
  <c r="Z253" i="1"/>
  <c r="AA253" i="1"/>
  <c r="AB253" i="1"/>
  <c r="W254" i="1"/>
  <c r="X254" i="1"/>
  <c r="Y254" i="1"/>
  <c r="Z254" i="1"/>
  <c r="AA254" i="1"/>
  <c r="AB254" i="1"/>
  <c r="W255" i="1"/>
  <c r="X255" i="1"/>
  <c r="Y255" i="1"/>
  <c r="Z255" i="1"/>
  <c r="AA255" i="1"/>
  <c r="AB255" i="1"/>
  <c r="W256" i="1"/>
  <c r="X256" i="1"/>
  <c r="Y256" i="1"/>
  <c r="Z256" i="1"/>
  <c r="AA256" i="1"/>
  <c r="AB256" i="1"/>
  <c r="W257" i="1"/>
  <c r="X257" i="1"/>
  <c r="Y257" i="1"/>
  <c r="Z257" i="1"/>
  <c r="AA257" i="1"/>
  <c r="AB257" i="1"/>
  <c r="W258" i="1"/>
  <c r="X258" i="1"/>
  <c r="Y258" i="1"/>
  <c r="Z258" i="1"/>
  <c r="AA258" i="1"/>
  <c r="AB258" i="1"/>
  <c r="W259" i="1"/>
  <c r="X259" i="1"/>
  <c r="Y259" i="1"/>
  <c r="Z259" i="1"/>
  <c r="AA259" i="1"/>
  <c r="AB259" i="1"/>
  <c r="W260" i="1"/>
  <c r="X260" i="1"/>
  <c r="Y260" i="1"/>
  <c r="Z260" i="1"/>
  <c r="AA260" i="1"/>
  <c r="AB260" i="1"/>
  <c r="W261" i="1"/>
  <c r="X261" i="1"/>
  <c r="Y261" i="1"/>
  <c r="Z261" i="1"/>
  <c r="AA261" i="1"/>
  <c r="AB261" i="1"/>
  <c r="W262" i="1"/>
  <c r="X262" i="1"/>
  <c r="Y262" i="1"/>
  <c r="Z262" i="1"/>
  <c r="AA262" i="1"/>
  <c r="AB262" i="1"/>
  <c r="W263" i="1"/>
  <c r="X263" i="1"/>
  <c r="Y263" i="1"/>
  <c r="Z263" i="1"/>
  <c r="AA263" i="1"/>
  <c r="AB263" i="1"/>
  <c r="W264" i="1"/>
  <c r="X264" i="1"/>
  <c r="Y264" i="1"/>
  <c r="Z264" i="1"/>
  <c r="AA264" i="1"/>
  <c r="AB264" i="1"/>
  <c r="W265" i="1"/>
  <c r="X265" i="1"/>
  <c r="Y265" i="1"/>
  <c r="Z265" i="1"/>
  <c r="AA265" i="1"/>
  <c r="AB265" i="1"/>
  <c r="W266" i="1"/>
  <c r="X266" i="1"/>
  <c r="Y266" i="1"/>
  <c r="Z266" i="1"/>
  <c r="AA266" i="1"/>
  <c r="AB266" i="1"/>
  <c r="W267" i="1"/>
  <c r="X267" i="1"/>
  <c r="Y267" i="1"/>
  <c r="Z267" i="1"/>
  <c r="AA267" i="1"/>
  <c r="AB267" i="1"/>
  <c r="W268" i="1"/>
  <c r="X268" i="1"/>
  <c r="Y268" i="1"/>
  <c r="Z268" i="1"/>
  <c r="AA268" i="1"/>
  <c r="AB268" i="1"/>
  <c r="W269" i="1"/>
  <c r="X269" i="1"/>
  <c r="Y269" i="1"/>
  <c r="Z269" i="1"/>
  <c r="AA269" i="1"/>
  <c r="AB269" i="1"/>
  <c r="W270" i="1"/>
  <c r="X270" i="1"/>
  <c r="Y270" i="1"/>
  <c r="Z270" i="1"/>
  <c r="AA270" i="1"/>
  <c r="AB270" i="1"/>
  <c r="W271" i="1"/>
  <c r="X271" i="1"/>
  <c r="Y271" i="1"/>
  <c r="Z271" i="1"/>
  <c r="AA271" i="1"/>
  <c r="AB271" i="1"/>
  <c r="W272" i="1"/>
  <c r="X272" i="1"/>
  <c r="Y272" i="1"/>
  <c r="Z272" i="1"/>
  <c r="AA272" i="1"/>
  <c r="AB272" i="1"/>
  <c r="W273" i="1"/>
  <c r="X273" i="1"/>
  <c r="Y273" i="1"/>
  <c r="Z273" i="1"/>
  <c r="AA273" i="1"/>
  <c r="AB273" i="1"/>
  <c r="W274" i="1"/>
  <c r="X274" i="1"/>
  <c r="Y274" i="1"/>
  <c r="Z274" i="1"/>
  <c r="AA274" i="1"/>
  <c r="AB274" i="1"/>
  <c r="W275" i="1"/>
  <c r="X275" i="1"/>
  <c r="Y275" i="1"/>
  <c r="Z275" i="1"/>
  <c r="AA275" i="1"/>
  <c r="AB275" i="1"/>
  <c r="W276" i="1"/>
  <c r="X276" i="1"/>
  <c r="Y276" i="1"/>
  <c r="Z276" i="1"/>
  <c r="AA276" i="1"/>
  <c r="AB276" i="1"/>
  <c r="W277" i="1"/>
  <c r="X277" i="1"/>
  <c r="Y277" i="1"/>
  <c r="Z277" i="1"/>
  <c r="AA277" i="1"/>
  <c r="AB277" i="1"/>
  <c r="W278" i="1"/>
  <c r="X278" i="1"/>
  <c r="Y278" i="1"/>
  <c r="Z278" i="1"/>
  <c r="AA278" i="1"/>
  <c r="AB278" i="1"/>
  <c r="W279" i="1"/>
  <c r="X279" i="1"/>
  <c r="Y279" i="1"/>
  <c r="Z279" i="1"/>
  <c r="AA279" i="1"/>
  <c r="AB279" i="1"/>
  <c r="W280" i="1"/>
  <c r="X280" i="1"/>
  <c r="Y280" i="1"/>
  <c r="Z280" i="1"/>
  <c r="AA280" i="1"/>
  <c r="AB280" i="1"/>
  <c r="W281" i="1"/>
  <c r="X281" i="1"/>
  <c r="Y281" i="1"/>
  <c r="Z281" i="1"/>
  <c r="AA281" i="1"/>
  <c r="AB281" i="1"/>
  <c r="W282" i="1"/>
  <c r="X282" i="1"/>
  <c r="Y282" i="1"/>
  <c r="Z282" i="1"/>
  <c r="AA282" i="1"/>
  <c r="AB282" i="1"/>
  <c r="W283" i="1"/>
  <c r="X283" i="1"/>
  <c r="Y283" i="1"/>
  <c r="Z283" i="1"/>
  <c r="AA283" i="1"/>
  <c r="AB283" i="1"/>
  <c r="W284" i="1"/>
  <c r="X284" i="1"/>
  <c r="Y284" i="1"/>
  <c r="Z284" i="1"/>
  <c r="AA284" i="1"/>
  <c r="AB284" i="1"/>
  <c r="W285" i="1"/>
  <c r="X285" i="1"/>
  <c r="Y285" i="1"/>
  <c r="Z285" i="1"/>
  <c r="AA285" i="1"/>
  <c r="AB285" i="1"/>
  <c r="W286" i="1"/>
  <c r="X286" i="1"/>
  <c r="Y286" i="1"/>
  <c r="Z286" i="1"/>
  <c r="AA286" i="1"/>
  <c r="AB286" i="1"/>
  <c r="W287" i="1"/>
  <c r="X287" i="1"/>
  <c r="Y287" i="1"/>
  <c r="Z287" i="1"/>
  <c r="AA287" i="1"/>
  <c r="AB287" i="1"/>
  <c r="W288" i="1"/>
  <c r="X288" i="1"/>
  <c r="Y288" i="1"/>
  <c r="Z288" i="1"/>
  <c r="AA288" i="1"/>
  <c r="AB288" i="1"/>
  <c r="W289" i="1"/>
  <c r="X289" i="1"/>
  <c r="Y289" i="1"/>
  <c r="Z289" i="1"/>
  <c r="AA289" i="1"/>
  <c r="AB289" i="1"/>
  <c r="W290" i="1"/>
  <c r="X290" i="1"/>
  <c r="Y290" i="1"/>
  <c r="Z290" i="1"/>
  <c r="AA290" i="1"/>
  <c r="AB290" i="1"/>
  <c r="W291" i="1"/>
  <c r="X291" i="1"/>
  <c r="Y291" i="1"/>
  <c r="Z291" i="1"/>
  <c r="AA291" i="1"/>
  <c r="AB291" i="1"/>
  <c r="W292" i="1"/>
  <c r="X292" i="1"/>
  <c r="Y292" i="1"/>
  <c r="Z292" i="1"/>
  <c r="AA292" i="1"/>
  <c r="AB292" i="1"/>
  <c r="W293" i="1"/>
  <c r="X293" i="1"/>
  <c r="Y293" i="1"/>
  <c r="Z293" i="1"/>
  <c r="AA293" i="1"/>
  <c r="AB293" i="1"/>
  <c r="W294" i="1"/>
  <c r="X294" i="1"/>
  <c r="Y294" i="1"/>
  <c r="Z294" i="1"/>
  <c r="AA294" i="1"/>
  <c r="AB294" i="1"/>
  <c r="W295" i="1"/>
  <c r="X295" i="1"/>
  <c r="Y295" i="1"/>
  <c r="Z295" i="1"/>
  <c r="AA295" i="1"/>
  <c r="AB295" i="1"/>
  <c r="W296" i="1"/>
  <c r="X296" i="1"/>
  <c r="Y296" i="1"/>
  <c r="Z296" i="1"/>
  <c r="AA296" i="1"/>
  <c r="AB296" i="1"/>
  <c r="W297" i="1"/>
  <c r="X297" i="1"/>
  <c r="Y297" i="1"/>
  <c r="Z297" i="1"/>
  <c r="AA297" i="1"/>
  <c r="AB297" i="1"/>
  <c r="W298" i="1"/>
  <c r="X298" i="1"/>
  <c r="Y298" i="1"/>
  <c r="Z298" i="1"/>
  <c r="AA298" i="1"/>
  <c r="AB298" i="1"/>
  <c r="W299" i="1"/>
  <c r="X299" i="1"/>
  <c r="Y299" i="1"/>
  <c r="Z299" i="1"/>
  <c r="AA299" i="1"/>
  <c r="AB299" i="1"/>
  <c r="W300" i="1"/>
  <c r="X300" i="1"/>
  <c r="Y300" i="1"/>
  <c r="Z300" i="1"/>
  <c r="AA300" i="1"/>
  <c r="AB300" i="1"/>
  <c r="W301" i="1"/>
  <c r="X301" i="1"/>
  <c r="Y301" i="1"/>
  <c r="Z301" i="1"/>
  <c r="AA301" i="1"/>
  <c r="AB301" i="1"/>
  <c r="W302" i="1"/>
  <c r="X302" i="1"/>
  <c r="Y302" i="1"/>
  <c r="Z302" i="1"/>
  <c r="AA302" i="1"/>
  <c r="AB302" i="1"/>
  <c r="W303" i="1"/>
  <c r="X303" i="1"/>
  <c r="Y303" i="1"/>
  <c r="Z303" i="1"/>
  <c r="AA303" i="1"/>
  <c r="AB303" i="1"/>
  <c r="W304" i="1"/>
  <c r="X304" i="1"/>
  <c r="Y304" i="1"/>
  <c r="Z304" i="1"/>
  <c r="AA304" i="1"/>
  <c r="AB304" i="1"/>
  <c r="W305" i="1"/>
  <c r="X305" i="1"/>
  <c r="Y305" i="1"/>
  <c r="Z305" i="1"/>
  <c r="AA305" i="1"/>
  <c r="AB305" i="1"/>
  <c r="W306" i="1"/>
  <c r="X306" i="1"/>
  <c r="Y306" i="1"/>
  <c r="Z306" i="1"/>
  <c r="AA306" i="1"/>
  <c r="AB306" i="1"/>
  <c r="W307" i="1"/>
  <c r="X307" i="1"/>
  <c r="Y307" i="1"/>
  <c r="Z307" i="1"/>
  <c r="AA307" i="1"/>
  <c r="AB307" i="1"/>
  <c r="W308" i="1"/>
  <c r="X308" i="1"/>
  <c r="Y308" i="1"/>
  <c r="Z308" i="1"/>
  <c r="AA308" i="1"/>
  <c r="AB308" i="1"/>
  <c r="W309" i="1"/>
  <c r="X309" i="1"/>
  <c r="Y309" i="1"/>
  <c r="Z309" i="1"/>
  <c r="AA309" i="1"/>
  <c r="AB309" i="1"/>
  <c r="W310" i="1"/>
  <c r="X310" i="1"/>
  <c r="Y310" i="1"/>
  <c r="Z310" i="1"/>
  <c r="AA310" i="1"/>
  <c r="AB310" i="1"/>
  <c r="W311" i="1"/>
  <c r="X311" i="1"/>
  <c r="Y311" i="1"/>
  <c r="Z311" i="1"/>
  <c r="AA311" i="1"/>
  <c r="AB311" i="1"/>
  <c r="W312" i="1"/>
  <c r="X312" i="1"/>
  <c r="Y312" i="1"/>
  <c r="Z312" i="1"/>
  <c r="AA312" i="1"/>
  <c r="AB312" i="1"/>
  <c r="W313" i="1"/>
  <c r="X313" i="1"/>
  <c r="Y313" i="1"/>
  <c r="Z313" i="1"/>
  <c r="AA313" i="1"/>
  <c r="AB313" i="1"/>
  <c r="W314" i="1"/>
  <c r="X314" i="1"/>
  <c r="Y314" i="1"/>
  <c r="Z314" i="1"/>
  <c r="AA314" i="1"/>
  <c r="AB314" i="1"/>
  <c r="W315" i="1"/>
  <c r="X315" i="1"/>
  <c r="Y315" i="1"/>
  <c r="Z315" i="1"/>
  <c r="AA315" i="1"/>
  <c r="AB315" i="1"/>
  <c r="W316" i="1"/>
  <c r="X316" i="1"/>
  <c r="Y316" i="1"/>
  <c r="Z316" i="1"/>
  <c r="AA316" i="1"/>
  <c r="AB316" i="1"/>
  <c r="W317" i="1"/>
  <c r="X317" i="1"/>
  <c r="Y317" i="1"/>
  <c r="Z317" i="1"/>
  <c r="AA317" i="1"/>
  <c r="AB317" i="1"/>
  <c r="W318" i="1"/>
  <c r="X318" i="1"/>
  <c r="Y318" i="1"/>
  <c r="Z318" i="1"/>
  <c r="AA318" i="1"/>
  <c r="AB318" i="1"/>
  <c r="W319" i="1"/>
  <c r="X319" i="1"/>
  <c r="Y319" i="1"/>
  <c r="Z319" i="1"/>
  <c r="AA319" i="1"/>
  <c r="AB319" i="1"/>
  <c r="W320" i="1"/>
  <c r="X320" i="1"/>
  <c r="Y320" i="1"/>
  <c r="Z320" i="1"/>
  <c r="AA320" i="1"/>
  <c r="AB320" i="1"/>
  <c r="W321" i="1"/>
  <c r="X321" i="1"/>
  <c r="Y321" i="1"/>
  <c r="Z321" i="1"/>
  <c r="AA321" i="1"/>
  <c r="AB321" i="1"/>
  <c r="W322" i="1"/>
  <c r="X322" i="1"/>
  <c r="Y322" i="1"/>
  <c r="Z322" i="1"/>
  <c r="AA322" i="1"/>
  <c r="AB322" i="1"/>
  <c r="W323" i="1"/>
  <c r="X323" i="1"/>
  <c r="Y323" i="1"/>
  <c r="Z323" i="1"/>
  <c r="AA323" i="1"/>
  <c r="AB323" i="1"/>
  <c r="W324" i="1"/>
  <c r="X324" i="1"/>
  <c r="Y324" i="1"/>
  <c r="Z324" i="1"/>
  <c r="AA324" i="1"/>
  <c r="AB324" i="1"/>
  <c r="W325" i="1"/>
  <c r="X325" i="1"/>
  <c r="Y325" i="1"/>
  <c r="Z325" i="1"/>
  <c r="AA325" i="1"/>
  <c r="AB325" i="1"/>
  <c r="W326" i="1"/>
  <c r="X326" i="1"/>
  <c r="Y326" i="1"/>
  <c r="Z326" i="1"/>
  <c r="AA326" i="1"/>
  <c r="AB326" i="1"/>
  <c r="W327" i="1"/>
  <c r="X327" i="1"/>
  <c r="Y327" i="1"/>
  <c r="Z327" i="1"/>
  <c r="AA327" i="1"/>
  <c r="AB327" i="1"/>
  <c r="W328" i="1"/>
  <c r="X328" i="1"/>
  <c r="Y328" i="1"/>
  <c r="Z328" i="1"/>
  <c r="AA328" i="1"/>
  <c r="AB328" i="1"/>
  <c r="W329" i="1"/>
  <c r="X329" i="1"/>
  <c r="Y329" i="1"/>
  <c r="Z329" i="1"/>
  <c r="AA329" i="1"/>
  <c r="AB329" i="1"/>
  <c r="W330" i="1"/>
  <c r="X330" i="1"/>
  <c r="Y330" i="1"/>
  <c r="Z330" i="1"/>
  <c r="AA330" i="1"/>
  <c r="AB330" i="1"/>
  <c r="W331" i="1"/>
  <c r="X331" i="1"/>
  <c r="Y331" i="1"/>
  <c r="Z331" i="1"/>
  <c r="AA331" i="1"/>
  <c r="AB331" i="1"/>
  <c r="W332" i="1"/>
  <c r="X332" i="1"/>
  <c r="Y332" i="1"/>
  <c r="Z332" i="1"/>
  <c r="AA332" i="1"/>
  <c r="AB332" i="1"/>
  <c r="W333" i="1"/>
  <c r="X333" i="1"/>
  <c r="Y333" i="1"/>
  <c r="Z333" i="1"/>
  <c r="AA333" i="1"/>
  <c r="AB333" i="1"/>
  <c r="W334" i="1"/>
  <c r="X334" i="1"/>
  <c r="Y334" i="1"/>
  <c r="Z334" i="1"/>
  <c r="AA334" i="1"/>
  <c r="AB334" i="1"/>
  <c r="W335" i="1"/>
  <c r="X335" i="1"/>
  <c r="Y335" i="1"/>
  <c r="Z335" i="1"/>
  <c r="AA335" i="1"/>
  <c r="AB335" i="1"/>
  <c r="W336" i="1"/>
  <c r="X336" i="1"/>
  <c r="Y336" i="1"/>
  <c r="Z336" i="1"/>
  <c r="AA336" i="1"/>
  <c r="AB336" i="1"/>
  <c r="W337" i="1"/>
  <c r="X337" i="1"/>
  <c r="Y337" i="1"/>
  <c r="Z337" i="1"/>
  <c r="AA337" i="1"/>
  <c r="AB337" i="1"/>
  <c r="W338" i="1"/>
  <c r="X338" i="1"/>
  <c r="Y338" i="1"/>
  <c r="Z338" i="1"/>
  <c r="AA338" i="1"/>
  <c r="AB338" i="1"/>
  <c r="W339" i="1"/>
  <c r="X339" i="1"/>
  <c r="Y339" i="1"/>
  <c r="Z339" i="1"/>
  <c r="AA339" i="1"/>
  <c r="AB339" i="1"/>
  <c r="W340" i="1"/>
  <c r="X340" i="1"/>
  <c r="Y340" i="1"/>
  <c r="Z340" i="1"/>
  <c r="AA340" i="1"/>
  <c r="AB340" i="1"/>
  <c r="W341" i="1"/>
  <c r="X341" i="1"/>
  <c r="Y341" i="1"/>
  <c r="Z341" i="1"/>
  <c r="AA341" i="1"/>
  <c r="AB341" i="1"/>
  <c r="W342" i="1"/>
  <c r="X342" i="1"/>
  <c r="Y342" i="1"/>
  <c r="Z342" i="1"/>
  <c r="AA342" i="1"/>
  <c r="AB342" i="1"/>
  <c r="W343" i="1"/>
  <c r="X343" i="1"/>
  <c r="Y343" i="1"/>
  <c r="Z343" i="1"/>
  <c r="AA343" i="1"/>
  <c r="AB343" i="1"/>
  <c r="W344" i="1"/>
  <c r="X344" i="1"/>
  <c r="Y344" i="1"/>
  <c r="Z344" i="1"/>
  <c r="AA344" i="1"/>
  <c r="AB344" i="1"/>
  <c r="W345" i="1"/>
  <c r="X345" i="1"/>
  <c r="Y345" i="1"/>
  <c r="Z345" i="1"/>
  <c r="AA345" i="1"/>
  <c r="AB345" i="1"/>
  <c r="W346" i="1"/>
  <c r="X346" i="1"/>
  <c r="Y346" i="1"/>
  <c r="Z346" i="1"/>
  <c r="AA346" i="1"/>
  <c r="AB346" i="1"/>
  <c r="W347" i="1"/>
  <c r="X347" i="1"/>
  <c r="Y347" i="1"/>
  <c r="Z347" i="1"/>
  <c r="AA347" i="1"/>
  <c r="AB347" i="1"/>
  <c r="W348" i="1"/>
  <c r="X348" i="1"/>
  <c r="Y348" i="1"/>
  <c r="Z348" i="1"/>
  <c r="AA348" i="1"/>
  <c r="AB348" i="1"/>
  <c r="W349" i="1"/>
  <c r="X349" i="1"/>
  <c r="Y349" i="1"/>
  <c r="Z349" i="1"/>
  <c r="AA349" i="1"/>
  <c r="AB349" i="1"/>
  <c r="W350" i="1"/>
  <c r="X350" i="1"/>
  <c r="Y350" i="1"/>
  <c r="Z350" i="1"/>
  <c r="AA350" i="1"/>
  <c r="AB350" i="1"/>
  <c r="W351" i="1"/>
  <c r="X351" i="1"/>
  <c r="Y351" i="1"/>
  <c r="Z351" i="1"/>
  <c r="AA351" i="1"/>
  <c r="AB351" i="1"/>
  <c r="W352" i="1"/>
  <c r="X352" i="1"/>
  <c r="Y352" i="1"/>
  <c r="Z352" i="1"/>
  <c r="AA352" i="1"/>
  <c r="AB352" i="1"/>
  <c r="W353" i="1"/>
  <c r="X353" i="1"/>
  <c r="Y353" i="1"/>
  <c r="Z353" i="1"/>
  <c r="AA353" i="1"/>
  <c r="AB353" i="1"/>
  <c r="W354" i="1"/>
  <c r="X354" i="1"/>
  <c r="Y354" i="1"/>
  <c r="Z354" i="1"/>
  <c r="AA354" i="1"/>
  <c r="AB354" i="1"/>
  <c r="W355" i="1"/>
  <c r="X355" i="1"/>
  <c r="Y355" i="1"/>
  <c r="Z355" i="1"/>
  <c r="AA355" i="1"/>
  <c r="AB355" i="1"/>
  <c r="W356" i="1"/>
  <c r="X356" i="1"/>
  <c r="Y356" i="1"/>
  <c r="Z356" i="1"/>
  <c r="AA356" i="1"/>
  <c r="AB356" i="1"/>
  <c r="W357" i="1"/>
  <c r="X357" i="1"/>
  <c r="Y357" i="1"/>
  <c r="Z357" i="1"/>
  <c r="AA357" i="1"/>
  <c r="AB357" i="1"/>
  <c r="W358" i="1"/>
  <c r="X358" i="1"/>
  <c r="Y358" i="1"/>
  <c r="Z358" i="1"/>
  <c r="AA358" i="1"/>
  <c r="AB358" i="1"/>
  <c r="W359" i="1"/>
  <c r="X359" i="1"/>
  <c r="Y359" i="1"/>
  <c r="Z359" i="1"/>
  <c r="AA359" i="1"/>
  <c r="AB359" i="1"/>
  <c r="W360" i="1"/>
  <c r="X360" i="1"/>
  <c r="Y360" i="1"/>
  <c r="Z360" i="1"/>
  <c r="AA360" i="1"/>
  <c r="AB360" i="1"/>
  <c r="W361" i="1"/>
  <c r="X361" i="1"/>
  <c r="Y361" i="1"/>
  <c r="Z361" i="1"/>
  <c r="AA361" i="1"/>
  <c r="AB361" i="1"/>
  <c r="W362" i="1"/>
  <c r="X362" i="1"/>
  <c r="Y362" i="1"/>
  <c r="Z362" i="1"/>
  <c r="AA362" i="1"/>
  <c r="AB362" i="1"/>
  <c r="W363" i="1"/>
  <c r="X363" i="1"/>
  <c r="Y363" i="1"/>
  <c r="Z363" i="1"/>
  <c r="AA363" i="1"/>
  <c r="AB363" i="1"/>
  <c r="W364" i="1"/>
  <c r="X364" i="1"/>
  <c r="Y364" i="1"/>
  <c r="Z364" i="1"/>
  <c r="AA364" i="1"/>
  <c r="AB364" i="1"/>
  <c r="W365" i="1"/>
  <c r="X365" i="1"/>
  <c r="Y365" i="1"/>
  <c r="Z365" i="1"/>
  <c r="AA365" i="1"/>
  <c r="AB365" i="1"/>
  <c r="W366" i="1"/>
  <c r="X366" i="1"/>
  <c r="Y366" i="1"/>
  <c r="Z366" i="1"/>
  <c r="AA366" i="1"/>
  <c r="AB366" i="1"/>
  <c r="W367" i="1"/>
  <c r="X367" i="1"/>
  <c r="Y367" i="1"/>
  <c r="Z367" i="1"/>
  <c r="AA367" i="1"/>
  <c r="AB367" i="1"/>
  <c r="W368" i="1"/>
  <c r="X368" i="1"/>
  <c r="Y368" i="1"/>
  <c r="Z368" i="1"/>
  <c r="AA368" i="1"/>
  <c r="AB368" i="1"/>
  <c r="W369" i="1"/>
  <c r="X369" i="1"/>
  <c r="Y369" i="1"/>
  <c r="Z369" i="1"/>
  <c r="AA369" i="1"/>
  <c r="AB369" i="1"/>
  <c r="W370" i="1"/>
  <c r="X370" i="1"/>
  <c r="Y370" i="1"/>
  <c r="Z370" i="1"/>
  <c r="AA370" i="1"/>
  <c r="AB370" i="1"/>
  <c r="W371" i="1"/>
  <c r="X371" i="1"/>
  <c r="Y371" i="1"/>
  <c r="Z371" i="1"/>
  <c r="AA371" i="1"/>
  <c r="AB371" i="1"/>
  <c r="W372" i="1"/>
  <c r="X372" i="1"/>
  <c r="Y372" i="1"/>
  <c r="Z372" i="1"/>
  <c r="AA372" i="1"/>
  <c r="AB372" i="1"/>
  <c r="W373" i="1"/>
  <c r="X373" i="1"/>
  <c r="Y373" i="1"/>
  <c r="Z373" i="1"/>
  <c r="AA373" i="1"/>
  <c r="AB373" i="1"/>
  <c r="W374" i="1"/>
  <c r="X374" i="1"/>
  <c r="Y374" i="1"/>
  <c r="Z374" i="1"/>
  <c r="AA374" i="1"/>
  <c r="AB374" i="1"/>
  <c r="W375" i="1"/>
  <c r="X375" i="1"/>
  <c r="Y375" i="1"/>
  <c r="Z375" i="1"/>
  <c r="AA375" i="1"/>
  <c r="AB375" i="1"/>
  <c r="W376" i="1"/>
  <c r="X376" i="1"/>
  <c r="Y376" i="1"/>
  <c r="Z376" i="1"/>
  <c r="AA376" i="1"/>
  <c r="AB376" i="1"/>
  <c r="W377" i="1"/>
  <c r="X377" i="1"/>
  <c r="Y377" i="1"/>
  <c r="Z377" i="1"/>
  <c r="AA377" i="1"/>
  <c r="AB377" i="1"/>
  <c r="W378" i="1"/>
  <c r="X378" i="1"/>
  <c r="Y378" i="1"/>
  <c r="Z378" i="1"/>
  <c r="AA378" i="1"/>
  <c r="AB378" i="1"/>
  <c r="W379" i="1"/>
  <c r="X379" i="1"/>
  <c r="Y379" i="1"/>
  <c r="Z379" i="1"/>
  <c r="AA379" i="1"/>
  <c r="AB379" i="1"/>
  <c r="W380" i="1"/>
  <c r="X380" i="1"/>
  <c r="Y380" i="1"/>
  <c r="Z380" i="1"/>
  <c r="AA380" i="1"/>
  <c r="AB380" i="1"/>
  <c r="W381" i="1"/>
  <c r="X381" i="1"/>
  <c r="Y381" i="1"/>
  <c r="Z381" i="1"/>
  <c r="AA381" i="1"/>
  <c r="AB381" i="1"/>
  <c r="W382" i="1"/>
  <c r="X382" i="1"/>
  <c r="Y382" i="1"/>
  <c r="Z382" i="1"/>
  <c r="AA382" i="1"/>
  <c r="AB382" i="1"/>
  <c r="W383" i="1"/>
  <c r="X383" i="1"/>
  <c r="Y383" i="1"/>
  <c r="Z383" i="1"/>
  <c r="AA383" i="1"/>
  <c r="AB383" i="1"/>
  <c r="W384" i="1"/>
  <c r="X384" i="1"/>
  <c r="Y384" i="1"/>
  <c r="Z384" i="1"/>
  <c r="AA384" i="1"/>
  <c r="AB384" i="1"/>
  <c r="W385" i="1"/>
  <c r="X385" i="1"/>
  <c r="Y385" i="1"/>
  <c r="Z385" i="1"/>
  <c r="AA385" i="1"/>
  <c r="AB385" i="1"/>
  <c r="W386" i="1"/>
  <c r="X386" i="1"/>
  <c r="Y386" i="1"/>
  <c r="Z386" i="1"/>
  <c r="AA386" i="1"/>
  <c r="AB386" i="1"/>
  <c r="W387" i="1"/>
  <c r="X387" i="1"/>
  <c r="Y387" i="1"/>
  <c r="Z387" i="1"/>
  <c r="AA387" i="1"/>
  <c r="AB387" i="1"/>
  <c r="W388" i="1"/>
  <c r="X388" i="1"/>
  <c r="Y388" i="1"/>
  <c r="Z388" i="1"/>
  <c r="AA388" i="1"/>
  <c r="AB388" i="1"/>
  <c r="W389" i="1"/>
  <c r="X389" i="1"/>
  <c r="Y389" i="1"/>
  <c r="Z389" i="1"/>
  <c r="AA389" i="1"/>
  <c r="AB389" i="1"/>
  <c r="W390" i="1"/>
  <c r="X390" i="1"/>
  <c r="Y390" i="1"/>
  <c r="Z390" i="1"/>
  <c r="AA390" i="1"/>
  <c r="AB390" i="1"/>
  <c r="W391" i="1"/>
  <c r="X391" i="1"/>
  <c r="Y391" i="1"/>
  <c r="Z391" i="1"/>
  <c r="AA391" i="1"/>
  <c r="AB391" i="1"/>
  <c r="W392" i="1"/>
  <c r="X392" i="1"/>
  <c r="Y392" i="1"/>
  <c r="Z392" i="1"/>
  <c r="AA392" i="1"/>
  <c r="AB392" i="1"/>
  <c r="W393" i="1"/>
  <c r="X393" i="1"/>
  <c r="Y393" i="1"/>
  <c r="Z393" i="1"/>
  <c r="AA393" i="1"/>
  <c r="AB393" i="1"/>
  <c r="W394" i="1"/>
  <c r="X394" i="1"/>
  <c r="Y394" i="1"/>
  <c r="Z394" i="1"/>
  <c r="AA394" i="1"/>
  <c r="AB394" i="1"/>
  <c r="W395" i="1"/>
  <c r="X395" i="1"/>
  <c r="Y395" i="1"/>
  <c r="Z395" i="1"/>
  <c r="AA395" i="1"/>
  <c r="AB395" i="1"/>
  <c r="W396" i="1"/>
  <c r="X396" i="1"/>
  <c r="Y396" i="1"/>
  <c r="Z396" i="1"/>
  <c r="AA396" i="1"/>
  <c r="AB396" i="1"/>
  <c r="W397" i="1"/>
  <c r="X397" i="1"/>
  <c r="Y397" i="1"/>
  <c r="Z397" i="1"/>
  <c r="AA397" i="1"/>
  <c r="AB397" i="1"/>
  <c r="W398" i="1"/>
  <c r="X398" i="1"/>
  <c r="Y398" i="1"/>
  <c r="Z398" i="1"/>
  <c r="AA398" i="1"/>
  <c r="AB398" i="1"/>
  <c r="W399" i="1"/>
  <c r="X399" i="1"/>
  <c r="Y399" i="1"/>
  <c r="Z399" i="1"/>
  <c r="AA399" i="1"/>
  <c r="AB399" i="1"/>
  <c r="W400" i="1"/>
  <c r="X400" i="1"/>
  <c r="Y400" i="1"/>
  <c r="Z400" i="1"/>
  <c r="AA400" i="1"/>
  <c r="AB400" i="1"/>
  <c r="W401" i="1"/>
  <c r="X401" i="1"/>
  <c r="Y401" i="1"/>
  <c r="Z401" i="1"/>
  <c r="AA401" i="1"/>
  <c r="AB401" i="1"/>
  <c r="W402" i="1"/>
  <c r="X402" i="1"/>
  <c r="Y402" i="1"/>
  <c r="Z402" i="1"/>
  <c r="AA402" i="1"/>
  <c r="AB402" i="1"/>
  <c r="W403" i="1"/>
  <c r="X403" i="1"/>
  <c r="Y403" i="1"/>
  <c r="Z403" i="1"/>
  <c r="AA403" i="1"/>
  <c r="AB403" i="1"/>
  <c r="W404" i="1"/>
  <c r="X404" i="1"/>
  <c r="Y404" i="1"/>
  <c r="Z404" i="1"/>
  <c r="AA404" i="1"/>
  <c r="AB404" i="1"/>
  <c r="W405" i="1"/>
  <c r="X405" i="1"/>
  <c r="Y405" i="1"/>
  <c r="Z405" i="1"/>
  <c r="AA405" i="1"/>
  <c r="AB405" i="1"/>
  <c r="W406" i="1"/>
  <c r="X406" i="1"/>
  <c r="Y406" i="1"/>
  <c r="Z406" i="1"/>
  <c r="AA406" i="1"/>
  <c r="AB406" i="1"/>
  <c r="W407" i="1"/>
  <c r="X407" i="1"/>
  <c r="Y407" i="1"/>
  <c r="Z407" i="1"/>
  <c r="AA407" i="1"/>
  <c r="AB407" i="1"/>
  <c r="W408" i="1"/>
  <c r="X408" i="1"/>
  <c r="Y408" i="1"/>
  <c r="Z408" i="1"/>
  <c r="AA408" i="1"/>
  <c r="AB408" i="1"/>
  <c r="W409" i="1"/>
  <c r="X409" i="1"/>
  <c r="Y409" i="1"/>
  <c r="Z409" i="1"/>
  <c r="AA409" i="1"/>
  <c r="AB409" i="1"/>
  <c r="W410" i="1"/>
  <c r="X410" i="1"/>
  <c r="Y410" i="1"/>
  <c r="Z410" i="1"/>
  <c r="AA410" i="1"/>
  <c r="AB410" i="1"/>
  <c r="W411" i="1"/>
  <c r="X411" i="1"/>
  <c r="Y411" i="1"/>
  <c r="Z411" i="1"/>
  <c r="AA411" i="1"/>
  <c r="AB411" i="1"/>
  <c r="W412" i="1"/>
  <c r="X412" i="1"/>
  <c r="Y412" i="1"/>
  <c r="Z412" i="1"/>
  <c r="AA412" i="1"/>
  <c r="AB412" i="1"/>
  <c r="W413" i="1"/>
  <c r="X413" i="1"/>
  <c r="Y413" i="1"/>
  <c r="Z413" i="1"/>
  <c r="AA413" i="1"/>
  <c r="AB413" i="1"/>
  <c r="W414" i="1"/>
  <c r="X414" i="1"/>
  <c r="Y414" i="1"/>
  <c r="Z414" i="1"/>
  <c r="AA414" i="1"/>
  <c r="AB414" i="1"/>
  <c r="W415" i="1"/>
  <c r="X415" i="1"/>
  <c r="Y415" i="1"/>
  <c r="Z415" i="1"/>
  <c r="AA415" i="1"/>
  <c r="AB415" i="1"/>
  <c r="W416" i="1"/>
  <c r="X416" i="1"/>
  <c r="Y416" i="1"/>
  <c r="Z416" i="1"/>
  <c r="AA416" i="1"/>
  <c r="AB416" i="1"/>
  <c r="W417" i="1"/>
  <c r="X417" i="1"/>
  <c r="Y417" i="1"/>
  <c r="Z417" i="1"/>
  <c r="AA417" i="1"/>
  <c r="AB417" i="1"/>
  <c r="W418" i="1"/>
  <c r="X418" i="1"/>
  <c r="Y418" i="1"/>
  <c r="Z418" i="1"/>
  <c r="AA418" i="1"/>
  <c r="AB418" i="1"/>
  <c r="W419" i="1"/>
  <c r="X419" i="1"/>
  <c r="Y419" i="1"/>
  <c r="Z419" i="1"/>
  <c r="AA419" i="1"/>
  <c r="AB419" i="1"/>
  <c r="W420" i="1"/>
  <c r="X420" i="1"/>
  <c r="Y420" i="1"/>
  <c r="Z420" i="1"/>
  <c r="AA420" i="1"/>
  <c r="AB420" i="1"/>
  <c r="W421" i="1"/>
  <c r="X421" i="1"/>
  <c r="Y421" i="1"/>
  <c r="Z421" i="1"/>
  <c r="AA421" i="1"/>
  <c r="AB421" i="1"/>
  <c r="W422" i="1"/>
  <c r="X422" i="1"/>
  <c r="Y422" i="1"/>
  <c r="Z422" i="1"/>
  <c r="AA422" i="1"/>
  <c r="AB422" i="1"/>
  <c r="W423" i="1"/>
  <c r="X423" i="1"/>
  <c r="Y423" i="1"/>
  <c r="Z423" i="1"/>
  <c r="AA423" i="1"/>
  <c r="AB423" i="1"/>
  <c r="W424" i="1"/>
  <c r="X424" i="1"/>
  <c r="Y424" i="1"/>
  <c r="Z424" i="1"/>
  <c r="AA424" i="1"/>
  <c r="AB424" i="1"/>
  <c r="W425" i="1"/>
  <c r="X425" i="1"/>
  <c r="Y425" i="1"/>
  <c r="Z425" i="1"/>
  <c r="AA425" i="1"/>
  <c r="AB425" i="1"/>
  <c r="W426" i="1"/>
  <c r="X426" i="1"/>
  <c r="Y426" i="1"/>
  <c r="Z426" i="1"/>
  <c r="AA426" i="1"/>
  <c r="AB426" i="1"/>
  <c r="W427" i="1"/>
  <c r="X427" i="1"/>
  <c r="Y427" i="1"/>
  <c r="Z427" i="1"/>
  <c r="AA427" i="1"/>
  <c r="AB427" i="1"/>
  <c r="W428" i="1"/>
  <c r="X428" i="1"/>
  <c r="Y428" i="1"/>
  <c r="Z428" i="1"/>
  <c r="AA428" i="1"/>
  <c r="AB428" i="1"/>
  <c r="W429" i="1"/>
  <c r="X429" i="1"/>
  <c r="Y429" i="1"/>
  <c r="Z429" i="1"/>
  <c r="AA429" i="1"/>
  <c r="AB429" i="1"/>
  <c r="W430" i="1"/>
  <c r="X430" i="1"/>
  <c r="Y430" i="1"/>
  <c r="Z430" i="1"/>
  <c r="AA430" i="1"/>
  <c r="AB430" i="1"/>
  <c r="W431" i="1"/>
  <c r="X431" i="1"/>
  <c r="Y431" i="1"/>
  <c r="Z431" i="1"/>
  <c r="AA431" i="1"/>
  <c r="AB431" i="1"/>
  <c r="W432" i="1"/>
  <c r="X432" i="1"/>
  <c r="Y432" i="1"/>
  <c r="Z432" i="1"/>
  <c r="AA432" i="1"/>
  <c r="AB432" i="1"/>
  <c r="W433" i="1"/>
  <c r="X433" i="1"/>
  <c r="Y433" i="1"/>
  <c r="Z433" i="1"/>
  <c r="AA433" i="1"/>
  <c r="AB433" i="1"/>
  <c r="W434" i="1"/>
  <c r="X434" i="1"/>
  <c r="Y434" i="1"/>
  <c r="Z434" i="1"/>
  <c r="AA434" i="1"/>
  <c r="AB434" i="1"/>
  <c r="W435" i="1"/>
  <c r="X435" i="1"/>
  <c r="Y435" i="1"/>
  <c r="Z435" i="1"/>
  <c r="AA435" i="1"/>
  <c r="AB435" i="1"/>
  <c r="W436" i="1"/>
  <c r="X436" i="1"/>
  <c r="Y436" i="1"/>
  <c r="Z436" i="1"/>
  <c r="AA436" i="1"/>
  <c r="AB436" i="1"/>
  <c r="W437" i="1"/>
  <c r="X437" i="1"/>
  <c r="Y437" i="1"/>
  <c r="Z437" i="1"/>
  <c r="AA437" i="1"/>
  <c r="AB437" i="1"/>
  <c r="W438" i="1"/>
  <c r="X438" i="1"/>
  <c r="Y438" i="1"/>
  <c r="Z438" i="1"/>
  <c r="AA438" i="1"/>
  <c r="AB438" i="1"/>
  <c r="W439" i="1"/>
  <c r="X439" i="1"/>
  <c r="Y439" i="1"/>
  <c r="Z439" i="1"/>
  <c r="AA439" i="1"/>
  <c r="AB439" i="1"/>
  <c r="W440" i="1"/>
  <c r="X440" i="1"/>
  <c r="Y440" i="1"/>
  <c r="Z440" i="1"/>
  <c r="AA440" i="1"/>
  <c r="AB440" i="1"/>
  <c r="W441" i="1"/>
  <c r="X441" i="1"/>
  <c r="Y441" i="1"/>
  <c r="Z441" i="1"/>
  <c r="AA441" i="1"/>
  <c r="AB441" i="1"/>
  <c r="W442" i="1"/>
  <c r="X442" i="1"/>
  <c r="Y442" i="1"/>
  <c r="Z442" i="1"/>
  <c r="AA442" i="1"/>
  <c r="AB442" i="1"/>
  <c r="W443" i="1"/>
  <c r="X443" i="1"/>
  <c r="Y443" i="1"/>
  <c r="Z443" i="1"/>
  <c r="AA443" i="1"/>
  <c r="AB443" i="1"/>
  <c r="W444" i="1"/>
  <c r="X444" i="1"/>
  <c r="Y444" i="1"/>
  <c r="Z444" i="1"/>
  <c r="AA444" i="1"/>
  <c r="AB444" i="1"/>
  <c r="W445" i="1"/>
  <c r="X445" i="1"/>
  <c r="Y445" i="1"/>
  <c r="Z445" i="1"/>
  <c r="AA445" i="1"/>
  <c r="AB445" i="1"/>
  <c r="W446" i="1"/>
  <c r="X446" i="1"/>
  <c r="Y446" i="1"/>
  <c r="Z446" i="1"/>
  <c r="AA446" i="1"/>
  <c r="AB446" i="1"/>
  <c r="W447" i="1"/>
  <c r="X447" i="1"/>
  <c r="Y447" i="1"/>
  <c r="Z447" i="1"/>
  <c r="AA447" i="1"/>
  <c r="AB447" i="1"/>
  <c r="AB2" i="1"/>
  <c r="AA2" i="1"/>
  <c r="Z2" i="1"/>
  <c r="Y2" i="1"/>
  <c r="X2" i="1"/>
  <c r="W2" i="1"/>
  <c r="Q3" i="1"/>
  <c r="R3" i="1"/>
  <c r="S3" i="1"/>
  <c r="T3" i="1"/>
  <c r="U3" i="1"/>
  <c r="Q4" i="1"/>
  <c r="R4" i="1"/>
  <c r="S4" i="1"/>
  <c r="T4" i="1"/>
  <c r="U4" i="1"/>
  <c r="Q5" i="1"/>
  <c r="R5" i="1"/>
  <c r="S5" i="1"/>
  <c r="T5" i="1"/>
  <c r="U5" i="1"/>
  <c r="Q6" i="1"/>
  <c r="R6" i="1"/>
  <c r="S6" i="1"/>
  <c r="T6" i="1"/>
  <c r="U6" i="1"/>
  <c r="Q7" i="1"/>
  <c r="R7" i="1"/>
  <c r="S7" i="1"/>
  <c r="T7" i="1"/>
  <c r="U7" i="1"/>
  <c r="Q8" i="1"/>
  <c r="R8" i="1"/>
  <c r="S8" i="1"/>
  <c r="T8" i="1"/>
  <c r="U8" i="1"/>
  <c r="Q9" i="1"/>
  <c r="R9" i="1"/>
  <c r="S9" i="1"/>
  <c r="T9" i="1"/>
  <c r="U9" i="1"/>
  <c r="Q10" i="1"/>
  <c r="R10" i="1"/>
  <c r="S10" i="1"/>
  <c r="T10" i="1"/>
  <c r="U10" i="1"/>
  <c r="Q11" i="1"/>
  <c r="R11" i="1"/>
  <c r="S11" i="1"/>
  <c r="T11" i="1"/>
  <c r="U11" i="1"/>
  <c r="Q12" i="1"/>
  <c r="R12" i="1"/>
  <c r="S12" i="1"/>
  <c r="T12" i="1"/>
  <c r="U12" i="1"/>
  <c r="Q13" i="1"/>
  <c r="R13" i="1"/>
  <c r="S13" i="1"/>
  <c r="T13" i="1"/>
  <c r="U13" i="1"/>
  <c r="Q14" i="1"/>
  <c r="R14" i="1"/>
  <c r="S14" i="1"/>
  <c r="T14" i="1"/>
  <c r="U14" i="1"/>
  <c r="Q15" i="1"/>
  <c r="R15" i="1"/>
  <c r="S15" i="1"/>
  <c r="T15" i="1"/>
  <c r="U15" i="1"/>
  <c r="Q16" i="1"/>
  <c r="R16" i="1"/>
  <c r="S16" i="1"/>
  <c r="T16" i="1"/>
  <c r="U16" i="1"/>
  <c r="Q17" i="1"/>
  <c r="R17" i="1"/>
  <c r="S17" i="1"/>
  <c r="T17" i="1"/>
  <c r="U17" i="1"/>
  <c r="Q18" i="1"/>
  <c r="R18" i="1"/>
  <c r="S18" i="1"/>
  <c r="T18" i="1"/>
  <c r="U18" i="1"/>
  <c r="Q19" i="1"/>
  <c r="R19" i="1"/>
  <c r="S19" i="1"/>
  <c r="T19" i="1"/>
  <c r="U19" i="1"/>
  <c r="Q20" i="1"/>
  <c r="R20" i="1"/>
  <c r="S20" i="1"/>
  <c r="T20" i="1"/>
  <c r="U20" i="1"/>
  <c r="Q21" i="1"/>
  <c r="R21" i="1"/>
  <c r="S21" i="1"/>
  <c r="T21" i="1"/>
  <c r="U21" i="1"/>
  <c r="Q22" i="1"/>
  <c r="R22" i="1"/>
  <c r="S22" i="1"/>
  <c r="T22" i="1"/>
  <c r="U22" i="1"/>
  <c r="Q23" i="1"/>
  <c r="R23" i="1"/>
  <c r="S23" i="1"/>
  <c r="T23" i="1"/>
  <c r="U23" i="1"/>
  <c r="Q24" i="1"/>
  <c r="R24" i="1"/>
  <c r="S24" i="1"/>
  <c r="T24" i="1"/>
  <c r="U24" i="1"/>
  <c r="Q25" i="1"/>
  <c r="R25" i="1"/>
  <c r="S25" i="1"/>
  <c r="T25" i="1"/>
  <c r="U25" i="1"/>
  <c r="Q26" i="1"/>
  <c r="R26" i="1"/>
  <c r="S26" i="1"/>
  <c r="T26" i="1"/>
  <c r="U26" i="1"/>
  <c r="Q27" i="1"/>
  <c r="R27" i="1"/>
  <c r="S27" i="1"/>
  <c r="T27" i="1"/>
  <c r="U27" i="1"/>
  <c r="Q28" i="1"/>
  <c r="R28" i="1"/>
  <c r="S28" i="1"/>
  <c r="T28" i="1"/>
  <c r="U28" i="1"/>
  <c r="Q29" i="1"/>
  <c r="R29" i="1"/>
  <c r="S29" i="1"/>
  <c r="T29" i="1"/>
  <c r="U29" i="1"/>
  <c r="Q30" i="1"/>
  <c r="R30" i="1"/>
  <c r="S30" i="1"/>
  <c r="T30" i="1"/>
  <c r="U30" i="1"/>
  <c r="Q31" i="1"/>
  <c r="R31" i="1"/>
  <c r="S31" i="1"/>
  <c r="T31" i="1"/>
  <c r="U31" i="1"/>
  <c r="Q32" i="1"/>
  <c r="R32" i="1"/>
  <c r="S32" i="1"/>
  <c r="T32" i="1"/>
  <c r="U32" i="1"/>
  <c r="Q33" i="1"/>
  <c r="R33" i="1"/>
  <c r="S33" i="1"/>
  <c r="T33" i="1"/>
  <c r="U33" i="1"/>
  <c r="Q34" i="1"/>
  <c r="R34" i="1"/>
  <c r="S34" i="1"/>
  <c r="T34" i="1"/>
  <c r="U34" i="1"/>
  <c r="Q35" i="1"/>
  <c r="R35" i="1"/>
  <c r="S35" i="1"/>
  <c r="T35" i="1"/>
  <c r="U35" i="1"/>
  <c r="Q36" i="1"/>
  <c r="R36" i="1"/>
  <c r="S36" i="1"/>
  <c r="T36" i="1"/>
  <c r="U36" i="1"/>
  <c r="Q37" i="1"/>
  <c r="R37" i="1"/>
  <c r="S37" i="1"/>
  <c r="T37" i="1"/>
  <c r="U37" i="1"/>
  <c r="Q38" i="1"/>
  <c r="R38" i="1"/>
  <c r="S38" i="1"/>
  <c r="T38" i="1"/>
  <c r="U38" i="1"/>
  <c r="Q39" i="1"/>
  <c r="R39" i="1"/>
  <c r="S39" i="1"/>
  <c r="T39" i="1"/>
  <c r="U39" i="1"/>
  <c r="Q40" i="1"/>
  <c r="R40" i="1"/>
  <c r="S40" i="1"/>
  <c r="T40" i="1"/>
  <c r="U40" i="1"/>
  <c r="Q41" i="1"/>
  <c r="R41" i="1"/>
  <c r="S41" i="1"/>
  <c r="T41" i="1"/>
  <c r="U41" i="1"/>
  <c r="Q42" i="1"/>
  <c r="R42" i="1"/>
  <c r="S42" i="1"/>
  <c r="T42" i="1"/>
  <c r="U42" i="1"/>
  <c r="Q43" i="1"/>
  <c r="R43" i="1"/>
  <c r="S43" i="1"/>
  <c r="T43" i="1"/>
  <c r="U43" i="1"/>
  <c r="Q44" i="1"/>
  <c r="R44" i="1"/>
  <c r="S44" i="1"/>
  <c r="T44" i="1"/>
  <c r="U44" i="1"/>
  <c r="Q45" i="1"/>
  <c r="R45" i="1"/>
  <c r="S45" i="1"/>
  <c r="T45" i="1"/>
  <c r="U45" i="1"/>
  <c r="Q46" i="1"/>
  <c r="R46" i="1"/>
  <c r="S46" i="1"/>
  <c r="T46" i="1"/>
  <c r="U46" i="1"/>
  <c r="Q47" i="1"/>
  <c r="R47" i="1"/>
  <c r="S47" i="1"/>
  <c r="T47" i="1"/>
  <c r="U47" i="1"/>
  <c r="Q48" i="1"/>
  <c r="R48" i="1"/>
  <c r="S48" i="1"/>
  <c r="T48" i="1"/>
  <c r="U48" i="1"/>
  <c r="Q49" i="1"/>
  <c r="R49" i="1"/>
  <c r="S49" i="1"/>
  <c r="T49" i="1"/>
  <c r="U49" i="1"/>
  <c r="Q50" i="1"/>
  <c r="R50" i="1"/>
  <c r="S50" i="1"/>
  <c r="T50" i="1"/>
  <c r="U50" i="1"/>
  <c r="Q51" i="1"/>
  <c r="R51" i="1"/>
  <c r="S51" i="1"/>
  <c r="T51" i="1"/>
  <c r="U51" i="1"/>
  <c r="Q52" i="1"/>
  <c r="R52" i="1"/>
  <c r="S52" i="1"/>
  <c r="T52" i="1"/>
  <c r="U52" i="1"/>
  <c r="Q53" i="1"/>
  <c r="R53" i="1"/>
  <c r="S53" i="1"/>
  <c r="T53" i="1"/>
  <c r="U53" i="1"/>
  <c r="Q54" i="1"/>
  <c r="R54" i="1"/>
  <c r="S54" i="1"/>
  <c r="T54" i="1"/>
  <c r="U54" i="1"/>
  <c r="Q55" i="1"/>
  <c r="R55" i="1"/>
  <c r="S55" i="1"/>
  <c r="T55" i="1"/>
  <c r="U55" i="1"/>
  <c r="Q56" i="1"/>
  <c r="R56" i="1"/>
  <c r="S56" i="1"/>
  <c r="T56" i="1"/>
  <c r="U56" i="1"/>
  <c r="Q57" i="1"/>
  <c r="R57" i="1"/>
  <c r="S57" i="1"/>
  <c r="T57" i="1"/>
  <c r="U57" i="1"/>
  <c r="Q58" i="1"/>
  <c r="R58" i="1"/>
  <c r="S58" i="1"/>
  <c r="T58" i="1"/>
  <c r="U58" i="1"/>
  <c r="Q59" i="1"/>
  <c r="R59" i="1"/>
  <c r="S59" i="1"/>
  <c r="T59" i="1"/>
  <c r="U59" i="1"/>
  <c r="Q60" i="1"/>
  <c r="R60" i="1"/>
  <c r="S60" i="1"/>
  <c r="T60" i="1"/>
  <c r="U60" i="1"/>
  <c r="Q61" i="1"/>
  <c r="R61" i="1"/>
  <c r="S61" i="1"/>
  <c r="T61" i="1"/>
  <c r="U61" i="1"/>
  <c r="Q62" i="1"/>
  <c r="R62" i="1"/>
  <c r="S62" i="1"/>
  <c r="T62" i="1"/>
  <c r="U62" i="1"/>
  <c r="Q63" i="1"/>
  <c r="R63" i="1"/>
  <c r="S63" i="1"/>
  <c r="T63" i="1"/>
  <c r="U63" i="1"/>
  <c r="Q64" i="1"/>
  <c r="R64" i="1"/>
  <c r="S64" i="1"/>
  <c r="T64" i="1"/>
  <c r="U64" i="1"/>
  <c r="Q65" i="1"/>
  <c r="R65" i="1"/>
  <c r="S65" i="1"/>
  <c r="T65" i="1"/>
  <c r="U65" i="1"/>
  <c r="Q66" i="1"/>
  <c r="R66" i="1"/>
  <c r="S66" i="1"/>
  <c r="T66" i="1"/>
  <c r="U66" i="1"/>
  <c r="Q67" i="1"/>
  <c r="R67" i="1"/>
  <c r="S67" i="1"/>
  <c r="T67" i="1"/>
  <c r="U67" i="1"/>
  <c r="Q68" i="1"/>
  <c r="R68" i="1"/>
  <c r="S68" i="1"/>
  <c r="T68" i="1"/>
  <c r="U68" i="1"/>
  <c r="Q69" i="1"/>
  <c r="R69" i="1"/>
  <c r="S69" i="1"/>
  <c r="T69" i="1"/>
  <c r="U69" i="1"/>
  <c r="Q70" i="1"/>
  <c r="R70" i="1"/>
  <c r="S70" i="1"/>
  <c r="T70" i="1"/>
  <c r="U70" i="1"/>
  <c r="Q71" i="1"/>
  <c r="R71" i="1"/>
  <c r="S71" i="1"/>
  <c r="T71" i="1"/>
  <c r="U71" i="1"/>
  <c r="Q72" i="1"/>
  <c r="R72" i="1"/>
  <c r="S72" i="1"/>
  <c r="T72" i="1"/>
  <c r="U72" i="1"/>
  <c r="Q73" i="1"/>
  <c r="R73" i="1"/>
  <c r="S73" i="1"/>
  <c r="T73" i="1"/>
  <c r="U73" i="1"/>
  <c r="Q74" i="1"/>
  <c r="R74" i="1"/>
  <c r="S74" i="1"/>
  <c r="T74" i="1"/>
  <c r="U74" i="1"/>
  <c r="Q75" i="1"/>
  <c r="R75" i="1"/>
  <c r="S75" i="1"/>
  <c r="T75" i="1"/>
  <c r="U75" i="1"/>
  <c r="Q76" i="1"/>
  <c r="R76" i="1"/>
  <c r="S76" i="1"/>
  <c r="T76" i="1"/>
  <c r="U76" i="1"/>
  <c r="Q77" i="1"/>
  <c r="R77" i="1"/>
  <c r="S77" i="1"/>
  <c r="T77" i="1"/>
  <c r="U77" i="1"/>
  <c r="Q78" i="1"/>
  <c r="R78" i="1"/>
  <c r="S78" i="1"/>
  <c r="T78" i="1"/>
  <c r="U78" i="1"/>
  <c r="Q79" i="1"/>
  <c r="R79" i="1"/>
  <c r="S79" i="1"/>
  <c r="T79" i="1"/>
  <c r="U79" i="1"/>
  <c r="Q80" i="1"/>
  <c r="R80" i="1"/>
  <c r="S80" i="1"/>
  <c r="T80" i="1"/>
  <c r="U80" i="1"/>
  <c r="Q81" i="1"/>
  <c r="R81" i="1"/>
  <c r="S81" i="1"/>
  <c r="T81" i="1"/>
  <c r="U81" i="1"/>
  <c r="Q82" i="1"/>
  <c r="R82" i="1"/>
  <c r="S82" i="1"/>
  <c r="T82" i="1"/>
  <c r="U82" i="1"/>
  <c r="Q83" i="1"/>
  <c r="R83" i="1"/>
  <c r="S83" i="1"/>
  <c r="T83" i="1"/>
  <c r="U83" i="1"/>
  <c r="Q84" i="1"/>
  <c r="R84" i="1"/>
  <c r="S84" i="1"/>
  <c r="T84" i="1"/>
  <c r="U84" i="1"/>
  <c r="Q85" i="1"/>
  <c r="R85" i="1"/>
  <c r="S85" i="1"/>
  <c r="T85" i="1"/>
  <c r="U85" i="1"/>
  <c r="Q86" i="1"/>
  <c r="R86" i="1"/>
  <c r="S86" i="1"/>
  <c r="T86" i="1"/>
  <c r="U86" i="1"/>
  <c r="Q87" i="1"/>
  <c r="R87" i="1"/>
  <c r="S87" i="1"/>
  <c r="T87" i="1"/>
  <c r="U87" i="1"/>
  <c r="Q88" i="1"/>
  <c r="R88" i="1"/>
  <c r="S88" i="1"/>
  <c r="T88" i="1"/>
  <c r="U88" i="1"/>
  <c r="Q89" i="1"/>
  <c r="R89" i="1"/>
  <c r="S89" i="1"/>
  <c r="T89" i="1"/>
  <c r="U89" i="1"/>
  <c r="Q90" i="1"/>
  <c r="R90" i="1"/>
  <c r="S90" i="1"/>
  <c r="T90" i="1"/>
  <c r="U90" i="1"/>
  <c r="Q91" i="1"/>
  <c r="R91" i="1"/>
  <c r="S91" i="1"/>
  <c r="T91" i="1"/>
  <c r="U91" i="1"/>
  <c r="Q92" i="1"/>
  <c r="R92" i="1"/>
  <c r="S92" i="1"/>
  <c r="T92" i="1"/>
  <c r="U92" i="1"/>
  <c r="Q93" i="1"/>
  <c r="R93" i="1"/>
  <c r="S93" i="1"/>
  <c r="T93" i="1"/>
  <c r="U93" i="1"/>
  <c r="Q94" i="1"/>
  <c r="R94" i="1"/>
  <c r="S94" i="1"/>
  <c r="T94" i="1"/>
  <c r="U94" i="1"/>
  <c r="Q95" i="1"/>
  <c r="R95" i="1"/>
  <c r="S95" i="1"/>
  <c r="T95" i="1"/>
  <c r="U95" i="1"/>
  <c r="Q96" i="1"/>
  <c r="R96" i="1"/>
  <c r="S96" i="1"/>
  <c r="T96" i="1"/>
  <c r="U96" i="1"/>
  <c r="Q97" i="1"/>
  <c r="R97" i="1"/>
  <c r="S97" i="1"/>
  <c r="T97" i="1"/>
  <c r="U97" i="1"/>
  <c r="Q98" i="1"/>
  <c r="R98" i="1"/>
  <c r="S98" i="1"/>
  <c r="T98" i="1"/>
  <c r="U98" i="1"/>
  <c r="Q99" i="1"/>
  <c r="R99" i="1"/>
  <c r="S99" i="1"/>
  <c r="T99" i="1"/>
  <c r="U99" i="1"/>
  <c r="Q100" i="1"/>
  <c r="R100" i="1"/>
  <c r="S100" i="1"/>
  <c r="T100" i="1"/>
  <c r="U100" i="1"/>
  <c r="Q101" i="1"/>
  <c r="R101" i="1"/>
  <c r="S101" i="1"/>
  <c r="T101" i="1"/>
  <c r="U101" i="1"/>
  <c r="Q102" i="1"/>
  <c r="R102" i="1"/>
  <c r="S102" i="1"/>
  <c r="T102" i="1"/>
  <c r="U102" i="1"/>
  <c r="Q103" i="1"/>
  <c r="R103" i="1"/>
  <c r="S103" i="1"/>
  <c r="T103" i="1"/>
  <c r="U103" i="1"/>
  <c r="Q104" i="1"/>
  <c r="R104" i="1"/>
  <c r="S104" i="1"/>
  <c r="T104" i="1"/>
  <c r="U104" i="1"/>
  <c r="Q105" i="1"/>
  <c r="R105" i="1"/>
  <c r="S105" i="1"/>
  <c r="T105" i="1"/>
  <c r="U105" i="1"/>
  <c r="Q106" i="1"/>
  <c r="R106" i="1"/>
  <c r="S106" i="1"/>
  <c r="T106" i="1"/>
  <c r="U106" i="1"/>
  <c r="Q107" i="1"/>
  <c r="R107" i="1"/>
  <c r="S107" i="1"/>
  <c r="T107" i="1"/>
  <c r="U107" i="1"/>
  <c r="Q108" i="1"/>
  <c r="R108" i="1"/>
  <c r="S108" i="1"/>
  <c r="T108" i="1"/>
  <c r="U108" i="1"/>
  <c r="Q109" i="1"/>
  <c r="R109" i="1"/>
  <c r="S109" i="1"/>
  <c r="T109" i="1"/>
  <c r="U109" i="1"/>
  <c r="Q110" i="1"/>
  <c r="R110" i="1"/>
  <c r="S110" i="1"/>
  <c r="T110" i="1"/>
  <c r="U110" i="1"/>
  <c r="Q111" i="1"/>
  <c r="R111" i="1"/>
  <c r="S111" i="1"/>
  <c r="T111" i="1"/>
  <c r="U111" i="1"/>
  <c r="Q112" i="1"/>
  <c r="R112" i="1"/>
  <c r="S112" i="1"/>
  <c r="T112" i="1"/>
  <c r="U112" i="1"/>
  <c r="Q113" i="1"/>
  <c r="R113" i="1"/>
  <c r="S113" i="1"/>
  <c r="T113" i="1"/>
  <c r="U113" i="1"/>
  <c r="Q114" i="1"/>
  <c r="R114" i="1"/>
  <c r="S114" i="1"/>
  <c r="T114" i="1"/>
  <c r="U114" i="1"/>
  <c r="Q115" i="1"/>
  <c r="R115" i="1"/>
  <c r="S115" i="1"/>
  <c r="T115" i="1"/>
  <c r="U115" i="1"/>
  <c r="Q116" i="1"/>
  <c r="R116" i="1"/>
  <c r="S116" i="1"/>
  <c r="T116" i="1"/>
  <c r="U116" i="1"/>
  <c r="Q117" i="1"/>
  <c r="R117" i="1"/>
  <c r="S117" i="1"/>
  <c r="T117" i="1"/>
  <c r="U117" i="1"/>
  <c r="Q118" i="1"/>
  <c r="R118" i="1"/>
  <c r="S118" i="1"/>
  <c r="T118" i="1"/>
  <c r="U118" i="1"/>
  <c r="Q119" i="1"/>
  <c r="R119" i="1"/>
  <c r="S119" i="1"/>
  <c r="T119" i="1"/>
  <c r="U119" i="1"/>
  <c r="Q120" i="1"/>
  <c r="R120" i="1"/>
  <c r="S120" i="1"/>
  <c r="T120" i="1"/>
  <c r="U120" i="1"/>
  <c r="Q121" i="1"/>
  <c r="R121" i="1"/>
  <c r="S121" i="1"/>
  <c r="T121" i="1"/>
  <c r="U121" i="1"/>
  <c r="Q122" i="1"/>
  <c r="R122" i="1"/>
  <c r="S122" i="1"/>
  <c r="T122" i="1"/>
  <c r="U122" i="1"/>
  <c r="Q123" i="1"/>
  <c r="R123" i="1"/>
  <c r="S123" i="1"/>
  <c r="T123" i="1"/>
  <c r="U123" i="1"/>
  <c r="Q124" i="1"/>
  <c r="R124" i="1"/>
  <c r="S124" i="1"/>
  <c r="T124" i="1"/>
  <c r="U124" i="1"/>
  <c r="Q125" i="1"/>
  <c r="R125" i="1"/>
  <c r="S125" i="1"/>
  <c r="T125" i="1"/>
  <c r="U125" i="1"/>
  <c r="Q126" i="1"/>
  <c r="R126" i="1"/>
  <c r="S126" i="1"/>
  <c r="T126" i="1"/>
  <c r="U126" i="1"/>
  <c r="Q127" i="1"/>
  <c r="R127" i="1"/>
  <c r="S127" i="1"/>
  <c r="T127" i="1"/>
  <c r="U127" i="1"/>
  <c r="Q128" i="1"/>
  <c r="R128" i="1"/>
  <c r="S128" i="1"/>
  <c r="T128" i="1"/>
  <c r="U128" i="1"/>
  <c r="Q129" i="1"/>
  <c r="R129" i="1"/>
  <c r="S129" i="1"/>
  <c r="T129" i="1"/>
  <c r="U129" i="1"/>
  <c r="Q130" i="1"/>
  <c r="R130" i="1"/>
  <c r="S130" i="1"/>
  <c r="T130" i="1"/>
  <c r="U130" i="1"/>
  <c r="Q131" i="1"/>
  <c r="R131" i="1"/>
  <c r="S131" i="1"/>
  <c r="T131" i="1"/>
  <c r="U131" i="1"/>
  <c r="Q132" i="1"/>
  <c r="R132" i="1"/>
  <c r="S132" i="1"/>
  <c r="T132" i="1"/>
  <c r="U132" i="1"/>
  <c r="Q133" i="1"/>
  <c r="R133" i="1"/>
  <c r="S133" i="1"/>
  <c r="T133" i="1"/>
  <c r="U133" i="1"/>
  <c r="Q134" i="1"/>
  <c r="R134" i="1"/>
  <c r="S134" i="1"/>
  <c r="T134" i="1"/>
  <c r="U134" i="1"/>
  <c r="Q135" i="1"/>
  <c r="R135" i="1"/>
  <c r="S135" i="1"/>
  <c r="T135" i="1"/>
  <c r="U135" i="1"/>
  <c r="Q136" i="1"/>
  <c r="R136" i="1"/>
  <c r="S136" i="1"/>
  <c r="T136" i="1"/>
  <c r="U136" i="1"/>
  <c r="Q137" i="1"/>
  <c r="R137" i="1"/>
  <c r="S137" i="1"/>
  <c r="T137" i="1"/>
  <c r="U137" i="1"/>
  <c r="Q138" i="1"/>
  <c r="R138" i="1"/>
  <c r="S138" i="1"/>
  <c r="T138" i="1"/>
  <c r="U138" i="1"/>
  <c r="Q139" i="1"/>
  <c r="R139" i="1"/>
  <c r="S139" i="1"/>
  <c r="T139" i="1"/>
  <c r="U139" i="1"/>
  <c r="Q140" i="1"/>
  <c r="R140" i="1"/>
  <c r="S140" i="1"/>
  <c r="T140" i="1"/>
  <c r="U140" i="1"/>
  <c r="Q141" i="1"/>
  <c r="R141" i="1"/>
  <c r="S141" i="1"/>
  <c r="T141" i="1"/>
  <c r="U141" i="1"/>
  <c r="Q142" i="1"/>
  <c r="R142" i="1"/>
  <c r="S142" i="1"/>
  <c r="T142" i="1"/>
  <c r="U142" i="1"/>
  <c r="Q143" i="1"/>
  <c r="R143" i="1"/>
  <c r="S143" i="1"/>
  <c r="T143" i="1"/>
  <c r="U143" i="1"/>
  <c r="Q144" i="1"/>
  <c r="R144" i="1"/>
  <c r="S144" i="1"/>
  <c r="T144" i="1"/>
  <c r="U144" i="1"/>
  <c r="Q145" i="1"/>
  <c r="R145" i="1"/>
  <c r="S145" i="1"/>
  <c r="T145" i="1"/>
  <c r="U145" i="1"/>
  <c r="Q146" i="1"/>
  <c r="R146" i="1"/>
  <c r="S146" i="1"/>
  <c r="T146" i="1"/>
  <c r="U146" i="1"/>
  <c r="Q147" i="1"/>
  <c r="R147" i="1"/>
  <c r="S147" i="1"/>
  <c r="T147" i="1"/>
  <c r="U147" i="1"/>
  <c r="Q148" i="1"/>
  <c r="R148" i="1"/>
  <c r="S148" i="1"/>
  <c r="T148" i="1"/>
  <c r="U148" i="1"/>
  <c r="Q149" i="1"/>
  <c r="R149" i="1"/>
  <c r="S149" i="1"/>
  <c r="T149" i="1"/>
  <c r="U149" i="1"/>
  <c r="Q150" i="1"/>
  <c r="R150" i="1"/>
  <c r="S150" i="1"/>
  <c r="T150" i="1"/>
  <c r="U150" i="1"/>
  <c r="Q151" i="1"/>
  <c r="R151" i="1"/>
  <c r="S151" i="1"/>
  <c r="T151" i="1"/>
  <c r="U151" i="1"/>
  <c r="Q152" i="1"/>
  <c r="R152" i="1"/>
  <c r="S152" i="1"/>
  <c r="T152" i="1"/>
  <c r="U152" i="1"/>
  <c r="Q153" i="1"/>
  <c r="R153" i="1"/>
  <c r="S153" i="1"/>
  <c r="T153" i="1"/>
  <c r="U153" i="1"/>
  <c r="Q154" i="1"/>
  <c r="R154" i="1"/>
  <c r="S154" i="1"/>
  <c r="T154" i="1"/>
  <c r="U154" i="1"/>
  <c r="Q155" i="1"/>
  <c r="R155" i="1"/>
  <c r="S155" i="1"/>
  <c r="T155" i="1"/>
  <c r="U155" i="1"/>
  <c r="Q156" i="1"/>
  <c r="R156" i="1"/>
  <c r="S156" i="1"/>
  <c r="T156" i="1"/>
  <c r="U156" i="1"/>
  <c r="Q157" i="1"/>
  <c r="R157" i="1"/>
  <c r="S157" i="1"/>
  <c r="T157" i="1"/>
  <c r="U157" i="1"/>
  <c r="Q158" i="1"/>
  <c r="R158" i="1"/>
  <c r="S158" i="1"/>
  <c r="T158" i="1"/>
  <c r="U158" i="1"/>
  <c r="Q159" i="1"/>
  <c r="R159" i="1"/>
  <c r="S159" i="1"/>
  <c r="T159" i="1"/>
  <c r="U159" i="1"/>
  <c r="Q160" i="1"/>
  <c r="R160" i="1"/>
  <c r="S160" i="1"/>
  <c r="T160" i="1"/>
  <c r="U160" i="1"/>
  <c r="Q161" i="1"/>
  <c r="R161" i="1"/>
  <c r="S161" i="1"/>
  <c r="T161" i="1"/>
  <c r="U161" i="1"/>
  <c r="Q162" i="1"/>
  <c r="R162" i="1"/>
  <c r="S162" i="1"/>
  <c r="T162" i="1"/>
  <c r="U162" i="1"/>
  <c r="Q163" i="1"/>
  <c r="R163" i="1"/>
  <c r="S163" i="1"/>
  <c r="T163" i="1"/>
  <c r="U163" i="1"/>
  <c r="Q164" i="1"/>
  <c r="R164" i="1"/>
  <c r="S164" i="1"/>
  <c r="T164" i="1"/>
  <c r="U164" i="1"/>
  <c r="Q165" i="1"/>
  <c r="R165" i="1"/>
  <c r="S165" i="1"/>
  <c r="T165" i="1"/>
  <c r="U165" i="1"/>
  <c r="Q166" i="1"/>
  <c r="R166" i="1"/>
  <c r="S166" i="1"/>
  <c r="T166" i="1"/>
  <c r="U166" i="1"/>
  <c r="Q167" i="1"/>
  <c r="R167" i="1"/>
  <c r="S167" i="1"/>
  <c r="T167" i="1"/>
  <c r="U167" i="1"/>
  <c r="Q168" i="1"/>
  <c r="R168" i="1"/>
  <c r="S168" i="1"/>
  <c r="T168" i="1"/>
  <c r="U168" i="1"/>
  <c r="Q169" i="1"/>
  <c r="R169" i="1"/>
  <c r="S169" i="1"/>
  <c r="T169" i="1"/>
  <c r="U169" i="1"/>
  <c r="Q170" i="1"/>
  <c r="R170" i="1"/>
  <c r="S170" i="1"/>
  <c r="T170" i="1"/>
  <c r="U170" i="1"/>
  <c r="Q171" i="1"/>
  <c r="R171" i="1"/>
  <c r="S171" i="1"/>
  <c r="T171" i="1"/>
  <c r="U171" i="1"/>
  <c r="Q172" i="1"/>
  <c r="R172" i="1"/>
  <c r="S172" i="1"/>
  <c r="T172" i="1"/>
  <c r="U172" i="1"/>
  <c r="Q173" i="1"/>
  <c r="R173" i="1"/>
  <c r="S173" i="1"/>
  <c r="T173" i="1"/>
  <c r="U173" i="1"/>
  <c r="Q174" i="1"/>
  <c r="R174" i="1"/>
  <c r="S174" i="1"/>
  <c r="T174" i="1"/>
  <c r="U174" i="1"/>
  <c r="Q175" i="1"/>
  <c r="R175" i="1"/>
  <c r="S175" i="1"/>
  <c r="T175" i="1"/>
  <c r="U175" i="1"/>
  <c r="Q176" i="1"/>
  <c r="R176" i="1"/>
  <c r="S176" i="1"/>
  <c r="T176" i="1"/>
  <c r="U176" i="1"/>
  <c r="Q177" i="1"/>
  <c r="R177" i="1"/>
  <c r="S177" i="1"/>
  <c r="T177" i="1"/>
  <c r="U177" i="1"/>
  <c r="Q178" i="1"/>
  <c r="R178" i="1"/>
  <c r="S178" i="1"/>
  <c r="T178" i="1"/>
  <c r="U178" i="1"/>
  <c r="Q179" i="1"/>
  <c r="R179" i="1"/>
  <c r="S179" i="1"/>
  <c r="T179" i="1"/>
  <c r="U179" i="1"/>
  <c r="Q180" i="1"/>
  <c r="R180" i="1"/>
  <c r="S180" i="1"/>
  <c r="T180" i="1"/>
  <c r="U180" i="1"/>
  <c r="Q181" i="1"/>
  <c r="R181" i="1"/>
  <c r="S181" i="1"/>
  <c r="T181" i="1"/>
  <c r="U181" i="1"/>
  <c r="Q182" i="1"/>
  <c r="R182" i="1"/>
  <c r="S182" i="1"/>
  <c r="T182" i="1"/>
  <c r="U182" i="1"/>
  <c r="Q183" i="1"/>
  <c r="R183" i="1"/>
  <c r="S183" i="1"/>
  <c r="T183" i="1"/>
  <c r="U183" i="1"/>
  <c r="Q184" i="1"/>
  <c r="R184" i="1"/>
  <c r="S184" i="1"/>
  <c r="T184" i="1"/>
  <c r="U184" i="1"/>
  <c r="Q185" i="1"/>
  <c r="R185" i="1"/>
  <c r="S185" i="1"/>
  <c r="T185" i="1"/>
  <c r="U185" i="1"/>
  <c r="Q186" i="1"/>
  <c r="R186" i="1"/>
  <c r="S186" i="1"/>
  <c r="T186" i="1"/>
  <c r="U186" i="1"/>
  <c r="Q187" i="1"/>
  <c r="R187" i="1"/>
  <c r="S187" i="1"/>
  <c r="T187" i="1"/>
  <c r="U187" i="1"/>
  <c r="Q188" i="1"/>
  <c r="R188" i="1"/>
  <c r="S188" i="1"/>
  <c r="T188" i="1"/>
  <c r="U188" i="1"/>
  <c r="Q189" i="1"/>
  <c r="R189" i="1"/>
  <c r="S189" i="1"/>
  <c r="T189" i="1"/>
  <c r="U189" i="1"/>
  <c r="Q190" i="1"/>
  <c r="R190" i="1"/>
  <c r="S190" i="1"/>
  <c r="T190" i="1"/>
  <c r="U190" i="1"/>
  <c r="Q191" i="1"/>
  <c r="R191" i="1"/>
  <c r="S191" i="1"/>
  <c r="T191" i="1"/>
  <c r="U191" i="1"/>
  <c r="Q192" i="1"/>
  <c r="R192" i="1"/>
  <c r="S192" i="1"/>
  <c r="T192" i="1"/>
  <c r="U192" i="1"/>
  <c r="Q193" i="1"/>
  <c r="R193" i="1"/>
  <c r="S193" i="1"/>
  <c r="T193" i="1"/>
  <c r="U193" i="1"/>
  <c r="Q194" i="1"/>
  <c r="R194" i="1"/>
  <c r="S194" i="1"/>
  <c r="T194" i="1"/>
  <c r="U194" i="1"/>
  <c r="Q195" i="1"/>
  <c r="R195" i="1"/>
  <c r="S195" i="1"/>
  <c r="T195" i="1"/>
  <c r="U195" i="1"/>
  <c r="Q196" i="1"/>
  <c r="R196" i="1"/>
  <c r="S196" i="1"/>
  <c r="T196" i="1"/>
  <c r="U196" i="1"/>
  <c r="Q197" i="1"/>
  <c r="R197" i="1"/>
  <c r="S197" i="1"/>
  <c r="T197" i="1"/>
  <c r="U197" i="1"/>
  <c r="Q198" i="1"/>
  <c r="R198" i="1"/>
  <c r="S198" i="1"/>
  <c r="T198" i="1"/>
  <c r="U198" i="1"/>
  <c r="Q199" i="1"/>
  <c r="R199" i="1"/>
  <c r="S199" i="1"/>
  <c r="T199" i="1"/>
  <c r="U199" i="1"/>
  <c r="Q200" i="1"/>
  <c r="R200" i="1"/>
  <c r="S200" i="1"/>
  <c r="T200" i="1"/>
  <c r="U200" i="1"/>
  <c r="Q201" i="1"/>
  <c r="R201" i="1"/>
  <c r="S201" i="1"/>
  <c r="T201" i="1"/>
  <c r="U201" i="1"/>
  <c r="Q202" i="1"/>
  <c r="R202" i="1"/>
  <c r="S202" i="1"/>
  <c r="T202" i="1"/>
  <c r="U202" i="1"/>
  <c r="Q203" i="1"/>
  <c r="R203" i="1"/>
  <c r="S203" i="1"/>
  <c r="T203" i="1"/>
  <c r="U203" i="1"/>
  <c r="Q204" i="1"/>
  <c r="R204" i="1"/>
  <c r="S204" i="1"/>
  <c r="T204" i="1"/>
  <c r="U204" i="1"/>
  <c r="Q205" i="1"/>
  <c r="R205" i="1"/>
  <c r="S205" i="1"/>
  <c r="T205" i="1"/>
  <c r="U205" i="1"/>
  <c r="Q206" i="1"/>
  <c r="R206" i="1"/>
  <c r="S206" i="1"/>
  <c r="T206" i="1"/>
  <c r="U206" i="1"/>
  <c r="Q207" i="1"/>
  <c r="R207" i="1"/>
  <c r="S207" i="1"/>
  <c r="T207" i="1"/>
  <c r="U207" i="1"/>
  <c r="Q208" i="1"/>
  <c r="R208" i="1"/>
  <c r="S208" i="1"/>
  <c r="T208" i="1"/>
  <c r="U208" i="1"/>
  <c r="Q209" i="1"/>
  <c r="R209" i="1"/>
  <c r="S209" i="1"/>
  <c r="T209" i="1"/>
  <c r="U209" i="1"/>
  <c r="Q210" i="1"/>
  <c r="R210" i="1"/>
  <c r="S210" i="1"/>
  <c r="T210" i="1"/>
  <c r="U210" i="1"/>
  <c r="Q211" i="1"/>
  <c r="R211" i="1"/>
  <c r="S211" i="1"/>
  <c r="T211" i="1"/>
  <c r="U211" i="1"/>
  <c r="Q212" i="1"/>
  <c r="R212" i="1"/>
  <c r="S212" i="1"/>
  <c r="T212" i="1"/>
  <c r="U212" i="1"/>
  <c r="Q213" i="1"/>
  <c r="R213" i="1"/>
  <c r="S213" i="1"/>
  <c r="T213" i="1"/>
  <c r="U213" i="1"/>
  <c r="Q214" i="1"/>
  <c r="R214" i="1"/>
  <c r="S214" i="1"/>
  <c r="T214" i="1"/>
  <c r="U214" i="1"/>
  <c r="Q215" i="1"/>
  <c r="R215" i="1"/>
  <c r="S215" i="1"/>
  <c r="T215" i="1"/>
  <c r="U215" i="1"/>
  <c r="Q216" i="1"/>
  <c r="R216" i="1"/>
  <c r="S216" i="1"/>
  <c r="T216" i="1"/>
  <c r="U216" i="1"/>
  <c r="Q217" i="1"/>
  <c r="R217" i="1"/>
  <c r="S217" i="1"/>
  <c r="T217" i="1"/>
  <c r="U217" i="1"/>
  <c r="Q218" i="1"/>
  <c r="R218" i="1"/>
  <c r="S218" i="1"/>
  <c r="T218" i="1"/>
  <c r="U218" i="1"/>
  <c r="Q219" i="1"/>
  <c r="R219" i="1"/>
  <c r="S219" i="1"/>
  <c r="T219" i="1"/>
  <c r="U219" i="1"/>
  <c r="Q220" i="1"/>
  <c r="R220" i="1"/>
  <c r="S220" i="1"/>
  <c r="T220" i="1"/>
  <c r="U220" i="1"/>
  <c r="Q221" i="1"/>
  <c r="R221" i="1"/>
  <c r="S221" i="1"/>
  <c r="T221" i="1"/>
  <c r="U221" i="1"/>
  <c r="Q222" i="1"/>
  <c r="R222" i="1"/>
  <c r="S222" i="1"/>
  <c r="T222" i="1"/>
  <c r="U222" i="1"/>
  <c r="Q223" i="1"/>
  <c r="R223" i="1"/>
  <c r="S223" i="1"/>
  <c r="T223" i="1"/>
  <c r="U223" i="1"/>
  <c r="Q224" i="1"/>
  <c r="R224" i="1"/>
  <c r="S224" i="1"/>
  <c r="T224" i="1"/>
  <c r="U224" i="1"/>
  <c r="Q225" i="1"/>
  <c r="R225" i="1"/>
  <c r="S225" i="1"/>
  <c r="T225" i="1"/>
  <c r="U225" i="1"/>
  <c r="Q226" i="1"/>
  <c r="R226" i="1"/>
  <c r="S226" i="1"/>
  <c r="T226" i="1"/>
  <c r="U226" i="1"/>
  <c r="Q227" i="1"/>
  <c r="R227" i="1"/>
  <c r="S227" i="1"/>
  <c r="T227" i="1"/>
  <c r="U227" i="1"/>
  <c r="Q228" i="1"/>
  <c r="R228" i="1"/>
  <c r="S228" i="1"/>
  <c r="T228" i="1"/>
  <c r="U228" i="1"/>
  <c r="Q229" i="1"/>
  <c r="R229" i="1"/>
  <c r="S229" i="1"/>
  <c r="T229" i="1"/>
  <c r="U229" i="1"/>
  <c r="Q230" i="1"/>
  <c r="R230" i="1"/>
  <c r="S230" i="1"/>
  <c r="T230" i="1"/>
  <c r="U230" i="1"/>
  <c r="Q231" i="1"/>
  <c r="R231" i="1"/>
  <c r="S231" i="1"/>
  <c r="T231" i="1"/>
  <c r="U231" i="1"/>
  <c r="Q232" i="1"/>
  <c r="R232" i="1"/>
  <c r="S232" i="1"/>
  <c r="T232" i="1"/>
  <c r="U232" i="1"/>
  <c r="Q233" i="1"/>
  <c r="R233" i="1"/>
  <c r="S233" i="1"/>
  <c r="T233" i="1"/>
  <c r="U233" i="1"/>
  <c r="Q234" i="1"/>
  <c r="R234" i="1"/>
  <c r="S234" i="1"/>
  <c r="T234" i="1"/>
  <c r="U234" i="1"/>
  <c r="Q235" i="1"/>
  <c r="R235" i="1"/>
  <c r="S235" i="1"/>
  <c r="T235" i="1"/>
  <c r="U235" i="1"/>
  <c r="Q236" i="1"/>
  <c r="R236" i="1"/>
  <c r="S236" i="1"/>
  <c r="T236" i="1"/>
  <c r="U236" i="1"/>
  <c r="Q237" i="1"/>
  <c r="R237" i="1"/>
  <c r="S237" i="1"/>
  <c r="T237" i="1"/>
  <c r="U237" i="1"/>
  <c r="Q238" i="1"/>
  <c r="R238" i="1"/>
  <c r="S238" i="1"/>
  <c r="T238" i="1"/>
  <c r="U238" i="1"/>
  <c r="Q239" i="1"/>
  <c r="R239" i="1"/>
  <c r="S239" i="1"/>
  <c r="T239" i="1"/>
  <c r="U239" i="1"/>
  <c r="Q240" i="1"/>
  <c r="R240" i="1"/>
  <c r="S240" i="1"/>
  <c r="T240" i="1"/>
  <c r="U240" i="1"/>
  <c r="Q241" i="1"/>
  <c r="R241" i="1"/>
  <c r="S241" i="1"/>
  <c r="T241" i="1"/>
  <c r="U241" i="1"/>
  <c r="Q242" i="1"/>
  <c r="R242" i="1"/>
  <c r="S242" i="1"/>
  <c r="T242" i="1"/>
  <c r="U242" i="1"/>
  <c r="Q243" i="1"/>
  <c r="R243" i="1"/>
  <c r="S243" i="1"/>
  <c r="T243" i="1"/>
  <c r="U243" i="1"/>
  <c r="Q244" i="1"/>
  <c r="R244" i="1"/>
  <c r="S244" i="1"/>
  <c r="T244" i="1"/>
  <c r="U244" i="1"/>
  <c r="Q245" i="1"/>
  <c r="R245" i="1"/>
  <c r="S245" i="1"/>
  <c r="T245" i="1"/>
  <c r="U245" i="1"/>
  <c r="Q246" i="1"/>
  <c r="R246" i="1"/>
  <c r="S246" i="1"/>
  <c r="T246" i="1"/>
  <c r="U246" i="1"/>
  <c r="Q247" i="1"/>
  <c r="R247" i="1"/>
  <c r="S247" i="1"/>
  <c r="T247" i="1"/>
  <c r="U247" i="1"/>
  <c r="Q248" i="1"/>
  <c r="R248" i="1"/>
  <c r="S248" i="1"/>
  <c r="T248" i="1"/>
  <c r="U248" i="1"/>
  <c r="Q249" i="1"/>
  <c r="R249" i="1"/>
  <c r="S249" i="1"/>
  <c r="T249" i="1"/>
  <c r="U249" i="1"/>
  <c r="Q250" i="1"/>
  <c r="R250" i="1"/>
  <c r="S250" i="1"/>
  <c r="T250" i="1"/>
  <c r="U250" i="1"/>
  <c r="Q251" i="1"/>
  <c r="R251" i="1"/>
  <c r="S251" i="1"/>
  <c r="T251" i="1"/>
  <c r="U251" i="1"/>
  <c r="Q252" i="1"/>
  <c r="R252" i="1"/>
  <c r="S252" i="1"/>
  <c r="T252" i="1"/>
  <c r="U252" i="1"/>
  <c r="Q253" i="1"/>
  <c r="R253" i="1"/>
  <c r="S253" i="1"/>
  <c r="T253" i="1"/>
  <c r="U253" i="1"/>
  <c r="Q254" i="1"/>
  <c r="R254" i="1"/>
  <c r="S254" i="1"/>
  <c r="T254" i="1"/>
  <c r="U254" i="1"/>
  <c r="Q255" i="1"/>
  <c r="R255" i="1"/>
  <c r="S255" i="1"/>
  <c r="T255" i="1"/>
  <c r="U255" i="1"/>
  <c r="Q256" i="1"/>
  <c r="R256" i="1"/>
  <c r="S256" i="1"/>
  <c r="T256" i="1"/>
  <c r="U256" i="1"/>
  <c r="Q257" i="1"/>
  <c r="R257" i="1"/>
  <c r="S257" i="1"/>
  <c r="T257" i="1"/>
  <c r="U257" i="1"/>
  <c r="Q258" i="1"/>
  <c r="R258" i="1"/>
  <c r="S258" i="1"/>
  <c r="T258" i="1"/>
  <c r="U258" i="1"/>
  <c r="Q259" i="1"/>
  <c r="R259" i="1"/>
  <c r="S259" i="1"/>
  <c r="T259" i="1"/>
  <c r="U259" i="1"/>
  <c r="Q260" i="1"/>
  <c r="R260" i="1"/>
  <c r="S260" i="1"/>
  <c r="T260" i="1"/>
  <c r="U260" i="1"/>
  <c r="Q261" i="1"/>
  <c r="R261" i="1"/>
  <c r="S261" i="1"/>
  <c r="T261" i="1"/>
  <c r="U261" i="1"/>
  <c r="Q262" i="1"/>
  <c r="R262" i="1"/>
  <c r="S262" i="1"/>
  <c r="T262" i="1"/>
  <c r="U262" i="1"/>
  <c r="Q263" i="1"/>
  <c r="R263" i="1"/>
  <c r="S263" i="1"/>
  <c r="T263" i="1"/>
  <c r="U263" i="1"/>
  <c r="Q264" i="1"/>
  <c r="R264" i="1"/>
  <c r="S264" i="1"/>
  <c r="T264" i="1"/>
  <c r="U264" i="1"/>
  <c r="Q265" i="1"/>
  <c r="R265" i="1"/>
  <c r="S265" i="1"/>
  <c r="T265" i="1"/>
  <c r="U265" i="1"/>
  <c r="Q266" i="1"/>
  <c r="R266" i="1"/>
  <c r="S266" i="1"/>
  <c r="T266" i="1"/>
  <c r="U266" i="1"/>
  <c r="Q267" i="1"/>
  <c r="R267" i="1"/>
  <c r="S267" i="1"/>
  <c r="T267" i="1"/>
  <c r="U267" i="1"/>
  <c r="Q268" i="1"/>
  <c r="R268" i="1"/>
  <c r="S268" i="1"/>
  <c r="T268" i="1"/>
  <c r="U268" i="1"/>
  <c r="Q269" i="1"/>
  <c r="R269" i="1"/>
  <c r="S269" i="1"/>
  <c r="T269" i="1"/>
  <c r="U269" i="1"/>
  <c r="Q270" i="1"/>
  <c r="R270" i="1"/>
  <c r="S270" i="1"/>
  <c r="T270" i="1"/>
  <c r="U270" i="1"/>
  <c r="Q271" i="1"/>
  <c r="R271" i="1"/>
  <c r="S271" i="1"/>
  <c r="T271" i="1"/>
  <c r="U271" i="1"/>
  <c r="Q272" i="1"/>
  <c r="R272" i="1"/>
  <c r="S272" i="1"/>
  <c r="T272" i="1"/>
  <c r="U272" i="1"/>
  <c r="Q273" i="1"/>
  <c r="R273" i="1"/>
  <c r="S273" i="1"/>
  <c r="T273" i="1"/>
  <c r="U273" i="1"/>
  <c r="Q274" i="1"/>
  <c r="R274" i="1"/>
  <c r="S274" i="1"/>
  <c r="T274" i="1"/>
  <c r="U274" i="1"/>
  <c r="Q275" i="1"/>
  <c r="R275" i="1"/>
  <c r="S275" i="1"/>
  <c r="T275" i="1"/>
  <c r="U275" i="1"/>
  <c r="Q276" i="1"/>
  <c r="R276" i="1"/>
  <c r="S276" i="1"/>
  <c r="T276" i="1"/>
  <c r="U276" i="1"/>
  <c r="Q277" i="1"/>
  <c r="R277" i="1"/>
  <c r="S277" i="1"/>
  <c r="T277" i="1"/>
  <c r="U277" i="1"/>
  <c r="Q278" i="1"/>
  <c r="R278" i="1"/>
  <c r="S278" i="1"/>
  <c r="T278" i="1"/>
  <c r="U278" i="1"/>
  <c r="Q279" i="1"/>
  <c r="R279" i="1"/>
  <c r="S279" i="1"/>
  <c r="T279" i="1"/>
  <c r="U279" i="1"/>
  <c r="Q280" i="1"/>
  <c r="R280" i="1"/>
  <c r="S280" i="1"/>
  <c r="T280" i="1"/>
  <c r="U280" i="1"/>
  <c r="Q281" i="1"/>
  <c r="R281" i="1"/>
  <c r="S281" i="1"/>
  <c r="T281" i="1"/>
  <c r="U281" i="1"/>
  <c r="Q282" i="1"/>
  <c r="R282" i="1"/>
  <c r="S282" i="1"/>
  <c r="T282" i="1"/>
  <c r="U282" i="1"/>
  <c r="Q283" i="1"/>
  <c r="R283" i="1"/>
  <c r="S283" i="1"/>
  <c r="T283" i="1"/>
  <c r="U283" i="1"/>
  <c r="Q284" i="1"/>
  <c r="R284" i="1"/>
  <c r="S284" i="1"/>
  <c r="T284" i="1"/>
  <c r="U284" i="1"/>
  <c r="Q285" i="1"/>
  <c r="R285" i="1"/>
  <c r="S285" i="1"/>
  <c r="T285" i="1"/>
  <c r="U285" i="1"/>
  <c r="Q286" i="1"/>
  <c r="R286" i="1"/>
  <c r="S286" i="1"/>
  <c r="T286" i="1"/>
  <c r="U286" i="1"/>
  <c r="Q287" i="1"/>
  <c r="R287" i="1"/>
  <c r="S287" i="1"/>
  <c r="T287" i="1"/>
  <c r="U287" i="1"/>
  <c r="Q288" i="1"/>
  <c r="R288" i="1"/>
  <c r="S288" i="1"/>
  <c r="T288" i="1"/>
  <c r="U288" i="1"/>
  <c r="Q289" i="1"/>
  <c r="R289" i="1"/>
  <c r="S289" i="1"/>
  <c r="T289" i="1"/>
  <c r="U289" i="1"/>
  <c r="Q290" i="1"/>
  <c r="R290" i="1"/>
  <c r="S290" i="1"/>
  <c r="T290" i="1"/>
  <c r="U290" i="1"/>
  <c r="Q291" i="1"/>
  <c r="R291" i="1"/>
  <c r="S291" i="1"/>
  <c r="T291" i="1"/>
  <c r="U291" i="1"/>
  <c r="Q292" i="1"/>
  <c r="R292" i="1"/>
  <c r="S292" i="1"/>
  <c r="T292" i="1"/>
  <c r="U292" i="1"/>
  <c r="Q293" i="1"/>
  <c r="R293" i="1"/>
  <c r="S293" i="1"/>
  <c r="T293" i="1"/>
  <c r="U293" i="1"/>
  <c r="Q294" i="1"/>
  <c r="R294" i="1"/>
  <c r="S294" i="1"/>
  <c r="T294" i="1"/>
  <c r="U294" i="1"/>
  <c r="Q295" i="1"/>
  <c r="R295" i="1"/>
  <c r="S295" i="1"/>
  <c r="T295" i="1"/>
  <c r="U295" i="1"/>
  <c r="Q296" i="1"/>
  <c r="R296" i="1"/>
  <c r="S296" i="1"/>
  <c r="T296" i="1"/>
  <c r="U296" i="1"/>
  <c r="Q297" i="1"/>
  <c r="R297" i="1"/>
  <c r="S297" i="1"/>
  <c r="T297" i="1"/>
  <c r="U297" i="1"/>
  <c r="Q298" i="1"/>
  <c r="R298" i="1"/>
  <c r="S298" i="1"/>
  <c r="T298" i="1"/>
  <c r="U298" i="1"/>
  <c r="Q299" i="1"/>
  <c r="R299" i="1"/>
  <c r="S299" i="1"/>
  <c r="T299" i="1"/>
  <c r="U299" i="1"/>
  <c r="Q300" i="1"/>
  <c r="R300" i="1"/>
  <c r="S300" i="1"/>
  <c r="T300" i="1"/>
  <c r="U300" i="1"/>
  <c r="Q301" i="1"/>
  <c r="R301" i="1"/>
  <c r="S301" i="1"/>
  <c r="T301" i="1"/>
  <c r="U301" i="1"/>
  <c r="Q302" i="1"/>
  <c r="R302" i="1"/>
  <c r="S302" i="1"/>
  <c r="T302" i="1"/>
  <c r="U302" i="1"/>
  <c r="Q303" i="1"/>
  <c r="R303" i="1"/>
  <c r="S303" i="1"/>
  <c r="T303" i="1"/>
  <c r="U303" i="1"/>
  <c r="Q304" i="1"/>
  <c r="R304" i="1"/>
  <c r="S304" i="1"/>
  <c r="T304" i="1"/>
  <c r="U304" i="1"/>
  <c r="Q305" i="1"/>
  <c r="R305" i="1"/>
  <c r="S305" i="1"/>
  <c r="T305" i="1"/>
  <c r="U305" i="1"/>
  <c r="Q306" i="1"/>
  <c r="R306" i="1"/>
  <c r="S306" i="1"/>
  <c r="T306" i="1"/>
  <c r="U306" i="1"/>
  <c r="Q307" i="1"/>
  <c r="R307" i="1"/>
  <c r="S307" i="1"/>
  <c r="T307" i="1"/>
  <c r="U307" i="1"/>
  <c r="Q308" i="1"/>
  <c r="R308" i="1"/>
  <c r="S308" i="1"/>
  <c r="T308" i="1"/>
  <c r="U308" i="1"/>
  <c r="Q309" i="1"/>
  <c r="R309" i="1"/>
  <c r="S309" i="1"/>
  <c r="T309" i="1"/>
  <c r="U309" i="1"/>
  <c r="Q310" i="1"/>
  <c r="R310" i="1"/>
  <c r="S310" i="1"/>
  <c r="T310" i="1"/>
  <c r="U310" i="1"/>
  <c r="Q311" i="1"/>
  <c r="R311" i="1"/>
  <c r="S311" i="1"/>
  <c r="T311" i="1"/>
  <c r="U311" i="1"/>
  <c r="Q312" i="1"/>
  <c r="R312" i="1"/>
  <c r="S312" i="1"/>
  <c r="T312" i="1"/>
  <c r="U312" i="1"/>
  <c r="Q313" i="1"/>
  <c r="R313" i="1"/>
  <c r="S313" i="1"/>
  <c r="T313" i="1"/>
  <c r="U313" i="1"/>
  <c r="Q314" i="1"/>
  <c r="R314" i="1"/>
  <c r="S314" i="1"/>
  <c r="T314" i="1"/>
  <c r="U314" i="1"/>
  <c r="Q315" i="1"/>
  <c r="R315" i="1"/>
  <c r="S315" i="1"/>
  <c r="T315" i="1"/>
  <c r="U315" i="1"/>
  <c r="Q316" i="1"/>
  <c r="R316" i="1"/>
  <c r="S316" i="1"/>
  <c r="T316" i="1"/>
  <c r="U316" i="1"/>
  <c r="Q317" i="1"/>
  <c r="R317" i="1"/>
  <c r="S317" i="1"/>
  <c r="T317" i="1"/>
  <c r="U317" i="1"/>
  <c r="Q318" i="1"/>
  <c r="R318" i="1"/>
  <c r="S318" i="1"/>
  <c r="T318" i="1"/>
  <c r="U318" i="1"/>
  <c r="Q319" i="1"/>
  <c r="R319" i="1"/>
  <c r="S319" i="1"/>
  <c r="T319" i="1"/>
  <c r="U319" i="1"/>
  <c r="Q320" i="1"/>
  <c r="R320" i="1"/>
  <c r="S320" i="1"/>
  <c r="T320" i="1"/>
  <c r="U320" i="1"/>
  <c r="Q321" i="1"/>
  <c r="R321" i="1"/>
  <c r="S321" i="1"/>
  <c r="T321" i="1"/>
  <c r="U321" i="1"/>
  <c r="Q322" i="1"/>
  <c r="R322" i="1"/>
  <c r="S322" i="1"/>
  <c r="T322" i="1"/>
  <c r="U322" i="1"/>
  <c r="Q323" i="1"/>
  <c r="R323" i="1"/>
  <c r="S323" i="1"/>
  <c r="T323" i="1"/>
  <c r="U323" i="1"/>
  <c r="Q324" i="1"/>
  <c r="R324" i="1"/>
  <c r="S324" i="1"/>
  <c r="T324" i="1"/>
  <c r="U324" i="1"/>
  <c r="Q325" i="1"/>
  <c r="R325" i="1"/>
  <c r="S325" i="1"/>
  <c r="T325" i="1"/>
  <c r="U325" i="1"/>
  <c r="Q326" i="1"/>
  <c r="R326" i="1"/>
  <c r="S326" i="1"/>
  <c r="T326" i="1"/>
  <c r="U326" i="1"/>
  <c r="Q327" i="1"/>
  <c r="R327" i="1"/>
  <c r="S327" i="1"/>
  <c r="T327" i="1"/>
  <c r="U327" i="1"/>
  <c r="Q328" i="1"/>
  <c r="R328" i="1"/>
  <c r="S328" i="1"/>
  <c r="T328" i="1"/>
  <c r="U328" i="1"/>
  <c r="Q329" i="1"/>
  <c r="R329" i="1"/>
  <c r="S329" i="1"/>
  <c r="T329" i="1"/>
  <c r="U329" i="1"/>
  <c r="Q330" i="1"/>
  <c r="R330" i="1"/>
  <c r="S330" i="1"/>
  <c r="T330" i="1"/>
  <c r="U330" i="1"/>
  <c r="Q331" i="1"/>
  <c r="R331" i="1"/>
  <c r="S331" i="1"/>
  <c r="T331" i="1"/>
  <c r="U331" i="1"/>
  <c r="Q332" i="1"/>
  <c r="R332" i="1"/>
  <c r="S332" i="1"/>
  <c r="T332" i="1"/>
  <c r="U332" i="1"/>
  <c r="Q333" i="1"/>
  <c r="R333" i="1"/>
  <c r="S333" i="1"/>
  <c r="T333" i="1"/>
  <c r="U333" i="1"/>
  <c r="Q334" i="1"/>
  <c r="R334" i="1"/>
  <c r="S334" i="1"/>
  <c r="T334" i="1"/>
  <c r="U334" i="1"/>
  <c r="Q335" i="1"/>
  <c r="R335" i="1"/>
  <c r="S335" i="1"/>
  <c r="T335" i="1"/>
  <c r="U335" i="1"/>
  <c r="Q336" i="1"/>
  <c r="R336" i="1"/>
  <c r="S336" i="1"/>
  <c r="T336" i="1"/>
  <c r="U336" i="1"/>
  <c r="Q337" i="1"/>
  <c r="R337" i="1"/>
  <c r="S337" i="1"/>
  <c r="T337" i="1"/>
  <c r="U337" i="1"/>
  <c r="Q338" i="1"/>
  <c r="R338" i="1"/>
  <c r="S338" i="1"/>
  <c r="T338" i="1"/>
  <c r="U338" i="1"/>
  <c r="Q339" i="1"/>
  <c r="R339" i="1"/>
  <c r="S339" i="1"/>
  <c r="T339" i="1"/>
  <c r="U339" i="1"/>
  <c r="Q340" i="1"/>
  <c r="R340" i="1"/>
  <c r="S340" i="1"/>
  <c r="T340" i="1"/>
  <c r="U340" i="1"/>
  <c r="Q341" i="1"/>
  <c r="R341" i="1"/>
  <c r="S341" i="1"/>
  <c r="T341" i="1"/>
  <c r="U341" i="1"/>
  <c r="Q342" i="1"/>
  <c r="R342" i="1"/>
  <c r="S342" i="1"/>
  <c r="T342" i="1"/>
  <c r="U342" i="1"/>
  <c r="Q343" i="1"/>
  <c r="R343" i="1"/>
  <c r="S343" i="1"/>
  <c r="T343" i="1"/>
  <c r="U343" i="1"/>
  <c r="Q344" i="1"/>
  <c r="R344" i="1"/>
  <c r="S344" i="1"/>
  <c r="T344" i="1"/>
  <c r="U344" i="1"/>
  <c r="Q345" i="1"/>
  <c r="R345" i="1"/>
  <c r="S345" i="1"/>
  <c r="T345" i="1"/>
  <c r="U345" i="1"/>
  <c r="Q346" i="1"/>
  <c r="R346" i="1"/>
  <c r="S346" i="1"/>
  <c r="T346" i="1"/>
  <c r="U346" i="1"/>
  <c r="Q347" i="1"/>
  <c r="R347" i="1"/>
  <c r="S347" i="1"/>
  <c r="T347" i="1"/>
  <c r="U347" i="1"/>
  <c r="Q348" i="1"/>
  <c r="R348" i="1"/>
  <c r="S348" i="1"/>
  <c r="T348" i="1"/>
  <c r="U348" i="1"/>
  <c r="Q349" i="1"/>
  <c r="R349" i="1"/>
  <c r="S349" i="1"/>
  <c r="T349" i="1"/>
  <c r="U349" i="1"/>
  <c r="Q350" i="1"/>
  <c r="R350" i="1"/>
  <c r="S350" i="1"/>
  <c r="T350" i="1"/>
  <c r="U350" i="1"/>
  <c r="Q351" i="1"/>
  <c r="R351" i="1"/>
  <c r="S351" i="1"/>
  <c r="T351" i="1"/>
  <c r="U351" i="1"/>
  <c r="Q352" i="1"/>
  <c r="R352" i="1"/>
  <c r="S352" i="1"/>
  <c r="T352" i="1"/>
  <c r="U352" i="1"/>
  <c r="Q353" i="1"/>
  <c r="R353" i="1"/>
  <c r="S353" i="1"/>
  <c r="T353" i="1"/>
  <c r="U353" i="1"/>
  <c r="Q354" i="1"/>
  <c r="R354" i="1"/>
  <c r="S354" i="1"/>
  <c r="T354" i="1"/>
  <c r="U354" i="1"/>
  <c r="Q355" i="1"/>
  <c r="R355" i="1"/>
  <c r="S355" i="1"/>
  <c r="T355" i="1"/>
  <c r="U355" i="1"/>
  <c r="Q356" i="1"/>
  <c r="R356" i="1"/>
  <c r="S356" i="1"/>
  <c r="T356" i="1"/>
  <c r="U356" i="1"/>
  <c r="Q357" i="1"/>
  <c r="R357" i="1"/>
  <c r="S357" i="1"/>
  <c r="T357" i="1"/>
  <c r="U357" i="1"/>
  <c r="Q358" i="1"/>
  <c r="R358" i="1"/>
  <c r="S358" i="1"/>
  <c r="T358" i="1"/>
  <c r="U358" i="1"/>
  <c r="Q359" i="1"/>
  <c r="R359" i="1"/>
  <c r="S359" i="1"/>
  <c r="T359" i="1"/>
  <c r="U359" i="1"/>
  <c r="Q360" i="1"/>
  <c r="R360" i="1"/>
  <c r="S360" i="1"/>
  <c r="T360" i="1"/>
  <c r="U360" i="1"/>
  <c r="Q361" i="1"/>
  <c r="R361" i="1"/>
  <c r="S361" i="1"/>
  <c r="T361" i="1"/>
  <c r="U361" i="1"/>
  <c r="Q362" i="1"/>
  <c r="R362" i="1"/>
  <c r="S362" i="1"/>
  <c r="T362" i="1"/>
  <c r="U362" i="1"/>
  <c r="Q363" i="1"/>
  <c r="R363" i="1"/>
  <c r="S363" i="1"/>
  <c r="T363" i="1"/>
  <c r="U363" i="1"/>
  <c r="Q364" i="1"/>
  <c r="R364" i="1"/>
  <c r="S364" i="1"/>
  <c r="T364" i="1"/>
  <c r="U364" i="1"/>
  <c r="Q365" i="1"/>
  <c r="R365" i="1"/>
  <c r="S365" i="1"/>
  <c r="T365" i="1"/>
  <c r="U365" i="1"/>
  <c r="Q366" i="1"/>
  <c r="R366" i="1"/>
  <c r="S366" i="1"/>
  <c r="T366" i="1"/>
  <c r="U366" i="1"/>
  <c r="Q367" i="1"/>
  <c r="R367" i="1"/>
  <c r="S367" i="1"/>
  <c r="T367" i="1"/>
  <c r="U367" i="1"/>
  <c r="Q368" i="1"/>
  <c r="R368" i="1"/>
  <c r="S368" i="1"/>
  <c r="T368" i="1"/>
  <c r="U368" i="1"/>
  <c r="Q369" i="1"/>
  <c r="R369" i="1"/>
  <c r="S369" i="1"/>
  <c r="T369" i="1"/>
  <c r="U369" i="1"/>
  <c r="Q370" i="1"/>
  <c r="R370" i="1"/>
  <c r="S370" i="1"/>
  <c r="T370" i="1"/>
  <c r="U370" i="1"/>
  <c r="Q371" i="1"/>
  <c r="R371" i="1"/>
  <c r="S371" i="1"/>
  <c r="T371" i="1"/>
  <c r="U371" i="1"/>
  <c r="Q372" i="1"/>
  <c r="R372" i="1"/>
  <c r="S372" i="1"/>
  <c r="T372" i="1"/>
  <c r="U372" i="1"/>
  <c r="Q373" i="1"/>
  <c r="R373" i="1"/>
  <c r="S373" i="1"/>
  <c r="T373" i="1"/>
  <c r="U373" i="1"/>
  <c r="Q374" i="1"/>
  <c r="R374" i="1"/>
  <c r="S374" i="1"/>
  <c r="T374" i="1"/>
  <c r="U374" i="1"/>
  <c r="Q375" i="1"/>
  <c r="R375" i="1"/>
  <c r="S375" i="1"/>
  <c r="T375" i="1"/>
  <c r="U375" i="1"/>
  <c r="Q376" i="1"/>
  <c r="R376" i="1"/>
  <c r="S376" i="1"/>
  <c r="T376" i="1"/>
  <c r="U376" i="1"/>
  <c r="Q377" i="1"/>
  <c r="R377" i="1"/>
  <c r="S377" i="1"/>
  <c r="T377" i="1"/>
  <c r="U377" i="1"/>
  <c r="Q378" i="1"/>
  <c r="R378" i="1"/>
  <c r="S378" i="1"/>
  <c r="T378" i="1"/>
  <c r="U378" i="1"/>
  <c r="Q379" i="1"/>
  <c r="R379" i="1"/>
  <c r="S379" i="1"/>
  <c r="T379" i="1"/>
  <c r="U379" i="1"/>
  <c r="Q380" i="1"/>
  <c r="R380" i="1"/>
  <c r="S380" i="1"/>
  <c r="T380" i="1"/>
  <c r="U380" i="1"/>
  <c r="Q381" i="1"/>
  <c r="R381" i="1"/>
  <c r="S381" i="1"/>
  <c r="T381" i="1"/>
  <c r="U381" i="1"/>
  <c r="Q382" i="1"/>
  <c r="R382" i="1"/>
  <c r="S382" i="1"/>
  <c r="T382" i="1"/>
  <c r="U382" i="1"/>
  <c r="Q383" i="1"/>
  <c r="R383" i="1"/>
  <c r="S383" i="1"/>
  <c r="T383" i="1"/>
  <c r="U383" i="1"/>
  <c r="Q384" i="1"/>
  <c r="R384" i="1"/>
  <c r="S384" i="1"/>
  <c r="T384" i="1"/>
  <c r="U384" i="1"/>
  <c r="Q385" i="1"/>
  <c r="R385" i="1"/>
  <c r="S385" i="1"/>
  <c r="T385" i="1"/>
  <c r="U385" i="1"/>
  <c r="Q386" i="1"/>
  <c r="R386" i="1"/>
  <c r="S386" i="1"/>
  <c r="T386" i="1"/>
  <c r="U386" i="1"/>
  <c r="Q387" i="1"/>
  <c r="R387" i="1"/>
  <c r="S387" i="1"/>
  <c r="T387" i="1"/>
  <c r="U387" i="1"/>
  <c r="Q388" i="1"/>
  <c r="R388" i="1"/>
  <c r="S388" i="1"/>
  <c r="T388" i="1"/>
  <c r="U388" i="1"/>
  <c r="Q389" i="1"/>
  <c r="R389" i="1"/>
  <c r="S389" i="1"/>
  <c r="T389" i="1"/>
  <c r="U389" i="1"/>
  <c r="Q390" i="1"/>
  <c r="R390" i="1"/>
  <c r="S390" i="1"/>
  <c r="T390" i="1"/>
  <c r="U390" i="1"/>
  <c r="Q391" i="1"/>
  <c r="R391" i="1"/>
  <c r="S391" i="1"/>
  <c r="T391" i="1"/>
  <c r="U391" i="1"/>
  <c r="Q392" i="1"/>
  <c r="R392" i="1"/>
  <c r="S392" i="1"/>
  <c r="T392" i="1"/>
  <c r="U392" i="1"/>
  <c r="Q393" i="1"/>
  <c r="R393" i="1"/>
  <c r="S393" i="1"/>
  <c r="T393" i="1"/>
  <c r="U393" i="1"/>
  <c r="Q394" i="1"/>
  <c r="R394" i="1"/>
  <c r="S394" i="1"/>
  <c r="T394" i="1"/>
  <c r="U394" i="1"/>
  <c r="Q395" i="1"/>
  <c r="R395" i="1"/>
  <c r="S395" i="1"/>
  <c r="T395" i="1"/>
  <c r="U395" i="1"/>
  <c r="Q396" i="1"/>
  <c r="R396" i="1"/>
  <c r="S396" i="1"/>
  <c r="T396" i="1"/>
  <c r="U396" i="1"/>
  <c r="Q397" i="1"/>
  <c r="R397" i="1"/>
  <c r="S397" i="1"/>
  <c r="T397" i="1"/>
  <c r="U397" i="1"/>
  <c r="Q398" i="1"/>
  <c r="R398" i="1"/>
  <c r="S398" i="1"/>
  <c r="T398" i="1"/>
  <c r="U398" i="1"/>
  <c r="Q399" i="1"/>
  <c r="R399" i="1"/>
  <c r="S399" i="1"/>
  <c r="T399" i="1"/>
  <c r="U399" i="1"/>
  <c r="Q400" i="1"/>
  <c r="R400" i="1"/>
  <c r="S400" i="1"/>
  <c r="T400" i="1"/>
  <c r="U400" i="1"/>
  <c r="Q401" i="1"/>
  <c r="R401" i="1"/>
  <c r="S401" i="1"/>
  <c r="T401" i="1"/>
  <c r="U401" i="1"/>
  <c r="Q402" i="1"/>
  <c r="R402" i="1"/>
  <c r="S402" i="1"/>
  <c r="T402" i="1"/>
  <c r="U402" i="1"/>
  <c r="Q403" i="1"/>
  <c r="R403" i="1"/>
  <c r="S403" i="1"/>
  <c r="T403" i="1"/>
  <c r="U403" i="1"/>
  <c r="Q404" i="1"/>
  <c r="R404" i="1"/>
  <c r="S404" i="1"/>
  <c r="T404" i="1"/>
  <c r="U404" i="1"/>
  <c r="Q405" i="1"/>
  <c r="R405" i="1"/>
  <c r="S405" i="1"/>
  <c r="T405" i="1"/>
  <c r="U405" i="1"/>
  <c r="Q406" i="1"/>
  <c r="R406" i="1"/>
  <c r="S406" i="1"/>
  <c r="T406" i="1"/>
  <c r="U406" i="1"/>
  <c r="Q407" i="1"/>
  <c r="R407" i="1"/>
  <c r="S407" i="1"/>
  <c r="T407" i="1"/>
  <c r="U407" i="1"/>
  <c r="Q408" i="1"/>
  <c r="R408" i="1"/>
  <c r="S408" i="1"/>
  <c r="T408" i="1"/>
  <c r="U408" i="1"/>
  <c r="Q409" i="1"/>
  <c r="R409" i="1"/>
  <c r="S409" i="1"/>
  <c r="T409" i="1"/>
  <c r="U409" i="1"/>
  <c r="Q410" i="1"/>
  <c r="R410" i="1"/>
  <c r="S410" i="1"/>
  <c r="T410" i="1"/>
  <c r="U410" i="1"/>
  <c r="Q411" i="1"/>
  <c r="R411" i="1"/>
  <c r="S411" i="1"/>
  <c r="T411" i="1"/>
  <c r="U411" i="1"/>
  <c r="Q412" i="1"/>
  <c r="R412" i="1"/>
  <c r="S412" i="1"/>
  <c r="T412" i="1"/>
  <c r="U412" i="1"/>
  <c r="Q413" i="1"/>
  <c r="R413" i="1"/>
  <c r="S413" i="1"/>
  <c r="T413" i="1"/>
  <c r="U413" i="1"/>
  <c r="Q414" i="1"/>
  <c r="R414" i="1"/>
  <c r="S414" i="1"/>
  <c r="T414" i="1"/>
  <c r="U414" i="1"/>
  <c r="Q415" i="1"/>
  <c r="R415" i="1"/>
  <c r="S415" i="1"/>
  <c r="T415" i="1"/>
  <c r="U415" i="1"/>
  <c r="Q416" i="1"/>
  <c r="R416" i="1"/>
  <c r="S416" i="1"/>
  <c r="T416" i="1"/>
  <c r="U416" i="1"/>
  <c r="Q417" i="1"/>
  <c r="R417" i="1"/>
  <c r="S417" i="1"/>
  <c r="T417" i="1"/>
  <c r="U417" i="1"/>
  <c r="Q418" i="1"/>
  <c r="R418" i="1"/>
  <c r="S418" i="1"/>
  <c r="T418" i="1"/>
  <c r="U418" i="1"/>
  <c r="Q419" i="1"/>
  <c r="R419" i="1"/>
  <c r="S419" i="1"/>
  <c r="T419" i="1"/>
  <c r="U419" i="1"/>
  <c r="Q420" i="1"/>
  <c r="R420" i="1"/>
  <c r="S420" i="1"/>
  <c r="T420" i="1"/>
  <c r="U420" i="1"/>
  <c r="Q421" i="1"/>
  <c r="R421" i="1"/>
  <c r="S421" i="1"/>
  <c r="T421" i="1"/>
  <c r="U421" i="1"/>
  <c r="Q422" i="1"/>
  <c r="R422" i="1"/>
  <c r="S422" i="1"/>
  <c r="T422" i="1"/>
  <c r="U422" i="1"/>
  <c r="Q423" i="1"/>
  <c r="R423" i="1"/>
  <c r="S423" i="1"/>
  <c r="T423" i="1"/>
  <c r="U423" i="1"/>
  <c r="Q424" i="1"/>
  <c r="R424" i="1"/>
  <c r="S424" i="1"/>
  <c r="T424" i="1"/>
  <c r="U424" i="1"/>
  <c r="Q425" i="1"/>
  <c r="R425" i="1"/>
  <c r="S425" i="1"/>
  <c r="T425" i="1"/>
  <c r="U425" i="1"/>
  <c r="Q426" i="1"/>
  <c r="R426" i="1"/>
  <c r="S426" i="1"/>
  <c r="T426" i="1"/>
  <c r="U426" i="1"/>
  <c r="Q427" i="1"/>
  <c r="R427" i="1"/>
  <c r="S427" i="1"/>
  <c r="T427" i="1"/>
  <c r="U427" i="1"/>
  <c r="Q428" i="1"/>
  <c r="R428" i="1"/>
  <c r="S428" i="1"/>
  <c r="T428" i="1"/>
  <c r="U428" i="1"/>
  <c r="Q429" i="1"/>
  <c r="R429" i="1"/>
  <c r="S429" i="1"/>
  <c r="T429" i="1"/>
  <c r="U429" i="1"/>
  <c r="Q430" i="1"/>
  <c r="R430" i="1"/>
  <c r="S430" i="1"/>
  <c r="T430" i="1"/>
  <c r="U430" i="1"/>
  <c r="Q431" i="1"/>
  <c r="R431" i="1"/>
  <c r="S431" i="1"/>
  <c r="T431" i="1"/>
  <c r="U431" i="1"/>
  <c r="Q432" i="1"/>
  <c r="R432" i="1"/>
  <c r="S432" i="1"/>
  <c r="T432" i="1"/>
  <c r="U432" i="1"/>
  <c r="Q433" i="1"/>
  <c r="R433" i="1"/>
  <c r="S433" i="1"/>
  <c r="T433" i="1"/>
  <c r="U433" i="1"/>
  <c r="Q434" i="1"/>
  <c r="R434" i="1"/>
  <c r="S434" i="1"/>
  <c r="T434" i="1"/>
  <c r="U434" i="1"/>
  <c r="Q435" i="1"/>
  <c r="R435" i="1"/>
  <c r="S435" i="1"/>
  <c r="T435" i="1"/>
  <c r="U435" i="1"/>
  <c r="Q436" i="1"/>
  <c r="R436" i="1"/>
  <c r="S436" i="1"/>
  <c r="T436" i="1"/>
  <c r="U436" i="1"/>
  <c r="Q437" i="1"/>
  <c r="R437" i="1"/>
  <c r="S437" i="1"/>
  <c r="T437" i="1"/>
  <c r="U437" i="1"/>
  <c r="Q438" i="1"/>
  <c r="R438" i="1"/>
  <c r="S438" i="1"/>
  <c r="T438" i="1"/>
  <c r="U438" i="1"/>
  <c r="Q439" i="1"/>
  <c r="R439" i="1"/>
  <c r="S439" i="1"/>
  <c r="T439" i="1"/>
  <c r="U439" i="1"/>
  <c r="Q440" i="1"/>
  <c r="R440" i="1"/>
  <c r="S440" i="1"/>
  <c r="T440" i="1"/>
  <c r="U440" i="1"/>
  <c r="Q441" i="1"/>
  <c r="R441" i="1"/>
  <c r="S441" i="1"/>
  <c r="T441" i="1"/>
  <c r="U441" i="1"/>
  <c r="Q442" i="1"/>
  <c r="R442" i="1"/>
  <c r="S442" i="1"/>
  <c r="T442" i="1"/>
  <c r="U442" i="1"/>
  <c r="Q443" i="1"/>
  <c r="R443" i="1"/>
  <c r="S443" i="1"/>
  <c r="T443" i="1"/>
  <c r="U443" i="1"/>
  <c r="Q444" i="1"/>
  <c r="R444" i="1"/>
  <c r="S444" i="1"/>
  <c r="T444" i="1"/>
  <c r="U444" i="1"/>
  <c r="Q445" i="1"/>
  <c r="R445" i="1"/>
  <c r="S445" i="1"/>
  <c r="T445" i="1"/>
  <c r="U445" i="1"/>
  <c r="Q446" i="1"/>
  <c r="R446" i="1"/>
  <c r="S446" i="1"/>
  <c r="T446" i="1"/>
  <c r="U446" i="1"/>
  <c r="Q447" i="1"/>
  <c r="R447" i="1"/>
  <c r="S447" i="1"/>
  <c r="T447" i="1"/>
  <c r="U447" i="1"/>
  <c r="U2" i="1"/>
  <c r="T2" i="1"/>
  <c r="S2" i="1"/>
  <c r="R2" i="1"/>
  <c r="Q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2" i="1"/>
  <c r="G110" i="13" l="1"/>
  <c r="E110" i="13"/>
  <c r="E109" i="13"/>
  <c r="E108" i="13"/>
  <c r="D107" i="13"/>
  <c r="D106" i="13"/>
  <c r="D105" i="13"/>
  <c r="CG103" i="13"/>
  <c r="CG102" i="13"/>
  <c r="CG101" i="13"/>
  <c r="H100" i="13"/>
  <c r="H99" i="13"/>
  <c r="H98" i="13"/>
  <c r="G97" i="13"/>
  <c r="G96" i="13"/>
  <c r="G95" i="13"/>
  <c r="E94" i="13"/>
  <c r="E93" i="13"/>
  <c r="E92" i="13"/>
  <c r="D91" i="13"/>
  <c r="D90" i="13"/>
  <c r="D89" i="13"/>
  <c r="CG87" i="13"/>
  <c r="CG86" i="13"/>
  <c r="CG85" i="13"/>
  <c r="H84" i="13"/>
  <c r="H83" i="13"/>
  <c r="H82" i="13"/>
  <c r="G81" i="13"/>
  <c r="G80" i="13"/>
  <c r="G79" i="13"/>
  <c r="E78" i="13"/>
  <c r="E77" i="13"/>
  <c r="E76" i="13"/>
  <c r="D75" i="13"/>
  <c r="D74" i="13"/>
  <c r="D73" i="13"/>
  <c r="CG71" i="13"/>
  <c r="CG70" i="13"/>
  <c r="CG69" i="13"/>
  <c r="H68" i="13"/>
  <c r="H67" i="13"/>
  <c r="H66" i="13"/>
  <c r="G65" i="13"/>
  <c r="G64" i="13"/>
  <c r="G63" i="13"/>
  <c r="E62" i="13"/>
  <c r="E61" i="13"/>
  <c r="CG109" i="13"/>
  <c r="H108" i="13"/>
  <c r="H106" i="13"/>
  <c r="G104" i="13"/>
  <c r="G103" i="13"/>
  <c r="E101" i="13"/>
  <c r="E100" i="13"/>
  <c r="D98" i="13"/>
  <c r="CG95" i="13"/>
  <c r="CG93" i="13"/>
  <c r="H91" i="13"/>
  <c r="G88" i="13"/>
  <c r="E86" i="13"/>
  <c r="E84" i="13"/>
  <c r="D82" i="13"/>
  <c r="CG79" i="13"/>
  <c r="H76" i="13"/>
  <c r="H74" i="13"/>
  <c r="G73" i="13"/>
  <c r="G71" i="13"/>
  <c r="E69" i="13"/>
  <c r="D67" i="13"/>
  <c r="D65" i="13"/>
  <c r="CG62" i="13"/>
  <c r="G109" i="13"/>
  <c r="G107" i="13"/>
  <c r="E105" i="13"/>
  <c r="D103" i="13"/>
  <c r="D101" i="13"/>
  <c r="CG98" i="13"/>
  <c r="H96" i="13"/>
  <c r="H95" i="13"/>
  <c r="G91" i="13"/>
  <c r="E89" i="13"/>
  <c r="D87" i="13"/>
  <c r="D85" i="13"/>
  <c r="CG82" i="13"/>
  <c r="D110" i="13"/>
  <c r="D109" i="13"/>
  <c r="CG107" i="13"/>
  <c r="CG106" i="13"/>
  <c r="CG105" i="13"/>
  <c r="H104" i="13"/>
  <c r="H103" i="13"/>
  <c r="H102" i="13"/>
  <c r="G101" i="13"/>
  <c r="G100" i="13"/>
  <c r="G99" i="13"/>
  <c r="E98" i="13"/>
  <c r="E97" i="13"/>
  <c r="E96" i="13"/>
  <c r="D95" i="13"/>
  <c r="D94" i="13"/>
  <c r="D93" i="13"/>
  <c r="CG91" i="13"/>
  <c r="CG90" i="13"/>
  <c r="CG89" i="13"/>
  <c r="H88" i="13"/>
  <c r="H87" i="13"/>
  <c r="H86" i="13"/>
  <c r="G85" i="13"/>
  <c r="G84" i="13"/>
  <c r="G83" i="13"/>
  <c r="E82" i="13"/>
  <c r="E81" i="13"/>
  <c r="E80" i="13"/>
  <c r="D79" i="13"/>
  <c r="D78" i="13"/>
  <c r="D77" i="13"/>
  <c r="CG75" i="13"/>
  <c r="CG74" i="13"/>
  <c r="CG73" i="13"/>
  <c r="H72" i="13"/>
  <c r="H71" i="13"/>
  <c r="H70" i="13"/>
  <c r="G69" i="13"/>
  <c r="G68" i="13"/>
  <c r="G67" i="13"/>
  <c r="E66" i="13"/>
  <c r="E65" i="13"/>
  <c r="E64" i="13"/>
  <c r="D63" i="13"/>
  <c r="D62" i="13"/>
  <c r="D61" i="13"/>
  <c r="CG110" i="13"/>
  <c r="H107" i="13"/>
  <c r="G105" i="13"/>
  <c r="E102" i="13"/>
  <c r="D99" i="13"/>
  <c r="D97" i="13"/>
  <c r="CG94" i="13"/>
  <c r="H92" i="13"/>
  <c r="H90" i="13"/>
  <c r="G89" i="13"/>
  <c r="G87" i="13"/>
  <c r="E85" i="13"/>
  <c r="D83" i="13"/>
  <c r="D81" i="13"/>
  <c r="CG78" i="13"/>
  <c r="CG77" i="13"/>
  <c r="H75" i="13"/>
  <c r="G72" i="13"/>
  <c r="E70" i="13"/>
  <c r="E68" i="13"/>
  <c r="D66" i="13"/>
  <c r="CG63" i="13"/>
  <c r="CG61" i="13"/>
  <c r="H110" i="13"/>
  <c r="G108" i="13"/>
  <c r="E106" i="13"/>
  <c r="E104" i="13"/>
  <c r="D102" i="13"/>
  <c r="CG99" i="13"/>
  <c r="CG97" i="13"/>
  <c r="H94" i="13"/>
  <c r="G93" i="13"/>
  <c r="G92" i="13"/>
  <c r="E90" i="13"/>
  <c r="E88" i="13"/>
  <c r="D86" i="13"/>
  <c r="CG83" i="13"/>
  <c r="H80" i="13"/>
  <c r="H63" i="13"/>
  <c r="CG67" i="13"/>
  <c r="E72" i="13"/>
  <c r="G76" i="13"/>
  <c r="CG81" i="13"/>
  <c r="H64" i="13"/>
  <c r="D69" i="13"/>
  <c r="E73" i="13"/>
  <c r="G77" i="13"/>
  <c r="G61" i="13"/>
  <c r="CG65" i="13"/>
  <c r="D70" i="13"/>
  <c r="E74" i="13"/>
  <c r="H78" i="13"/>
  <c r="E32" i="13"/>
  <c r="F32" i="13" s="1"/>
  <c r="H61" i="13"/>
  <c r="G62" i="13"/>
  <c r="E63" i="13"/>
  <c r="D64" i="13"/>
  <c r="CG64" i="13"/>
  <c r="H65" i="13"/>
  <c r="G66" i="13"/>
  <c r="E67" i="13"/>
  <c r="D68" i="13"/>
  <c r="CG68" i="13"/>
  <c r="H69" i="13"/>
  <c r="G70" i="13"/>
  <c r="E71" i="13"/>
  <c r="D72" i="13"/>
  <c r="CG72" i="13"/>
  <c r="H73" i="13"/>
  <c r="G74" i="13"/>
  <c r="E75" i="13"/>
  <c r="D76" i="13"/>
  <c r="CG76" i="13"/>
  <c r="H77" i="13"/>
  <c r="G78" i="13"/>
  <c r="E79" i="13"/>
  <c r="D80" i="13"/>
  <c r="CG80" i="13"/>
  <c r="H81" i="13"/>
  <c r="G82" i="13"/>
  <c r="E83" i="13"/>
  <c r="D84" i="13"/>
  <c r="CG84" i="13"/>
  <c r="H85" i="13"/>
  <c r="G86" i="13"/>
  <c r="E87" i="13"/>
  <c r="D88" i="13"/>
  <c r="CG88" i="13"/>
  <c r="H89" i="13"/>
  <c r="G90" i="13"/>
  <c r="E91" i="13"/>
  <c r="D92" i="13"/>
  <c r="CG92" i="13"/>
  <c r="H93" i="13"/>
  <c r="G94" i="13"/>
  <c r="E95" i="13"/>
  <c r="D96" i="13"/>
  <c r="CG96" i="13"/>
  <c r="H97" i="13"/>
  <c r="G98" i="13"/>
  <c r="E99" i="13"/>
  <c r="D100" i="13"/>
  <c r="CG100" i="13"/>
  <c r="H101" i="13"/>
  <c r="G102" i="13"/>
  <c r="E103" i="13"/>
  <c r="D104" i="13"/>
  <c r="CG104" i="13"/>
  <c r="H105" i="13"/>
  <c r="G106" i="13"/>
  <c r="E107" i="13"/>
  <c r="D108" i="13"/>
  <c r="CG108" i="13"/>
  <c r="H109" i="13"/>
  <c r="E69" i="3"/>
  <c r="G73" i="3"/>
  <c r="H75" i="3"/>
  <c r="CG79" i="3"/>
  <c r="D84" i="3"/>
  <c r="G88" i="3"/>
  <c r="G90" i="3"/>
  <c r="CG94" i="3"/>
  <c r="CG96" i="3"/>
  <c r="H99" i="3"/>
  <c r="CG102" i="3"/>
  <c r="D106" i="3"/>
  <c r="H115" i="3"/>
  <c r="E67" i="3"/>
  <c r="G69" i="3"/>
  <c r="H71" i="3"/>
  <c r="H73" i="3"/>
  <c r="CG75" i="3"/>
  <c r="D78" i="3"/>
  <c r="D80" i="3"/>
  <c r="E82" i="3"/>
  <c r="G84" i="3"/>
  <c r="G86" i="3"/>
  <c r="H88" i="3"/>
  <c r="CG90" i="3"/>
  <c r="CG92" i="3"/>
  <c r="D95" i="3"/>
  <c r="E97" i="3"/>
  <c r="CG99" i="3"/>
  <c r="D103" i="3"/>
  <c r="E106" i="3"/>
  <c r="G109" i="3"/>
  <c r="H112" i="3"/>
  <c r="CG115" i="3"/>
  <c r="E109" i="3"/>
  <c r="D66" i="3"/>
  <c r="D68" i="3"/>
  <c r="E70" i="3"/>
  <c r="G72" i="3"/>
  <c r="G74" i="3"/>
  <c r="H76" i="3"/>
  <c r="CG78" i="3"/>
  <c r="CG80" i="3"/>
  <c r="D83" i="3"/>
  <c r="E85" i="3"/>
  <c r="E87" i="3"/>
  <c r="G89" i="3"/>
  <c r="H91" i="3"/>
  <c r="H93" i="3"/>
  <c r="CG95" i="3"/>
  <c r="D98" i="3"/>
  <c r="E101" i="3"/>
  <c r="G104" i="3"/>
  <c r="H107" i="3"/>
  <c r="CG110" i="3"/>
  <c r="D114" i="3"/>
  <c r="D67" i="3"/>
  <c r="E71" i="3"/>
  <c r="H77" i="3"/>
  <c r="D82" i="3"/>
  <c r="E86" i="3"/>
  <c r="H92" i="3"/>
  <c r="G112" i="3"/>
  <c r="E33" i="3"/>
  <c r="F33" i="3" s="1"/>
  <c r="E66" i="3"/>
  <c r="G68" i="3"/>
  <c r="G70" i="3"/>
  <c r="H72" i="3"/>
  <c r="CG74" i="3"/>
  <c r="CG76" i="3"/>
  <c r="D79" i="3"/>
  <c r="E81" i="3"/>
  <c r="E83" i="3"/>
  <c r="G85" i="3"/>
  <c r="H87" i="3"/>
  <c r="H89" i="3"/>
  <c r="CG91" i="3"/>
  <c r="D94" i="3"/>
  <c r="D96" i="3"/>
  <c r="E98" i="3"/>
  <c r="G101" i="3"/>
  <c r="H104" i="3"/>
  <c r="CG107" i="3"/>
  <c r="D111" i="3"/>
  <c r="G115" i="3"/>
  <c r="H114" i="3"/>
  <c r="CG113" i="3"/>
  <c r="D113" i="3"/>
  <c r="E112" i="3"/>
  <c r="G111" i="3"/>
  <c r="H110" i="3"/>
  <c r="CG109" i="3"/>
  <c r="D109" i="3"/>
  <c r="E108" i="3"/>
  <c r="G107" i="3"/>
  <c r="H106" i="3"/>
  <c r="CG105" i="3"/>
  <c r="D105" i="3"/>
  <c r="E104" i="3"/>
  <c r="G103" i="3"/>
  <c r="H102" i="3"/>
  <c r="CG101" i="3"/>
  <c r="D101" i="3"/>
  <c r="E100" i="3"/>
  <c r="G99" i="3"/>
  <c r="H98" i="3"/>
  <c r="CG97" i="3"/>
  <c r="D97" i="3"/>
  <c r="E96" i="3"/>
  <c r="G95" i="3"/>
  <c r="H94" i="3"/>
  <c r="CG93" i="3"/>
  <c r="D93" i="3"/>
  <c r="E92" i="3"/>
  <c r="G91" i="3"/>
  <c r="H90" i="3"/>
  <c r="CG89" i="3"/>
  <c r="D89" i="3"/>
  <c r="E88" i="3"/>
  <c r="G87" i="3"/>
  <c r="H86" i="3"/>
  <c r="CG85" i="3"/>
  <c r="D85" i="3"/>
  <c r="E84" i="3"/>
  <c r="G83" i="3"/>
  <c r="H82" i="3"/>
  <c r="CG81" i="3"/>
  <c r="D81" i="3"/>
  <c r="E80" i="3"/>
  <c r="G79" i="3"/>
  <c r="H78" i="3"/>
  <c r="CG77" i="3"/>
  <c r="D77" i="3"/>
  <c r="E76" i="3"/>
  <c r="G75" i="3"/>
  <c r="H74" i="3"/>
  <c r="CG73" i="3"/>
  <c r="D73" i="3"/>
  <c r="E72" i="3"/>
  <c r="G71" i="3"/>
  <c r="H70" i="3"/>
  <c r="CG69" i="3"/>
  <c r="D69" i="3"/>
  <c r="E68" i="3"/>
  <c r="G67" i="3"/>
  <c r="H66" i="3"/>
  <c r="E115" i="3"/>
  <c r="G114" i="3"/>
  <c r="H113" i="3"/>
  <c r="CG112" i="3"/>
  <c r="D112" i="3"/>
  <c r="E111" i="3"/>
  <c r="G110" i="3"/>
  <c r="H109" i="3"/>
  <c r="CG108" i="3"/>
  <c r="D108" i="3"/>
  <c r="E107" i="3"/>
  <c r="G106" i="3"/>
  <c r="H105" i="3"/>
  <c r="CG104" i="3"/>
  <c r="D104" i="3"/>
  <c r="E103" i="3"/>
  <c r="G102" i="3"/>
  <c r="H101" i="3"/>
  <c r="CG100" i="3"/>
  <c r="D100" i="3"/>
  <c r="E99" i="3"/>
  <c r="G98" i="3"/>
  <c r="G66" i="3"/>
  <c r="H67" i="3"/>
  <c r="H68" i="3"/>
  <c r="H69" i="3"/>
  <c r="CG70" i="3"/>
  <c r="CG71" i="3"/>
  <c r="CG72" i="3"/>
  <c r="D74" i="3"/>
  <c r="D75" i="3"/>
  <c r="D76" i="3"/>
  <c r="E77" i="3"/>
  <c r="E78" i="3"/>
  <c r="E79" i="3"/>
  <c r="G80" i="3"/>
  <c r="G81" i="3"/>
  <c r="G82" i="3"/>
  <c r="H83" i="3"/>
  <c r="H84" i="3"/>
  <c r="H85" i="3"/>
  <c r="CG86" i="3"/>
  <c r="CG87" i="3"/>
  <c r="CG88" i="3"/>
  <c r="D90" i="3"/>
  <c r="D91" i="3"/>
  <c r="D92" i="3"/>
  <c r="E93" i="3"/>
  <c r="E94" i="3"/>
  <c r="E95" i="3"/>
  <c r="G96" i="3"/>
  <c r="G97" i="3"/>
  <c r="CG98" i="3"/>
  <c r="G100" i="3"/>
  <c r="D102" i="3"/>
  <c r="H103" i="3"/>
  <c r="E105" i="3"/>
  <c r="CG106" i="3"/>
  <c r="G108" i="3"/>
  <c r="D110" i="3"/>
  <c r="H111" i="3"/>
  <c r="E113" i="3"/>
  <c r="CG114" i="3"/>
  <c r="CG66" i="3"/>
  <c r="CG67" i="3"/>
  <c r="CG68" i="3"/>
  <c r="D70" i="3"/>
  <c r="D71" i="3"/>
  <c r="D72" i="3"/>
  <c r="E73" i="3"/>
  <c r="E74" i="3"/>
  <c r="E75" i="3"/>
  <c r="G76" i="3"/>
  <c r="G77" i="3"/>
  <c r="G78" i="3"/>
  <c r="H79" i="3"/>
  <c r="H80" i="3"/>
  <c r="H81" i="3"/>
  <c r="CG82" i="3"/>
  <c r="CG83" i="3"/>
  <c r="CG84" i="3"/>
  <c r="D86" i="3"/>
  <c r="D87" i="3"/>
  <c r="D88" i="3"/>
  <c r="E89" i="3"/>
  <c r="E90" i="3"/>
  <c r="E91" i="3"/>
  <c r="G92" i="3"/>
  <c r="G93" i="3"/>
  <c r="G94" i="3"/>
  <c r="H95" i="3"/>
  <c r="H96" i="3"/>
  <c r="H97" i="3"/>
  <c r="D99" i="3"/>
  <c r="H100" i="3"/>
  <c r="E102" i="3"/>
  <c r="CG103" i="3"/>
  <c r="G105" i="3"/>
  <c r="D107" i="3"/>
  <c r="H108" i="3"/>
  <c r="E110" i="3"/>
  <c r="CG111" i="3"/>
  <c r="G113" i="3"/>
  <c r="D11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Anushashna Fnu</author>
  </authors>
  <commentList>
    <comment ref="A1" authorId="0" shapeId="0" xr:uid="{780CA85D-45E1-415B-8878-85CE8D4EC869}">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3FE4BAA0-FB11-4719-8615-913D6B53DD5C}">
      <text>
        <r>
          <rPr>
            <sz val="9"/>
            <color indexed="81"/>
            <rFont val="Tahoma"/>
            <family val="2"/>
          </rPr>
          <t>Model 1 (#vars=15, n=396, AdjRsq=0.964)
Dependent variable = PRICE.Ln 
Run time = 4/30/2018 3:00:07 PM
File name = Decision_614_diamond_project_data.xlsx
Computer name = DESKTOP-GFVUIF7
Program file name = RegressItLogistic.xlam
Version number = 2018.03.01
Execution time = 00h:00m:03s</t>
        </r>
      </text>
    </comment>
    <comment ref="B9" authorId="0" shapeId="0" xr:uid="{DACB399D-0E74-4C49-A43A-E31ACF9B1794}">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70BCD8AC-240D-4767-A87E-17BA9E7C9A42}">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62A5592B-E69C-4209-84B2-129153C57248}">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A39CF564-09B5-4E3B-A83B-674643E1AFA4}">
      <text>
        <r>
          <rPr>
            <sz val="9"/>
            <color indexed="81"/>
            <rFont val="Tahoma"/>
            <family val="2"/>
          </rPr>
          <t>This is the standard deviation of the dependent variable, which would
be the standard error of the regression in a constant-only model.</t>
        </r>
      </text>
    </comment>
    <comment ref="F9" authorId="0" shapeId="0" xr:uid="{B982685C-0D82-413A-B090-0EE2F62FCE96}">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75300A98-0C17-4CD1-8106-51DE2BBA6356}">
      <text>
        <r>
          <rPr>
            <sz val="9"/>
            <color indexed="81"/>
            <rFont val="Tahoma"/>
            <family val="2"/>
          </rPr>
          <t>The number of missing values is the number of rows in which any of
the variables included in the model are missing or have non-numeric
values.</t>
        </r>
      </text>
    </comment>
    <comment ref="H9" authorId="0" shapeId="0" xr:uid="{25794807-41E4-4C6D-970B-C477F58671F3}">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070C5590-DCBC-4F24-B2C9-D68BB83F0C0B}">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92F2C49E-994D-416B-8E54-DBC953C598D3}">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2429F787-5A8B-4FD5-A06B-A997DA9E3BD6}">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DA877B7A-3857-4E79-9AB1-156A13F03FA4}">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4B0FFA5D-779A-4C78-9600-20BE9AA12CCF}">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1D43701E-2D2A-48F8-9433-14B33296AAC0}">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224D329C-C260-4729-97C1-4AEE90107063}">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1237B383-1CB1-48D2-A02A-5A481ADAB0E6}">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79F11C47-1639-41E3-9806-210112BFCA65}">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EA28E1BA-B48C-4DC8-AE53-E32EBA360EE8}">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64F6F5EC-C2DA-4D08-93CA-B6BD0548D2D9}">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31" authorId="0" shapeId="0" xr:uid="{184130FD-5F11-4D81-A93D-C51BBA60BFC5}">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32" authorId="0" shapeId="0" xr:uid="{1CFA1B40-3CB7-409A-86BF-2342C5251EE7}">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32" authorId="0" shapeId="0" xr:uid="{4A3AEE25-C227-4E14-B37F-6BD8C4240747}">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38" authorId="0" shapeId="0" xr:uid="{1E9436A4-A1E9-4CB0-A8D7-6BE0DD7DF396}">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38" authorId="0" shapeId="0" xr:uid="{A60489C8-FA54-4BBF-8F69-D85E8A4BE1B9}">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38" authorId="0" shapeId="0" xr:uid="{D61464E2-2D2D-4578-BBD9-F4A838676509}">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38" authorId="0" shapeId="0" xr:uid="{2D86D717-81B5-48F4-98D5-E5F9029FC66A}">
      <text>
        <r>
          <rPr>
            <sz val="9"/>
            <color indexed="81"/>
            <rFont val="Tahoma"/>
            <family val="2"/>
          </rPr>
          <t>Mean Absolute Percentage Error is the average of the absolute values
of the errors expressed in percentage terms.   It is defined only in
the case where the dependent variable is strictly positive.  If a natural
log transformation has been applied to the dependent variable, you
should not look at MAPE (if it is even displayed).  The model's MAE
in log units is approximately the same as the MAPE of its forecasts
in real units if it is not too large.  For example, if the model's
MAE is 0.05 in log units, this means that the MAPE of its forecasts
in real units is about 5%.</t>
        </r>
      </text>
    </comment>
    <comment ref="H38" authorId="0" shapeId="0" xr:uid="{AF9997FC-9715-4762-B537-40997ED3503D}">
      <text>
        <r>
          <rPr>
            <sz val="9"/>
            <color indexed="81"/>
            <rFont val="Tahoma"/>
            <family val="2"/>
          </rPr>
          <t>The Jarque-Bera statistic provides a test of the assumption that the
errors of the model are normally distributed, which is the basis of
formulas for calculating P-values and confidence intervals.  It is
based (only) on the sample skewness and kurtosis of the errors.  It
is not as accurate as the Anderson-Darling statistic for small samples
but is much more computationally efficient for large samples.  Here
the Anderson-Darling stat is used for sample sizes less than 2000 and
the Jarque-Bera stat otherwise 
The cell below shows the approximate P-value for judging the significance
of non-normality of the errors, as determined from the J-B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confidence intervals around forecasts that are valid across
a wide range of confidence levels and in hypothesis testing with very
small samples.
The J-B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39" authorId="0" shapeId="0" xr:uid="{578114FA-BCA8-43C9-A08E-C29E331285AE}">
      <text>
        <r>
          <rPr>
            <sz val="9"/>
            <color indexed="81"/>
            <rFont val="Tahoma"/>
            <family val="2"/>
          </rPr>
          <t>Jarque-Bera statistic = 622.982 (P=0.000)</t>
        </r>
      </text>
    </comment>
    <comment ref="A42" authorId="0" shapeId="0" xr:uid="{88331126-C968-41AB-8073-B655E9900782}">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43" authorId="0" shapeId="0" xr:uid="{FAB46A55-139F-4D57-B104-96F0D826A721}">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158" authorId="0" shapeId="0" xr:uid="{FA481B81-971C-4915-BA47-9610C92D3AD1}">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59" authorId="0" shapeId="0" xr:uid="{38DE65F6-3E7B-458B-A8E2-663E72B2BDCC}">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81" authorId="0" shapeId="0" xr:uid="{B80F06FB-4D71-468C-9A13-573EE7882E89}">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82" authorId="0" shapeId="0" xr:uid="{40738ED9-322A-4DE2-8C13-7B1F8F2DE1DF}">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202" authorId="0" shapeId="0" xr:uid="{E5DF5466-7EC1-4F7E-8645-FA67A2322747}">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203" authorId="0" shapeId="0" xr:uid="{4A030A9A-7CD7-4204-9355-4ECC1C464196}">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Anushashna Fnu</author>
  </authors>
  <commentList>
    <comment ref="A1" authorId="0" shapeId="0" xr:uid="{10D18C0C-01C6-4AF8-9261-3BCECD6D776D}">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D37DF3E4-20B6-48D3-900B-7192E5518F75}">
      <text>
        <r>
          <rPr>
            <sz val="9"/>
            <color indexed="81"/>
            <rFont val="Tahoma"/>
            <family val="2"/>
          </rPr>
          <t>Model 3 (#vars=14, n=396, AdjRsq=0.962)
Dependent variable = PRICE.Ln 
Run time = 4/30/2018 3:05:07 PM
File name = Decision_614_diamond_project_data.xlsx
Computer name = DESKTOP-GFVUIF7
Program file name = RegressItLogistic.xlam
Version number = 2018.03.01
Execution time = 00h:00m:04s</t>
        </r>
      </text>
    </comment>
    <comment ref="B9" authorId="0" shapeId="0" xr:uid="{7012A42D-1DBF-4A40-9266-34D1D66D1942}">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B07B6035-5974-4A6A-B9CA-1A1DA2F3E030}">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42B26E16-6FB6-4E68-8340-195214C7E0E9}">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13990BB0-5839-4C98-B420-983925214170}">
      <text>
        <r>
          <rPr>
            <sz val="9"/>
            <color indexed="81"/>
            <rFont val="Tahoma"/>
            <family val="2"/>
          </rPr>
          <t>This is the standard deviation of the dependent variable, which would
be the standard error of the regression in a constant-only model.</t>
        </r>
      </text>
    </comment>
    <comment ref="F9" authorId="0" shapeId="0" xr:uid="{489C68F1-10AD-4A10-B9CF-8F15DE66E14E}">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1ACC62B4-59F6-464B-B59E-C0ABAAFE2D08}">
      <text>
        <r>
          <rPr>
            <sz val="9"/>
            <color indexed="81"/>
            <rFont val="Tahoma"/>
            <family val="2"/>
          </rPr>
          <t>The number of missing values is the number of rows in which any of
the variables included in the model are missing or have non-numeric
values.</t>
        </r>
      </text>
    </comment>
    <comment ref="H9" authorId="0" shapeId="0" xr:uid="{8949B7C6-E528-4A25-A625-5642B6459A34}">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075580EC-D5E7-4BBA-B35E-20114DBC3333}">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AA49DD51-FF22-48E8-A230-811D1BDC3C96}">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90E91D86-1B0A-4FDF-BA0E-3B11BF2C13E9}">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78E8AA39-D7E7-4218-B818-B5741528F465}">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CC454D1E-D402-4701-BBFF-A30E1A74DD38}">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9B40EE0D-658B-4920-A1D5-6180757432F8}">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FD7F6ED7-8B9B-4633-AD19-F6E09951A6C3}">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D26CB403-FDD9-481E-BEC2-96141BD99CE8}">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1EC4EA1B-D1C6-40C1-B2D0-5370910325FA}">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21602FDA-7F4B-4DF7-BBBD-038FFC5B183D}">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6D8CE4BF-147F-4089-90B1-43777BEAF363}">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30" authorId="0" shapeId="0" xr:uid="{5DCB5E5F-FBC3-48C8-B592-BC0FD5F6B4A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31" authorId="0" shapeId="0" xr:uid="{88B2A33D-8FC5-4863-861C-31F0C45EAA6B}">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31" authorId="0" shapeId="0" xr:uid="{6DD77D90-D49B-4772-B11A-12736D889C25}">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37" authorId="0" shapeId="0" xr:uid="{ECBED167-2F38-4D3E-BD55-9E617EC67131}">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37" authorId="0" shapeId="0" xr:uid="{10C3CDCD-09FF-4BF3-8551-4A7FB92176E9}">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37" authorId="0" shapeId="0" xr:uid="{30614CE1-64B0-4520-BA14-B880F00D305E}">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37" authorId="0" shapeId="0" xr:uid="{A29AA1E3-04CC-420B-8FBC-39D4BBB16472}">
      <text>
        <r>
          <rPr>
            <sz val="9"/>
            <color indexed="81"/>
            <rFont val="Tahoma"/>
            <family val="2"/>
          </rPr>
          <t>Mean Absolute Percentage Error is the average of the absolute values
of the errors expressed in percentage terms.   It is defined only in
the case where the dependent variable is strictly positive.  If a natural
log transformation has been applied to the dependent variable, you
should not look at MAPE (if it is even displayed).  The model's MAE
in log units is approximately the same as the MAPE of its forecasts
in real units if it is not too large.  For example, if the model's
MAE is 0.05 in log units, this means that the MAPE of its forecasts
in real units is about 5%.</t>
        </r>
      </text>
    </comment>
    <comment ref="H37" authorId="0" shapeId="0" xr:uid="{355156F6-ACF5-4D47-8090-0282272D003A}">
      <text>
        <r>
          <rPr>
            <sz val="9"/>
            <color indexed="81"/>
            <rFont val="Tahoma"/>
            <family val="2"/>
          </rPr>
          <t>The Jarque-Bera statistic provides a test of the assumption that the
errors of the model are normally distributed, which is the basis of
formulas for calculating P-values and confidence intervals.  It is
based (only) on the sample skewness and kurtosis of the errors.  It
is not as accurate as the Anderson-Darling statistic for small samples
but is much more computationally efficient for large samples.  Here
the Anderson-Darling stat is used for sample sizes less than 2000 and
the Jarque-Bera stat otherwise 
The cell below shows the approximate P-value for judging the significance
of non-normality of the errors, as determined from the J-B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confidence intervals around forecasts that are valid across
a wide range of confidence levels and in hypothesis testing with very
small samples.
The J-B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38" authorId="0" shapeId="0" xr:uid="{E14B0792-B5DE-4F1E-8549-A532BFF7EB8C}">
      <text>
        <r>
          <rPr>
            <sz val="9"/>
            <color indexed="81"/>
            <rFont val="Tahoma"/>
            <family val="2"/>
          </rPr>
          <t>Jarque-Bera statistic = 593.600 (P=0.000)</t>
        </r>
      </text>
    </comment>
    <comment ref="A41" authorId="0" shapeId="0" xr:uid="{FEE6C136-CE21-4DE0-8F66-23892E34B7FA}">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42" authorId="0" shapeId="0" xr:uid="{F0EBAB3F-8035-46B5-BFB5-30C382639BE3}">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153" authorId="0" shapeId="0" xr:uid="{60B7DE89-7188-4D20-9E52-3C3264F34DC7}">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54" authorId="0" shapeId="0" xr:uid="{DB8AF942-E1E7-4707-ADBE-232DEF9C7247}">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76" authorId="0" shapeId="0" xr:uid="{CCA794A6-414E-4B63-9BAD-E6E34FD21B28}">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77" authorId="0" shapeId="0" xr:uid="{9827CE5B-BECF-4046-B7D0-ABB41709C7DC}">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97" authorId="0" shapeId="0" xr:uid="{B4C6C27E-CBDB-42FF-B906-BD4D104B580B}">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98" authorId="0" shapeId="0" xr:uid="{D2C26C2C-A4D5-436E-914D-47139261A3FF}">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219" authorId="0" shapeId="0" xr:uid="{84C6B9E0-2B9E-4749-B75D-962ABD688D5E}">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220" authorId="0" shapeId="0" xr:uid="{2388481B-E432-4B26-AFCF-18F0B8BEBFAB}">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Dell_Owner</author>
  </authors>
  <commentList>
    <comment ref="A1" authorId="0" shapeId="0" xr:uid="{D83DB3CF-56A2-41AE-8E70-614238A99D8F}">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B1FC9275-41B0-4E71-8C18-CFADE623B10C}">
      <text>
        <r>
          <rPr>
            <sz val="9"/>
            <color indexed="81"/>
            <rFont val="Tahoma"/>
            <family val="2"/>
          </rPr>
          <t>Model 4 (#vars=15, n=396, AdjRsq=0.964)
Dependent variable = PRICE.Ln 
Run time = 02/05/2018 12:56:02
File name = Decision_614_diamond_project_data_Price_Prediction.xlsx
Computer name = DESKTOP-A1N8O3F
Program file name = RegressItLogistic.xlam
Version number = 2018.03.01
Execution time = 00h:00m:05s</t>
        </r>
      </text>
    </comment>
    <comment ref="B9" authorId="0" shapeId="0" xr:uid="{24ACE38F-D8B0-4CCE-BEC0-D4657DD70713}">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B5384449-62B9-4BA9-9D50-DFAC26C17D69}">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F8B3C2EC-FD78-4DC6-9F86-5A0B6BED9C6D}">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3E9EE05F-480E-4D8C-BE19-4FBE85910B31}">
      <text>
        <r>
          <rPr>
            <sz val="9"/>
            <color indexed="81"/>
            <rFont val="Tahoma"/>
            <family val="2"/>
          </rPr>
          <t>This is the standard deviation of the dependent variable, which would
be the standard error of the regression in a constant-only model.</t>
        </r>
      </text>
    </comment>
    <comment ref="F9" authorId="0" shapeId="0" xr:uid="{FD08B4CB-AFC6-4364-A3BC-1E84F6A10430}">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EF708BDB-9549-4D48-91C2-42943C067FE8}">
      <text>
        <r>
          <rPr>
            <sz val="9"/>
            <color indexed="81"/>
            <rFont val="Tahoma"/>
            <family val="2"/>
          </rPr>
          <t>The number of missing values is the number of rows in which any of
the variables included in the model are missing or have non-numeric
values.</t>
        </r>
      </text>
    </comment>
    <comment ref="H9" authorId="0" shapeId="0" xr:uid="{EABD9BE2-317C-4AE6-81DE-C3F443887991}">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95DA8A5D-C96A-4507-B833-EBFEEDE17B08}">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C1BB7CA8-05D8-494B-A8EA-EB38A6234C47}">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57D35DFF-D7D4-491A-AD12-3CE379624601}">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2533568B-FA3E-4DF4-92ED-42E697B6DDE0}">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F6134756-37C9-4B9A-A294-069DCFC20197}">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99A365BE-0E58-4599-9901-0A49A95C3D31}">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D056C9CE-7069-4859-AD58-AD856E76284C}">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DE616D19-2760-4C56-BDF5-C77857DFB1AD}">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23A854CA-8143-4DD3-8BF8-3686FF7659FB}">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1659B7E9-4C4B-4EEE-A10C-B9897A68250E}">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FC2D6C11-C808-4BFF-B674-19A2F7BE4051}">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31" authorId="0" shapeId="0" xr:uid="{DE0D82DE-0A39-48A9-848D-2FE3C32236F9}">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32" authorId="0" shapeId="0" xr:uid="{DDA5825A-6181-44C6-9168-0A42D616A6DE}">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32" authorId="0" shapeId="0" xr:uid="{F1D94DEC-97F1-4CDC-9BB9-62E33EDE47C7}">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38" authorId="0" shapeId="0" xr:uid="{E8E1A620-CAD8-4509-AEA7-97DB5E3763DF}">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38" authorId="0" shapeId="0" xr:uid="{335A95F0-3763-4B75-A02F-07E16D9134A7}">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38" authorId="0" shapeId="0" xr:uid="{60951D20-A810-4D07-89D0-1868FD16800C}">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38" authorId="0" shapeId="0" xr:uid="{DCC33B6F-351C-492F-931C-5211F1A9929B}">
      <text>
        <r>
          <rPr>
            <sz val="9"/>
            <color indexed="81"/>
            <rFont val="Tahoma"/>
            <family val="2"/>
          </rPr>
          <t>Mean Absolute Percentage Error is the average of the absolute values
of the errors expressed in percentage terms.   It is defined only in
the case where the dependent variable is strictly positive.  If a natural
log transformation has been applied to the dependent variable, you
should not look at MAPE (if it is even displayed).  The model's MAE
in log units is approximately the same as the MAPE of its forecasts
in real units if it is not too large.  For example, if the model's
MAE is 0.05 in log units, this means that the MAPE of its forecasts
in real units is about 5%.</t>
        </r>
      </text>
    </comment>
    <comment ref="H38" authorId="0" shapeId="0" xr:uid="{E9E052E7-1E40-480D-AC0D-ECD400BCF126}">
      <text>
        <r>
          <rPr>
            <sz val="9"/>
            <color indexed="81"/>
            <rFont val="Tahoma"/>
            <family val="2"/>
          </rPr>
          <t>The Jarque-Bera statistic provides a test of the assumption that the
errors of the model are normally distributed, which is the basis of
formulas for calculating P-values and confidence intervals.  It is
based (only) on the sample skewness and kurtosis of the errors.  It
is not as accurate as the Anderson-Darling statistic for small samples
but is much more computationally efficient for large samples.  Here
the Anderson-Darling stat is used for sample sizes less than 2000 and
the Jarque-Bera stat otherwise 
The cell below shows the approximate P-value for judging the significance
of non-normality of the errors, as determined from the J-B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confidence intervals around forecasts that are valid across
a wide range of confidence levels and in hypothesis testing with very
small samples.
The J-B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39" authorId="0" shapeId="0" xr:uid="{27EE76D1-F7EA-4605-BAEB-8E3CE6C9A733}">
      <text>
        <r>
          <rPr>
            <sz val="9"/>
            <color indexed="81"/>
            <rFont val="Tahoma"/>
            <family val="2"/>
          </rPr>
          <t>Jarque-Bera statistic = 622.982 (P=0.000)</t>
        </r>
      </text>
    </comment>
    <comment ref="A42" authorId="0" shapeId="0" xr:uid="{5DC15B8A-A8D2-4774-9E32-DB6BDE59227D}">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43" authorId="0" shapeId="0" xr:uid="{81EF4E25-6484-4351-AD9E-8260D992A047}">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158" authorId="0" shapeId="0" xr:uid="{F2CE57E9-2563-4E1E-98E5-B6C938AD4EDE}">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59" authorId="0" shapeId="0" xr:uid="{17E47879-5EC1-4BC3-B5BA-B00B7B130D7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81" authorId="0" shapeId="0" xr:uid="{5799147D-7170-40CC-B79A-35D5ABA227BC}">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82" authorId="0" shapeId="0" xr:uid="{A99E93BA-049C-43FD-9152-654AC8AE9C11}">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202" authorId="0" shapeId="0" xr:uid="{C948DDB9-2C75-4932-904A-83EFD7142FC3}">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203" authorId="0" shapeId="0" xr:uid="{B681EE50-53D7-4962-A7DE-3C3DDF0DC7A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224" authorId="0" shapeId="0" xr:uid="{A7F28DE5-48B7-4F58-AFE8-642EBBDD167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225" authorId="0" shapeId="0" xr:uid="{32EA8C32-F291-45B7-8345-71A67DA1D7A3}">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Anushashna Fnu</author>
    <author>Dell_Owner</author>
  </authors>
  <commentList>
    <comment ref="B4" authorId="0" shapeId="0" xr:uid="{5F75C33D-FFF7-4914-82F2-94F803EBBA04}">
      <text>
        <r>
          <rPr>
            <sz val="9"/>
            <color indexed="81"/>
            <rFont val="Tahoma"/>
            <family val="2"/>
          </rPr>
          <t>Model 1 (#vars=15, n=396, AdjRsq=0.964)
Dependent variable = PRICE.Ln 
Run time = 4/30/2018 3:00:07 PM
File name = Decision_614_diamond_project_data.xlsx
Computer name = DESKTOP-GFVUIF7
Program file name = RegressItLogistic.xlam
Version number = 2018.03.01
Execution time = 00h:00m:03s</t>
        </r>
      </text>
    </comment>
    <comment ref="C4" authorId="0" shapeId="0" xr:uid="{D91AF744-41F6-44E7-AEAF-36F456FC20F0}">
      <text>
        <r>
          <rPr>
            <sz val="9"/>
            <color indexed="81"/>
            <rFont val="Tahoma"/>
            <family val="2"/>
          </rPr>
          <t>Model 2 (#vars=14, n=396, AdjRsq=0.962)
Dependent variable = PRICE.Ln 
Run time = 4/30/2018 3:04:00 PM
File name = Decision_614_diamond_project_data.xlsx
Computer name = DESKTOP-GFVUIF7
Program file name = RegressItLogistic.xlam
Version number = 2018.03.01
Execution time = 00h:00m:01s</t>
        </r>
      </text>
    </comment>
    <comment ref="D4" authorId="0" shapeId="0" xr:uid="{0765390F-908F-44E4-9DDE-A155F11BD946}">
      <text>
        <r>
          <rPr>
            <sz val="9"/>
            <color indexed="81"/>
            <rFont val="Tahoma"/>
            <family val="2"/>
          </rPr>
          <t>Model 3 (#vars=14, n=396, AdjRsq=0.962)
Dependent variable = PRICE.Ln 
Run time = 4/30/2018 3:05:07 PM
File name = Decision_614_diamond_project_data.xlsx
Computer name = DESKTOP-GFVUIF7
Program file name = RegressItLogistic.xlam
Version number = 2018.03.01
Execution time = 00h:00m:04s</t>
        </r>
      </text>
    </comment>
    <comment ref="E4" authorId="1" shapeId="0" xr:uid="{3F7F1AB8-9899-4AE3-906B-DC7D9542C356}">
      <text>
        <r>
          <rPr>
            <sz val="9"/>
            <color indexed="81"/>
            <rFont val="Tahoma"/>
            <family val="2"/>
          </rPr>
          <t>Model 4 (#vars=15, n=396, AdjRsq=0.964)
Dependent variable = PRICE.Ln 
Run time = 02/05/2018 12:56:02
File name = Decision_614_diamond_project_data_Price_Prediction.xlsx
Computer name = DESKTOP-A1N8O3F
Program file name = RegressItLogistic.xlam
Version number = 2018.03.01
Execution time = 00h:00m:05s</t>
        </r>
      </text>
    </comment>
    <comment ref="B14" authorId="0" shapeId="0" xr:uid="{32058814-6A2F-41E1-A93D-EB960EE3197A}">
      <text>
        <r>
          <rPr>
            <sz val="9"/>
            <color indexed="81"/>
            <rFont val="Tahoma"/>
            <family val="2"/>
          </rPr>
          <t>Jarque-Bera statistic = 622.982 (P=0.000)</t>
        </r>
      </text>
    </comment>
    <comment ref="C14" authorId="0" shapeId="0" xr:uid="{86E5614F-3A98-403A-9C3E-841110BAB151}">
      <text>
        <r>
          <rPr>
            <sz val="9"/>
            <color indexed="81"/>
            <rFont val="Tahoma"/>
            <family val="2"/>
          </rPr>
          <t>Jarque-Bera statistic = 593.600 (P=0.000)</t>
        </r>
      </text>
    </comment>
    <comment ref="D14" authorId="0" shapeId="0" xr:uid="{442287DA-9EB6-403B-B596-1C9CA677B2C0}">
      <text>
        <r>
          <rPr>
            <sz val="9"/>
            <color indexed="81"/>
            <rFont val="Tahoma"/>
            <family val="2"/>
          </rPr>
          <t>Jarque-Bera statistic = 593.600 (P=0.000)</t>
        </r>
      </text>
    </comment>
    <comment ref="E14" authorId="1" shapeId="0" xr:uid="{41F62E22-17E9-46CF-AB8E-F46C43CC52F5}">
      <text>
        <r>
          <rPr>
            <sz val="9"/>
            <color indexed="81"/>
            <rFont val="Tahoma"/>
            <family val="2"/>
          </rPr>
          <t>Jarque-Bera statistic = 622.982 (P=0.000)</t>
        </r>
      </text>
    </comment>
    <comment ref="B19" authorId="0" shapeId="0" xr:uid="{03AC7FC0-B6AD-483E-ACED-CC83A278B26D}">
      <text>
        <r>
          <rPr>
            <sz val="9"/>
            <color indexed="81"/>
            <rFont val="Tahoma"/>
            <family val="2"/>
          </rPr>
          <t>Model = Model 1
Variable =  Constant
Coeff = 8.2354
StdErr = 0.0293432
t-stat = 280.657
P-value = 0
VIF = 0
StdCoeff = 0</t>
        </r>
      </text>
    </comment>
    <comment ref="C19" authorId="0" shapeId="0" xr:uid="{DC066C8B-CFE9-46EA-9AB6-CD510D8A9006}">
      <text>
        <r>
          <rPr>
            <sz val="9"/>
            <color indexed="81"/>
            <rFont val="Tahoma"/>
            <family val="2"/>
          </rPr>
          <t>Model = Model 2
Variable =  Constant
Coeff = 9.3894
StdErr = 0.0155064
t-stat = 605.521
P-value = 0
VIF = 0
StdCoeff = 0</t>
        </r>
      </text>
    </comment>
    <comment ref="D19" authorId="0" shapeId="0" xr:uid="{9257ED09-2825-4362-994D-B4B7DCAA3005}">
      <text>
        <r>
          <rPr>
            <sz val="9"/>
            <color indexed="81"/>
            <rFont val="Tahoma"/>
            <family val="2"/>
          </rPr>
          <t>Model = Model 3
Variable =  Constant
Coeff = 9.3894
StdErr = 0.0155064
t-stat = 605.521
P-value = 0
VIF = 0
StdCoeff = 0</t>
        </r>
      </text>
    </comment>
    <comment ref="E19" authorId="1" shapeId="0" xr:uid="{3108C390-8357-4B36-B0CC-3135D2FD49D3}">
      <text>
        <r>
          <rPr>
            <sz val="9"/>
            <color indexed="81"/>
            <rFont val="Tahoma"/>
            <family val="2"/>
          </rPr>
          <t>Model = Model 4
Variable =  Constant
Coeff = 8.2354
StdErr = 0.0293432
t-stat = 280.657
P-value = 0
VIF = 0
StdCoeff = 0</t>
        </r>
      </text>
    </comment>
    <comment ref="B20" authorId="0" shapeId="0" xr:uid="{D2CDAC2A-AB32-4F4F-926A-D0BF6F595062}">
      <text>
        <r>
          <rPr>
            <sz val="9"/>
            <color indexed="81"/>
            <rFont val="Tahoma"/>
            <family val="2"/>
          </rPr>
          <t>Model = Model 1
Variable = CARAT.Power.3
Coeff = -0.227798
StdErr = 0.0165467
t-stat = -13.767
P-value = 0
VIF = 68.762
StdCoeff = -1.09673</t>
        </r>
      </text>
    </comment>
    <comment ref="E20" authorId="1" shapeId="0" xr:uid="{159A9775-78C9-44F8-BAC0-708546379D1B}">
      <text>
        <r>
          <rPr>
            <sz val="9"/>
            <color indexed="81"/>
            <rFont val="Tahoma"/>
            <family val="2"/>
          </rPr>
          <t>Model = Model 4
Variable = CARAT.Power.3
Coeff = -0.227798
StdErr = 0.0165467
t-stat = -13.767
P-value = 0
VIF = 68.762
StdCoeff = -1.09673</t>
        </r>
      </text>
    </comment>
    <comment ref="B21" authorId="0" shapeId="0" xr:uid="{F2785BBD-F8A7-4E99-9EBB-284477F2B382}">
      <text>
        <r>
          <rPr>
            <sz val="9"/>
            <color indexed="81"/>
            <rFont val="Tahoma"/>
            <family val="2"/>
          </rPr>
          <t>Model = Model 1
Variable = CARAT.Sqr
Coeff = 0.96106
StdErr = 0.038268
t-stat = 25.114
P-value = 0
VIF = 68.699
StdCoeff = 1.99976</t>
        </r>
      </text>
    </comment>
    <comment ref="E21" authorId="1" shapeId="0" xr:uid="{B14EE6FB-5C09-46F1-9B9F-A7C944BC2ADB}">
      <text>
        <r>
          <rPr>
            <sz val="9"/>
            <color indexed="81"/>
            <rFont val="Tahoma"/>
            <family val="2"/>
          </rPr>
          <t>Model = Model 4
Variable = CARAT.Sqr
Coeff = 0.96106
StdErr = 0.038268
t-stat = 25.114
P-value = 0
VIF = 68.699
StdCoeff = 1.99976</t>
        </r>
      </text>
    </comment>
    <comment ref="C22" authorId="0" shapeId="0" xr:uid="{789CA9E1-FD9D-4E11-8363-112083C60886}">
      <text>
        <r>
          <rPr>
            <sz val="9"/>
            <color indexed="81"/>
            <rFont val="Tahoma"/>
            <family val="2"/>
          </rPr>
          <t>Model = Model 2
Variable = CARAT.Stdz
Coeff = 0.37689
StdErr = 0.0042433
t-stat = 88.819
P-value = 0
VIF = 1.115
StdCoeff = 0.9217</t>
        </r>
      </text>
    </comment>
    <comment ref="D22" authorId="0" shapeId="0" xr:uid="{8D830321-1BC8-4E35-AEB2-E6391013CF0E}">
      <text>
        <r>
          <rPr>
            <sz val="9"/>
            <color indexed="81"/>
            <rFont val="Tahoma"/>
            <family val="2"/>
          </rPr>
          <t>Model = Model 3
Variable = CARAT.Stdz
Coeff = 0.37689
StdErr = 0.0042433
t-stat = 88.819
P-value = 0
VIF = 1.115
StdCoeff = 0.9217</t>
        </r>
      </text>
    </comment>
    <comment ref="B23" authorId="0" shapeId="0" xr:uid="{696391C7-7705-42F6-8747-1F0F4A21822F}">
      <text>
        <r>
          <rPr>
            <sz val="9"/>
            <color indexed="81"/>
            <rFont val="Tahoma"/>
            <family val="2"/>
          </rPr>
          <t>Model = Model 1
Variable = CLARITY.Eq.VS1
Coeff = -0.077966
StdErr = 0.0133634
t-stat = -5.834
P-value = 0
VIF = 2.441
StdCoeff = -0.08757</t>
        </r>
      </text>
    </comment>
    <comment ref="C23" authorId="0" shapeId="0" xr:uid="{360E3150-FB73-4973-B965-6D591F9731A0}">
      <text>
        <r>
          <rPr>
            <sz val="9"/>
            <color indexed="81"/>
            <rFont val="Tahoma"/>
            <family val="2"/>
          </rPr>
          <t>Model = Model 2
Variable = CLARITY.Eq.VS1
Coeff = -0.07496
StdErr = 0.0135949
t-stat = -5.514
P-value = 0
VIF = 2.413
StdCoeff = -0.08419</t>
        </r>
      </text>
    </comment>
    <comment ref="D23" authorId="0" shapeId="0" xr:uid="{2FFD2FFF-8A82-48AC-B464-A8DB6F9C8ACE}">
      <text>
        <r>
          <rPr>
            <sz val="9"/>
            <color indexed="81"/>
            <rFont val="Tahoma"/>
            <family val="2"/>
          </rPr>
          <t>Model = Model 3
Variable = CLARITY.Eq.VS1
Coeff = -0.07496
StdErr = 0.0135949
t-stat = -5.514
P-value = 0
VIF = 2.413
StdCoeff = -0.08419</t>
        </r>
      </text>
    </comment>
    <comment ref="E23" authorId="1" shapeId="0" xr:uid="{106B2011-1085-4981-9294-BBDD81B70102}">
      <text>
        <r>
          <rPr>
            <sz val="9"/>
            <color indexed="81"/>
            <rFont val="Tahoma"/>
            <family val="2"/>
          </rPr>
          <t>Model = Model 4
Variable = CLARITY.Eq.VS1
Coeff = -0.077966
StdErr = 0.0133634
t-stat = -5.834
P-value = 0
VIF = 2.441
StdCoeff = -0.08757</t>
        </r>
      </text>
    </comment>
    <comment ref="B24" authorId="0" shapeId="0" xr:uid="{D3DC9B96-2DFB-45C9-A78A-E12FBE728698}">
      <text>
        <r>
          <rPr>
            <sz val="9"/>
            <color indexed="81"/>
            <rFont val="Tahoma"/>
            <family val="2"/>
          </rPr>
          <t>Model = Model 1
Variable = CLARITY.Eq.VS2
Coeff = -0.145031
StdErr = 0.0133146
t-stat = -10.893
P-value = 0
VIF = 2.767
StdCoeff = -0.17406</t>
        </r>
      </text>
    </comment>
    <comment ref="C24" authorId="0" shapeId="0" xr:uid="{337ABEE9-7448-4B9A-8DF9-19F9C9F86B01}">
      <text>
        <r>
          <rPr>
            <sz val="9"/>
            <color indexed="81"/>
            <rFont val="Tahoma"/>
            <family val="2"/>
          </rPr>
          <t>Model = Model 2
Variable = CLARITY.Eq.VS2
Coeff = -0.142178
StdErr = 0.0135715
t-stat = -10.476
P-value = 0
VIF = 2.746
StdCoeff = -0.17064</t>
        </r>
      </text>
    </comment>
    <comment ref="D24" authorId="0" shapeId="0" xr:uid="{105FC0DD-AC12-4E88-AB23-2C07AB333C58}">
      <text>
        <r>
          <rPr>
            <sz val="9"/>
            <color indexed="81"/>
            <rFont val="Tahoma"/>
            <family val="2"/>
          </rPr>
          <t>Model = Model 3
Variable = CLARITY.Eq.VS2
Coeff = -0.142178
StdErr = 0.0135715
t-stat = -10.476
P-value = 0
VIF = 2.746
StdCoeff = -0.17064</t>
        </r>
      </text>
    </comment>
    <comment ref="E24" authorId="1" shapeId="0" xr:uid="{D8738FEB-3755-44D4-93C6-DA36DA1849D7}">
      <text>
        <r>
          <rPr>
            <sz val="9"/>
            <color indexed="81"/>
            <rFont val="Tahoma"/>
            <family val="2"/>
          </rPr>
          <t>Model = Model 4
Variable = CLARITY.Eq.VS2
Coeff = -0.145031
StdErr = 0.0133146
t-stat = -10.893
P-value = 0
VIF = 2.767
StdCoeff = -0.17406</t>
        </r>
      </text>
    </comment>
    <comment ref="B25" authorId="0" shapeId="0" xr:uid="{08561F43-AB65-4F4C-B3EE-31E6342E237F}">
      <text>
        <r>
          <rPr>
            <sz val="9"/>
            <color indexed="81"/>
            <rFont val="Tahoma"/>
            <family val="2"/>
          </rPr>
          <t>Model = Model 1
Variable = CLARITY.Eq.VVS1
Coeff = 0.103594
StdErr = 0.0152896
t-stat = 6.775
P-value = 0
VIF = 1.702
StdCoeff = 0.08492</t>
        </r>
      </text>
    </comment>
    <comment ref="C25" authorId="0" shapeId="0" xr:uid="{653EC26E-62EB-4F48-957D-BFE7586A68F7}">
      <text>
        <r>
          <rPr>
            <sz val="9"/>
            <color indexed="81"/>
            <rFont val="Tahoma"/>
            <family val="2"/>
          </rPr>
          <t>Model = Model 2
Variable = CLARITY.Eq.VVS1
Coeff = 0.104161
StdErr = 0.0156363
t-stat = 6.662
P-value = 0
VIF = 1.7
StdCoeff = 0.08538</t>
        </r>
      </text>
    </comment>
    <comment ref="D25" authorId="0" shapeId="0" xr:uid="{26812E13-ACCD-4B86-B440-2F660741ED79}">
      <text>
        <r>
          <rPr>
            <sz val="9"/>
            <color indexed="81"/>
            <rFont val="Tahoma"/>
            <family val="2"/>
          </rPr>
          <t>Model = Model 3
Variable = CLARITY.Eq.VVS1
Coeff = 0.104161
StdErr = 0.0156363
t-stat = 6.662
P-value = 0
VIF = 1.7
StdCoeff = 0.08538</t>
        </r>
      </text>
    </comment>
    <comment ref="E25" authorId="1" shapeId="0" xr:uid="{C8B7E76B-2860-4AE8-A035-889AB6D888FD}">
      <text>
        <r>
          <rPr>
            <sz val="9"/>
            <color indexed="81"/>
            <rFont val="Tahoma"/>
            <family val="2"/>
          </rPr>
          <t>Model = Model 4
Variable = CLARITY.Eq.VVS1
Coeff = 0.103594
StdErr = 0.0152896
t-stat = 6.775
P-value = 0
VIF = 1.702
StdCoeff = 0.08492</t>
        </r>
      </text>
    </comment>
    <comment ref="B26" authorId="0" shapeId="0" xr:uid="{02C9155B-4A0E-415D-9E5F-A0CC361F611A}">
      <text>
        <r>
          <rPr>
            <sz val="9"/>
            <color indexed="81"/>
            <rFont val="Tahoma"/>
            <family val="2"/>
          </rPr>
          <t>Model = Model 1
Variable = COLOR.Eq.D
Coeff = 0.50475
StdErr = 0.0133772
t-stat = 37.732
P-value = 0
VIF = 1.412
StdCoeff = 0.43079</t>
        </r>
      </text>
    </comment>
    <comment ref="C26" authorId="0" shapeId="0" xr:uid="{AD472833-C7DA-4FD3-9665-71F619344051}">
      <text>
        <r>
          <rPr>
            <sz val="9"/>
            <color indexed="81"/>
            <rFont val="Tahoma"/>
            <family val="2"/>
          </rPr>
          <t>Model = Model 2
Variable = COLOR.Eq.D
Coeff = 0.50741
StdErr = 0.0136727
t-stat = 37.111
P-value = 0
VIF = 1.41
StdCoeff = 0.43305</t>
        </r>
      </text>
    </comment>
    <comment ref="D26" authorId="0" shapeId="0" xr:uid="{C36E98A4-D5F6-4417-8727-8F8D2DA51704}">
      <text>
        <r>
          <rPr>
            <sz val="9"/>
            <color indexed="81"/>
            <rFont val="Tahoma"/>
            <family val="2"/>
          </rPr>
          <t>Model = Model 3
Variable = COLOR.Eq.D
Coeff = 0.50741
StdErr = 0.0136727
t-stat = 37.111
P-value = 0
VIF = 1.41
StdCoeff = 0.43305</t>
        </r>
      </text>
    </comment>
    <comment ref="E26" authorId="1" shapeId="0" xr:uid="{D39D3D65-E9D0-4168-A116-B29375E1EBD1}">
      <text>
        <r>
          <rPr>
            <sz val="9"/>
            <color indexed="81"/>
            <rFont val="Tahoma"/>
            <family val="2"/>
          </rPr>
          <t>Model = Model 4
Variable = COLOR.Eq.D
Coeff = 0.50475
StdErr = 0.0133772
t-stat = 37.732
P-value = 0
VIF = 1.412
StdCoeff = 0.43079</t>
        </r>
      </text>
    </comment>
    <comment ref="B27" authorId="0" shapeId="0" xr:uid="{8AAA48AF-7F08-4931-8C80-FD033BFE15B6}">
      <text>
        <r>
          <rPr>
            <sz val="9"/>
            <color indexed="81"/>
            <rFont val="Tahoma"/>
            <family val="2"/>
          </rPr>
          <t>Model = Model 1
Variable = COLOR.Eq.E
Coeff = 0.35794
StdErr = 0.0129273
t-stat = 27.689
P-value = 0
VIF = 1.299
StdCoeff = 0.30314</t>
        </r>
      </text>
    </comment>
    <comment ref="C27" authorId="0" shapeId="0" xr:uid="{95273B86-9137-425A-B4D8-AD789B1CC689}">
      <text>
        <r>
          <rPr>
            <sz val="9"/>
            <color indexed="81"/>
            <rFont val="Tahoma"/>
            <family val="2"/>
          </rPr>
          <t>Model = Model 2
Variable = COLOR.Eq.E
Coeff = 0.36264
StdErr = 0.0131985
t-stat = 27.476
P-value = 0
VIF = 1.293
StdCoeff = 0.30712</t>
        </r>
      </text>
    </comment>
    <comment ref="D27" authorId="0" shapeId="0" xr:uid="{4EE6A47A-F627-4F6F-83B4-DB2972BC3345}">
      <text>
        <r>
          <rPr>
            <sz val="9"/>
            <color indexed="81"/>
            <rFont val="Tahoma"/>
            <family val="2"/>
          </rPr>
          <t>Model = Model 3
Variable = COLOR.Eq.E
Coeff = 0.36264
StdErr = 0.0131985
t-stat = 27.476
P-value = 0
VIF = 1.293
StdCoeff = 0.30712</t>
        </r>
      </text>
    </comment>
    <comment ref="E27" authorId="1" shapeId="0" xr:uid="{4B141DFF-2C15-4F30-9CD3-7CE901CEC0EB}">
      <text>
        <r>
          <rPr>
            <sz val="9"/>
            <color indexed="81"/>
            <rFont val="Tahoma"/>
            <family val="2"/>
          </rPr>
          <t>Model = Model 4
Variable = COLOR.Eq.E
Coeff = 0.35794
StdErr = 0.0129273
t-stat = 27.689
P-value = 0
VIF = 1.299
StdCoeff = 0.30314</t>
        </r>
      </text>
    </comment>
    <comment ref="B28" authorId="0" shapeId="0" xr:uid="{059D7D5B-464E-465A-8EDD-0E1E086DB661}">
      <text>
        <r>
          <rPr>
            <sz val="9"/>
            <color indexed="81"/>
            <rFont val="Tahoma"/>
            <family val="2"/>
          </rPr>
          <t>Model = Model 1
Variable = COLOR.Eq.F
Coeff = 0.252035
StdErr = 0.0123694
t-stat = 20.376
P-value = 0
VIF = 1.385
StdCoeff = 0.23039</t>
        </r>
      </text>
    </comment>
    <comment ref="C28" authorId="0" shapeId="0" xr:uid="{9E085BA1-5650-4022-B813-F367A993FE7D}">
      <text>
        <r>
          <rPr>
            <sz val="9"/>
            <color indexed="81"/>
            <rFont val="Tahoma"/>
            <family val="2"/>
          </rPr>
          <t>Model = Model 2
Variable = COLOR.Eq.F
Coeff = 0.256087
StdErr = 0.0125763
t-stat = 20.363
P-value = 0
VIF = 1.368
StdCoeff = 0.23409</t>
        </r>
      </text>
    </comment>
    <comment ref="D28" authorId="0" shapeId="0" xr:uid="{5FE1E9FC-5AE4-496E-B17A-E1040C6ACC12}">
      <text>
        <r>
          <rPr>
            <sz val="9"/>
            <color indexed="81"/>
            <rFont val="Tahoma"/>
            <family val="2"/>
          </rPr>
          <t>Model = Model 3
Variable = COLOR.Eq.F
Coeff = 0.256087
StdErr = 0.0125763
t-stat = 20.363
P-value = 0
VIF = 1.368
StdCoeff = 0.23409</t>
        </r>
      </text>
    </comment>
    <comment ref="E28" authorId="1" shapeId="0" xr:uid="{0225C4CB-F1A1-4A7B-84E1-C912B72C9D8E}">
      <text>
        <r>
          <rPr>
            <sz val="9"/>
            <color indexed="81"/>
            <rFont val="Tahoma"/>
            <family val="2"/>
          </rPr>
          <t>Model = Model 4
Variable = COLOR.Eq.F
Coeff = 0.252035
StdErr = 0.0123694
t-stat = 20.376
P-value = 0
VIF = 1.385
StdCoeff = 0.23039</t>
        </r>
      </text>
    </comment>
    <comment ref="B29" authorId="0" shapeId="0" xr:uid="{3351D399-4BCB-428E-966E-9D7B898AC608}">
      <text>
        <r>
          <rPr>
            <sz val="9"/>
            <color indexed="81"/>
            <rFont val="Tahoma"/>
            <family val="2"/>
          </rPr>
          <t>Model = Model 1
Variable = COLOR.Eq.G
Coeff = 0.119173
StdErr = 0.0106656
t-stat = 11.174
P-value = 0
VIF = 1.497
StdCoeff = 0.13136</t>
        </r>
      </text>
    </comment>
    <comment ref="C29" authorId="0" shapeId="0" xr:uid="{5CFB326A-DFE2-44E1-ACDE-B08A3FAF631A}">
      <text>
        <r>
          <rPr>
            <sz val="9"/>
            <color indexed="81"/>
            <rFont val="Tahoma"/>
            <family val="2"/>
          </rPr>
          <t>Model = Model 2
Variable = COLOR.Eq.G
Coeff = 0.123345
StdErr = 0.0108513
t-stat = 11.367
P-value = 0
VIF = 1.481
StdCoeff = 0.13596</t>
        </r>
      </text>
    </comment>
    <comment ref="D29" authorId="0" shapeId="0" xr:uid="{52BF43CD-A59E-4C54-9CA0-2BB093EE48E4}">
      <text>
        <r>
          <rPr>
            <sz val="9"/>
            <color indexed="81"/>
            <rFont val="Tahoma"/>
            <family val="2"/>
          </rPr>
          <t>Model = Model 3
Variable = COLOR.Eq.G
Coeff = 0.123345
StdErr = 0.0108513
t-stat = 11.367
P-value = 0
VIF = 1.481
StdCoeff = 0.13596</t>
        </r>
      </text>
    </comment>
    <comment ref="E29" authorId="1" shapeId="0" xr:uid="{4205B28D-918D-4925-8190-A070B9D9DE7B}">
      <text>
        <r>
          <rPr>
            <sz val="9"/>
            <color indexed="81"/>
            <rFont val="Tahoma"/>
            <family val="2"/>
          </rPr>
          <t>Model = Model 4
Variable = COLOR.Eq.G
Coeff = 0.119173
StdErr = 0.0106656
t-stat = 11.174
P-value = 0
VIF = 1.497
StdCoeff = 0.13136</t>
        </r>
      </text>
    </comment>
    <comment ref="B30" authorId="0" shapeId="0" xr:uid="{0830D537-B748-4515-B299-E7F558D8CBBA}">
      <text>
        <r>
          <rPr>
            <sz val="9"/>
            <color indexed="81"/>
            <rFont val="Tahoma"/>
            <family val="2"/>
          </rPr>
          <t>Model = Model 1
Variable = Dummy_variable_IF_FL
Coeff = 0.211367
StdErr = 0.019859
t-stat = 10.643
P-value = 0
VIF = 1.366
StdCoeff = 0.11948</t>
        </r>
      </text>
    </comment>
    <comment ref="C30" authorId="0" shapeId="0" xr:uid="{1476C447-F99C-40C4-81A4-97916C8A49A8}">
      <text>
        <r>
          <rPr>
            <sz val="9"/>
            <color indexed="81"/>
            <rFont val="Tahoma"/>
            <family val="2"/>
          </rPr>
          <t>Model = Model 2
Variable = Dummy_variable_IF_FL
Coeff = 0.213399
StdErr = 0.0203001
t-stat = 10.512
P-value = 0
VIF = 1.363
StdCoeff = 0.12063</t>
        </r>
      </text>
    </comment>
    <comment ref="D30" authorId="0" shapeId="0" xr:uid="{A7EAAE04-A452-4929-A624-D6207E245437}">
      <text>
        <r>
          <rPr>
            <sz val="9"/>
            <color indexed="81"/>
            <rFont val="Tahoma"/>
            <family val="2"/>
          </rPr>
          <t>Model = Model 3
Variable = Dummy_variable_IF_FL
Coeff = 0.213399
StdErr = 0.0203001
t-stat = 10.512
P-value = 0
VIF = 1.363
StdCoeff = 0.12063</t>
        </r>
      </text>
    </comment>
    <comment ref="E30" authorId="1" shapeId="0" xr:uid="{EB781DC6-962B-46B8-B759-EF64B7D29B28}">
      <text>
        <r>
          <rPr>
            <sz val="9"/>
            <color indexed="81"/>
            <rFont val="Tahoma"/>
            <family val="2"/>
          </rPr>
          <t>Model = Model 4
Variable = Dummy_variable_IF_FL
Coeff = 0.211367
StdErr = 0.019859
t-stat = 10.643
P-value = 0
VIF = 1.366
StdCoeff = 0.11948</t>
        </r>
      </text>
    </comment>
    <comment ref="B31" authorId="0" shapeId="0" xr:uid="{5A633C5F-9338-4621-A0A7-343CA641537D}">
      <text>
        <r>
          <rPr>
            <sz val="9"/>
            <color indexed="81"/>
            <rFont val="Tahoma"/>
            <family val="2"/>
          </rPr>
          <t>Model = Model 1
Variable = Vendor.Eq.BlueNile
Coeff = -0.0229531
StdErr = 0.0102835
t-stat = -2.232
P-value = 0.026
VIF = 1.646
StdCoeff = -0.02751</t>
        </r>
      </text>
    </comment>
    <comment ref="C31" authorId="0" shapeId="0" xr:uid="{A105ADE1-EBC2-485C-A097-C3FF1EECDC4F}">
      <text>
        <r>
          <rPr>
            <sz val="9"/>
            <color indexed="81"/>
            <rFont val="Tahoma"/>
            <family val="2"/>
          </rPr>
          <t>Model = Model 2
Variable = Vendor.Eq.BlueNile
Coeff = -0.0228603
StdErr = 0.0105203
t-stat = -2.173
P-value = 0.03
VIF = 1.646
StdCoeff = -0.0274</t>
        </r>
      </text>
    </comment>
    <comment ref="D31" authorId="0" shapeId="0" xr:uid="{0D94FABC-2A61-4AD3-A80A-87091A301EF2}">
      <text>
        <r>
          <rPr>
            <sz val="9"/>
            <color indexed="81"/>
            <rFont val="Tahoma"/>
            <family val="2"/>
          </rPr>
          <t>Model = Model 3
Variable = Vendor.Eq.BlueNile
Coeff = -0.0228603
StdErr = 0.0105203
t-stat = -2.173
P-value = 0.03
VIF = 1.646
StdCoeff = -0.0274</t>
        </r>
      </text>
    </comment>
    <comment ref="E31" authorId="1" shapeId="0" xr:uid="{6335BF54-ECEA-4071-9FB3-B6CBE890594C}">
      <text>
        <r>
          <rPr>
            <sz val="9"/>
            <color indexed="81"/>
            <rFont val="Tahoma"/>
            <family val="2"/>
          </rPr>
          <t>Model = Model 4
Variable = Vendor.Eq.BlueNile
Coeff = -0.0229531
StdErr = 0.0102835
t-stat = -2.232
P-value = 0.026
VIF = 1.646
StdCoeff = -0.02751</t>
        </r>
      </text>
    </comment>
    <comment ref="B32" authorId="0" shapeId="0" xr:uid="{EDD95D3F-EA18-490E-90DF-C6C0344BECCD}">
      <text>
        <r>
          <rPr>
            <sz val="9"/>
            <color indexed="81"/>
            <rFont val="Tahoma"/>
            <family val="2"/>
          </rPr>
          <t>Model = Model 1
Variable = Vendor.Eq.BrianGavin
Coeff = 0.085593
StdErr = 0.0153773
t-stat = 5.566
P-value = 0
VIF = 1.225
StdCoeff = 0.05918</t>
        </r>
      </text>
    </comment>
    <comment ref="C32" authorId="0" shapeId="0" xr:uid="{541217F6-ED10-4CB9-8BD1-B250213AA59D}">
      <text>
        <r>
          <rPr>
            <sz val="9"/>
            <color indexed="81"/>
            <rFont val="Tahoma"/>
            <family val="2"/>
          </rPr>
          <t>Model = Model 2
Variable = Vendor.Eq.BrianGavin
Coeff = 0.085981
StdErr = 0.0157321
t-stat = 5.465
P-value = 0
VIF = 1.225
StdCoeff = 0.05945</t>
        </r>
      </text>
    </comment>
    <comment ref="D32" authorId="0" shapeId="0" xr:uid="{F5654408-40E1-4B59-A2FD-F44219E7DA61}">
      <text>
        <r>
          <rPr>
            <sz val="9"/>
            <color indexed="81"/>
            <rFont val="Tahoma"/>
            <family val="2"/>
          </rPr>
          <t>Model = Model 3
Variable = Vendor.Eq.BrianGavin
Coeff = 0.085981
StdErr = 0.0157321
t-stat = 5.465
P-value = 0
VIF = 1.225
StdCoeff = 0.05945</t>
        </r>
      </text>
    </comment>
    <comment ref="E32" authorId="1" shapeId="0" xr:uid="{955E8114-45FD-4E80-8B18-87147184859E}">
      <text>
        <r>
          <rPr>
            <sz val="9"/>
            <color indexed="81"/>
            <rFont val="Tahoma"/>
            <family val="2"/>
          </rPr>
          <t>Model = Model 4
Variable = Vendor.Eq.BrianGavin
Coeff = 0.085593
StdErr = 0.0153773
t-stat = 5.566
P-value = 0
VIF = 1.225
StdCoeff = 0.05918</t>
        </r>
      </text>
    </comment>
    <comment ref="B33" authorId="0" shapeId="0" xr:uid="{9A6708FF-FD99-4D48-BD66-92997505ECD4}">
      <text>
        <r>
          <rPr>
            <sz val="9"/>
            <color indexed="81"/>
            <rFont val="Tahoma"/>
            <family val="2"/>
          </rPr>
          <t>Model = Model 1
Variable = Vendor.Eq.CraftedByInfinity
Coeff = 0.144154
StdErr = 0.0131202
t-stat = 10.987
P-value = 0
VIF = 1.44
StdCoeff = 0.12668</t>
        </r>
      </text>
    </comment>
    <comment ref="C33" authorId="0" shapeId="0" xr:uid="{0E44E887-DF52-495D-A86C-C45311348C47}">
      <text>
        <r>
          <rPr>
            <sz val="9"/>
            <color indexed="81"/>
            <rFont val="Tahoma"/>
            <family val="2"/>
          </rPr>
          <t>Model = Model 2
Variable = Vendor.Eq.CraftedByInfinity
Coeff = 0.135246
StdErr = 0.0131898
t-stat = 10.254
P-value = 0
VIF = 1.391
StdCoeff = 0.11885</t>
        </r>
      </text>
    </comment>
    <comment ref="D33" authorId="0" shapeId="0" xr:uid="{52EBA978-A7A4-4C2A-AB66-A1C4FDA977C4}">
      <text>
        <r>
          <rPr>
            <sz val="9"/>
            <color indexed="81"/>
            <rFont val="Tahoma"/>
            <family val="2"/>
          </rPr>
          <t>Model = Model 3
Variable = Vendor.Eq.CraftedByInfinity
Coeff = 0.135246
StdErr = 0.0131898
t-stat = 10.254
P-value = 0
VIF = 1.391
StdCoeff = 0.11885</t>
        </r>
      </text>
    </comment>
    <comment ref="E33" authorId="1" shapeId="0" xr:uid="{53E737DE-8F46-487C-B31A-5E48C7B1EC10}">
      <text>
        <r>
          <rPr>
            <sz val="9"/>
            <color indexed="81"/>
            <rFont val="Tahoma"/>
            <family val="2"/>
          </rPr>
          <t>Model = Model 4
Variable = Vendor.Eq.CraftedByInfinity
Coeff = 0.144154
StdErr = 0.0131202
t-stat = 10.987
P-value = 0
VIF = 1.44
StdCoeff = 0.12668</t>
        </r>
      </text>
    </comment>
    <comment ref="B34" authorId="0" shapeId="0" xr:uid="{5615ED54-07ED-48C3-96B0-ADDC6D3C5381}">
      <text>
        <r>
          <rPr>
            <sz val="9"/>
            <color indexed="81"/>
            <rFont val="Tahoma"/>
            <family val="2"/>
          </rPr>
          <t>Model = Model 1
Variable = Vendor.Eq.EnchantedDiamonds
Coeff = -0.199249
StdErr = 0.0178649
t-stat = -11.153
P-value = 0
VIF = 1.246
StdCoeff = -0.11959</t>
        </r>
      </text>
    </comment>
    <comment ref="C34" authorId="0" shapeId="0" xr:uid="{1A51064D-B1EA-4CCA-89B5-310896469B99}">
      <text>
        <r>
          <rPr>
            <sz val="9"/>
            <color indexed="81"/>
            <rFont val="Tahoma"/>
            <family val="2"/>
          </rPr>
          <t>Model = Model 2
Variable = Vendor.Eq.EnchantedDiamonds
Coeff = -0.199545
StdErr = 0.018272
t-stat = -10.921
P-value = 0
VIF = 1.245
StdCoeff = -0.11976</t>
        </r>
      </text>
    </comment>
    <comment ref="D34" authorId="0" shapeId="0" xr:uid="{13D97CE1-91AF-40EE-81D9-0BEAAEA081D6}">
      <text>
        <r>
          <rPr>
            <sz val="9"/>
            <color indexed="81"/>
            <rFont val="Tahoma"/>
            <family val="2"/>
          </rPr>
          <t>Model = Model 3
Variable = Vendor.Eq.EnchantedDiamonds
Coeff = -0.199545
StdErr = 0.018272
t-stat = -10.921
P-value = 0
VIF = 1.245
StdCoeff = -0.11976</t>
        </r>
      </text>
    </comment>
    <comment ref="E34" authorId="1" shapeId="0" xr:uid="{F43DBA02-BE9F-49A3-9C91-9E669937BC81}">
      <text>
        <r>
          <rPr>
            <sz val="9"/>
            <color indexed="81"/>
            <rFont val="Tahoma"/>
            <family val="2"/>
          </rPr>
          <t>Model = Model 4
Variable = Vendor.Eq.EnchantedDiamonds
Coeff = -0.199249
StdErr = 0.0178649
t-stat = -11.153
P-value = 0
VIF = 1.246
StdCoeff = -0.11959</t>
        </r>
      </text>
    </comment>
    <comment ref="B35" authorId="0" shapeId="0" xr:uid="{329AC0F8-B464-4531-A8A8-D8B5E1FF5EE6}">
      <text>
        <r>
          <rPr>
            <sz val="9"/>
            <color indexed="81"/>
            <rFont val="Tahoma"/>
            <family val="2"/>
          </rPr>
          <t>Model = Model 1
Variable = Vendor.Eq.JamesAllen
Coeff = -0.121131
StdErr = 0.0198335
t-stat = -6.107
P-value = 0
VIF = 1.126
StdCoeff = -0.06227</t>
        </r>
      </text>
    </comment>
    <comment ref="C35" authorId="0" shapeId="0" xr:uid="{E082FB65-7F60-45C6-8AFD-5EE28DDAC6CD}">
      <text>
        <r>
          <rPr>
            <sz val="9"/>
            <color indexed="81"/>
            <rFont val="Tahoma"/>
            <family val="2"/>
          </rPr>
          <t>Model = Model 2
Variable = Vendor.Eq.JamesAllen
Coeff = -0.11882
StdErr = 0.0202853
t-stat = -5.857
P-value = 0
VIF = 1.126
StdCoeff = -0.06108</t>
        </r>
      </text>
    </comment>
    <comment ref="D35" authorId="0" shapeId="0" xr:uid="{DD616FE1-AF0F-46A7-8D58-247448A60D25}">
      <text>
        <r>
          <rPr>
            <sz val="9"/>
            <color indexed="81"/>
            <rFont val="Tahoma"/>
            <family val="2"/>
          </rPr>
          <t>Model = Model 3
Variable = Vendor.Eq.JamesAllen
Coeff = -0.11882
StdErr = 0.0202853
t-stat = -5.857
P-value = 0
VIF = 1.126
StdCoeff = -0.06108</t>
        </r>
      </text>
    </comment>
    <comment ref="E35" authorId="1" shapeId="0" xr:uid="{5474C739-42FF-465C-BEB4-815D937C4DE8}">
      <text>
        <r>
          <rPr>
            <sz val="9"/>
            <color indexed="81"/>
            <rFont val="Tahoma"/>
            <family val="2"/>
          </rPr>
          <t>Model = Model 4
Variable = Vendor.Eq.JamesAllen
Coeff = -0.121131
StdErr = 0.0198335
t-stat = -6.107
P-value = 0
VIF = 1.126
StdCoeff = -0.06227</t>
        </r>
      </text>
    </comment>
  </commentList>
</comments>
</file>

<file path=xl/sharedStrings.xml><?xml version="1.0" encoding="utf-8"?>
<sst xmlns="http://schemas.openxmlformats.org/spreadsheetml/2006/main" count="3657" uniqueCount="268">
  <si>
    <t>Vendor</t>
  </si>
  <si>
    <t>CARAT</t>
  </si>
  <si>
    <t>COLOR</t>
  </si>
  <si>
    <t>CLARITY</t>
  </si>
  <si>
    <t>PRICE</t>
  </si>
  <si>
    <t>Girdle</t>
  </si>
  <si>
    <t>HeartsXArrows</t>
  </si>
  <si>
    <t>ASETIdealscopeAssetTest</t>
  </si>
  <si>
    <t>TableClarity</t>
  </si>
  <si>
    <t>HxA_True</t>
  </si>
  <si>
    <t>Super_Ideal_Diamonds</t>
  </si>
  <si>
    <t>Count</t>
  </si>
  <si>
    <t>WhiteFlash</t>
  </si>
  <si>
    <t>Round</t>
  </si>
  <si>
    <t>Ideal</t>
  </si>
  <si>
    <t>F</t>
  </si>
  <si>
    <t>VS2</t>
  </si>
  <si>
    <t>AGS</t>
  </si>
  <si>
    <t>ThinToSlightThick</t>
  </si>
  <si>
    <t>BlueNile</t>
  </si>
  <si>
    <t>Sig Ideal</t>
  </si>
  <si>
    <t>H</t>
  </si>
  <si>
    <t>GIA</t>
  </si>
  <si>
    <t>MedToSlightThick</t>
  </si>
  <si>
    <t>VS1</t>
  </si>
  <si>
    <t>BrianGavin</t>
  </si>
  <si>
    <t>AGS - Ideal</t>
  </si>
  <si>
    <t>D</t>
  </si>
  <si>
    <t>ThinToMedium</t>
  </si>
  <si>
    <t>CraftedByInfinity</t>
  </si>
  <si>
    <t> Round Brilliant</t>
  </si>
  <si>
    <t>G</t>
  </si>
  <si>
    <t>VVS1</t>
  </si>
  <si>
    <t>Medium</t>
  </si>
  <si>
    <t>VVS2</t>
  </si>
  <si>
    <t>EnchantedDiamonds</t>
  </si>
  <si>
    <t>Excellent</t>
  </si>
  <si>
    <t>IF</t>
  </si>
  <si>
    <t>JamesAllen</t>
  </si>
  <si>
    <t>TrueHearts</t>
  </si>
  <si>
    <t>E</t>
  </si>
  <si>
    <t>SlightlyThick</t>
  </si>
  <si>
    <t>FL</t>
  </si>
  <si>
    <t>xDEPTH</t>
  </si>
  <si>
    <t>xTABLE</t>
  </si>
  <si>
    <t>xCrownAngle</t>
  </si>
  <si>
    <t>xPavillionAngle</t>
  </si>
  <si>
    <t>xStarAngle</t>
  </si>
  <si>
    <t>xLowerGirdleAngle</t>
  </si>
  <si>
    <t>xGRADINGLAB</t>
  </si>
  <si>
    <t>xSHAPE</t>
  </si>
  <si>
    <t>xCUT</t>
  </si>
  <si>
    <t>HxA_PavillionAngle_406to409</t>
  </si>
  <si>
    <t>HxA_CrownAngle_34to35</t>
  </si>
  <si>
    <t>HxA_LowerGirdle_76to78</t>
  </si>
  <si>
    <t>HxA_TableSize_54to57</t>
  </si>
  <si>
    <t>HxA_StarFacets_45to50</t>
  </si>
  <si>
    <t>Dummy variable_IF_FL</t>
  </si>
  <si>
    <t>Dummy excluding_IF_FL</t>
  </si>
  <si>
    <t>CARAT.Sqr</t>
  </si>
  <si>
    <t>CARAT.Power.3</t>
  </si>
  <si>
    <t>COLOR.Eq.D</t>
  </si>
  <si>
    <t>COLOR.Eq.E</t>
  </si>
  <si>
    <t>COLOR.Eq.F</t>
  </si>
  <si>
    <t>COLOR.Eq.G</t>
  </si>
  <si>
    <t>COLOR.Eq.H</t>
  </si>
  <si>
    <t>CLARITY.Eq.FL</t>
  </si>
  <si>
    <t>CLARITY.Eq.IF</t>
  </si>
  <si>
    <t>CLARITY.Eq.VS1</t>
  </si>
  <si>
    <t>CLARITY.Eq.VS2</t>
  </si>
  <si>
    <t>CLARITY.Eq.VVS1</t>
  </si>
  <si>
    <t>CLARITY.Eq.VVS2</t>
  </si>
  <si>
    <t>Vendor.Eq.BlueNile</t>
  </si>
  <si>
    <t>Vendor.Eq.BrianGavin</t>
  </si>
  <si>
    <t>Vendor.Eq.CraftedByInfinity</t>
  </si>
  <si>
    <t>Vendor.Eq.EnchantedDiamonds</t>
  </si>
  <si>
    <t>Vendor.Eq.JamesAllen</t>
  </si>
  <si>
    <t>Vendor.Eq.WhiteFlash</t>
  </si>
  <si>
    <t>PRICE.Ln</t>
  </si>
  <si>
    <t>Girdle.Eq.Medium</t>
  </si>
  <si>
    <t>Girdle.Eq.MedToSlightThick</t>
  </si>
  <si>
    <t>Girdle.Eq.SlightlyThick</t>
  </si>
  <si>
    <t>Girdle.Eq.ThinToMedium</t>
  </si>
  <si>
    <t>Girdle.Eq.ThinToSlightThick</t>
  </si>
  <si>
    <t>Hi-res picture</t>
  </si>
  <si>
    <t>Model:</t>
  </si>
  <si>
    <t>Model 1</t>
  </si>
  <si>
    <t>RunTime: Apr  30, 2018  3:00 PM</t>
  </si>
  <si>
    <t>4/30/18 3:00 PM on DESKTOP-GFVUIF7 - Model 1 - Decision_614_diamond_project_data.xlsx - RegressItLogistic.xlam - Version 2018.03.01</t>
  </si>
  <si>
    <t>Dependent Variable:</t>
  </si>
  <si>
    <t>Independent Variables:</t>
  </si>
  <si>
    <t>CARAT.Power.3, CARAT.Sqr, CLARITY.Eq.VS1, CLARITY.Eq.VS2, CLARITY.Eq.VVS1, COLOR.Eq.D, COLOR.Eq.E, COLOR.Eq.F, COLOR.Eq.G, Dummy_variable_IF_FL, Vendor.Eq.BlueNile, Vendor.Eq.BrianGavin, Vendor.Eq.CraftedByInfinity, Vendor.Eq.EnchantedDiamonds, Vendor.Eq.JamesAllen</t>
  </si>
  <si>
    <t>Equation:</t>
  </si>
  <si>
    <t>Predicted PRICE.Ln = 8.235 - 0.228*CARAT.Power.3 + 0.961*CARAT.Sqr - 0.078*CLARITY.Eq.VS1 - 0.145*CLARITY.Eq.VS2 + 0.104*CLARITY.Eq.VVS1 + 0.505*COLOR.Eq.D + 0.358*COLOR.Eq.E + 0.252*COLOR.Eq.F + 0.119*COLOR.Eq.G + 0.211*Dummy_variable_IF_FL - 0.023*Vendor.Eq.BlueNile + 0.086*Vendor.Eq.BrianGavin + 0.144*Vendor.Eq.CraftedByInfinity - 0.199*Vendor.Eq.EnchantedDiamonds - 0.121*Vendor.Eq.JamesAllen</t>
  </si>
  <si>
    <t>Regression Statistics:    Model 1 for PRICE.Ln    (15 variables, n=396)</t>
  </si>
  <si>
    <t>R-Squared</t>
  </si>
  <si>
    <t>Adj.R-Sqr.</t>
  </si>
  <si>
    <t>Std.Err.Reg.</t>
  </si>
  <si>
    <t>Std. Dev.</t>
  </si>
  <si>
    <t># Fitted</t>
  </si>
  <si>
    <t># Missing</t>
  </si>
  <si>
    <t>Conf. level</t>
  </si>
  <si>
    <t>Coefficient Estimates:    Model 1 for PRICE.Ln    (15 variables, n=396)</t>
  </si>
  <si>
    <t>Variable</t>
  </si>
  <si>
    <t>Coefficient</t>
  </si>
  <si>
    <t>Std.Err.</t>
  </si>
  <si>
    <t>t-statistic</t>
  </si>
  <si>
    <t>P-value</t>
  </si>
  <si>
    <t>Std. Coeff.</t>
  </si>
  <si>
    <t>VIF</t>
  </si>
  <si>
    <t xml:space="preserve"> Constant</t>
  </si>
  <si>
    <t>Dummy_variable_IF_FL</t>
  </si>
  <si>
    <t>Notes</t>
  </si>
  <si>
    <t>Analysis of Variance:    Model 1 for PRICE.Ln    (15 variables, n=396)</t>
  </si>
  <si>
    <t>Source</t>
  </si>
  <si>
    <t>Regression</t>
  </si>
  <si>
    <t>Residual</t>
  </si>
  <si>
    <t>Total</t>
  </si>
  <si>
    <t>Deg.Freedom</t>
  </si>
  <si>
    <t>Sum Squares</t>
  </si>
  <si>
    <t>Mean Square</t>
  </si>
  <si>
    <t>F-statistic</t>
  </si>
  <si>
    <t>Mean</t>
  </si>
  <si>
    <t>Error Distribution Statistics:    Model 1 for PRICE.Ln    (15 variables, n=396)</t>
  </si>
  <si>
    <t>MAPE</t>
  </si>
  <si>
    <t>Fitted (n=396)</t>
  </si>
  <si>
    <t>Mean Error</t>
  </si>
  <si>
    <t>RMSE</t>
  </si>
  <si>
    <t>MAE</t>
  </si>
  <si>
    <t>Minimum</t>
  </si>
  <si>
    <t>Maximum</t>
  </si>
  <si>
    <t>Normality</t>
  </si>
  <si>
    <t>* * *  (JB)</t>
  </si>
  <si>
    <t>Correlation Matrix of Coefficient Estimates : Model 1 for PRICE.Ln    (15 variables, n=396)</t>
  </si>
  <si>
    <t xml:space="preserve">       Constant</t>
  </si>
  <si>
    <t xml:space="preserve">      CARAT.Power.3</t>
  </si>
  <si>
    <t xml:space="preserve">      CARAT.Sqr</t>
  </si>
  <si>
    <t xml:space="preserve">      CLARITY.Eq.VS1</t>
  </si>
  <si>
    <t xml:space="preserve">      CLARITY.Eq.VS2</t>
  </si>
  <si>
    <t xml:space="preserve">      CLARITY.Eq.VVS1</t>
  </si>
  <si>
    <t xml:space="preserve">      COLOR.Eq.D</t>
  </si>
  <si>
    <t xml:space="preserve">      COLOR.Eq.E</t>
  </si>
  <si>
    <t xml:space="preserve">      COLOR.Eq.F</t>
  </si>
  <si>
    <t xml:space="preserve">      COLOR.Eq.G</t>
  </si>
  <si>
    <t xml:space="preserve">      Dummy_variable_IF_FL</t>
  </si>
  <si>
    <t xml:space="preserve">      Vendor.Eq.BlueNile</t>
  </si>
  <si>
    <t xml:space="preserve">      Vendor.Eq.BrianGavin</t>
  </si>
  <si>
    <t xml:space="preserve">      Vendor.Eq.CraftedByInfinity</t>
  </si>
  <si>
    <t xml:space="preserve">      Vendor.Eq.EnchantedDiamonds</t>
  </si>
  <si>
    <t xml:space="preserve">      Vendor.Eq.JamesAllen</t>
  </si>
  <si>
    <t>Some correlations between coefficient estimates are greater than 0.9 in magnitude, a strong indication of multicollinearity (redundancy).</t>
  </si>
  <si>
    <t>It may be advisable to remove one out of a pair of independent variables whose coefficient estimates are very highly correlated.</t>
  </si>
  <si>
    <t>See the VIF's and correlation matrix of variables for more information about potential redundancy among the independent variables.</t>
  </si>
  <si>
    <t>Forecasts:  Model 1 for PRICE.Ln    (15 variables, n=396)</t>
  </si>
  <si>
    <t>Obs#</t>
  </si>
  <si>
    <t>Forecast</t>
  </si>
  <si>
    <t>StErrFcst</t>
  </si>
  <si>
    <t>StErrMean</t>
  </si>
  <si>
    <t xml:space="preserve">   CARAT.Power.3</t>
  </si>
  <si>
    <t xml:space="preserve">   CARAT.Sqr</t>
  </si>
  <si>
    <t xml:space="preserve">   CLARITY.Eq.VS1</t>
  </si>
  <si>
    <t xml:space="preserve">   CLARITY.Eq.VS2</t>
  </si>
  <si>
    <t xml:space="preserve">   CLARITY.Eq.VVS1</t>
  </si>
  <si>
    <t xml:space="preserve">   COLOR.Eq.D</t>
  </si>
  <si>
    <t xml:space="preserve">   COLOR.Eq.E</t>
  </si>
  <si>
    <t xml:space="preserve">   COLOR.Eq.F</t>
  </si>
  <si>
    <t xml:space="preserve">   COLOR.Eq.G</t>
  </si>
  <si>
    <t xml:space="preserve">   Dummy_variable_IF_FL</t>
  </si>
  <si>
    <t xml:space="preserve">   Vendor.Eq.BlueNile</t>
  </si>
  <si>
    <t xml:space="preserve">   Vendor.Eq.BrianGavin</t>
  </si>
  <si>
    <t xml:space="preserve">   Vendor.Eq.CraftedByInfinity</t>
  </si>
  <si>
    <t xml:space="preserve">   Vendor.Eq.EnchantedDiamonds</t>
  </si>
  <si>
    <t xml:space="preserve">   Vendor.Eq.JamesAllen</t>
  </si>
  <si>
    <t>Actual and predicted -vs- Observation #</t>
  </si>
  <si>
    <t>Residual -vs- Observation #</t>
  </si>
  <si>
    <t>Residual -vs- Predicted</t>
  </si>
  <si>
    <t>Normal Quantile Plot</t>
  </si>
  <si>
    <t>End of Output</t>
  </si>
  <si>
    <t>Summary of Regression Model Results</t>
  </si>
  <si>
    <t>Dependent Variable: PRICE.Ln</t>
  </si>
  <si>
    <t>Model</t>
  </si>
  <si>
    <t>Run Time</t>
  </si>
  <si>
    <t>Regression Statistics</t>
  </si>
  <si>
    <t>Model Size</t>
  </si>
  <si>
    <t>Standard Deviation</t>
  </si>
  <si>
    <t>R-squared</t>
  </si>
  <si>
    <t>Adjusted R-squared</t>
  </si>
  <si>
    <t>Maximum VIF</t>
  </si>
  <si>
    <t>Standard Error of Regression</t>
  </si>
  <si>
    <t>Coefficient estimates</t>
  </si>
  <si>
    <t>Coefficient type</t>
  </si>
  <si>
    <t>Linear Regression</t>
  </si>
  <si>
    <t>PRICE.Ln vs. CARAT.Power.3, CARAT.Sqr, CLARITY.Eq.VS1, CLARITY.Eq.VS2, CLARITY.Eq.VVS1, COLOR.Eq.D, COLOR.Eq.E, COLOR.Eq.F, COLOR.Eq.G, Dummy_variable_IF_FL, Vendor.Eq.BlueNile, Vendor.Eq.BrianGavin, Vendor.Eq.CraftedByInfinity, Vendor.Eq.EnchantedDiamonds, Vendor.Eq.JamesAllen</t>
  </si>
  <si>
    <t>#var=15, n=396</t>
  </si>
  <si>
    <t>Linear</t>
  </si>
  <si>
    <t>8.235  (0.000)</t>
  </si>
  <si>
    <t>-0.228  (0.000)</t>
  </si>
  <si>
    <t>0.961  (0.000)</t>
  </si>
  <si>
    <t>-0.078  (0.000)</t>
  </si>
  <si>
    <t>-0.145  (0.000)</t>
  </si>
  <si>
    <t>0.104  (0.000)</t>
  </si>
  <si>
    <t>0.505  (0.000)</t>
  </si>
  <si>
    <t>0.358  (0.000)</t>
  </si>
  <si>
    <t>0.252  (0.000)</t>
  </si>
  <si>
    <t>0.119  (0.000)</t>
  </si>
  <si>
    <t>0.211  (0.000)</t>
  </si>
  <si>
    <t>-0.023  (0.026)</t>
  </si>
  <si>
    <t>0.086  (0.000)</t>
  </si>
  <si>
    <t>0.144  (0.000)</t>
  </si>
  <si>
    <t>-0.199  (0.000)</t>
  </si>
  <si>
    <t>-0.121  (0.000)</t>
  </si>
  <si>
    <t>White</t>
  </si>
  <si>
    <t>No Font</t>
  </si>
  <si>
    <t>Model 1 (#vars=15, n=396, AdjRsq=0.964): PRICE.Ln &lt;&lt; CARAT.Power.3, CARAT.Sqr, CLARITY.Eq.VS1, CLARITY.Eq.VS2, CLARITY.Eq.VVS1, COLOR.Eq.D, COLOR.Eq.E, COLOR.Eq.F, COLOR.Eq.G, Dummy_variable_IF_FL, Vendor.Eq.BlueNile, Vendor.Eq.BrianGavin, Vendor.Eq.CraftedByInfinity, Vendor.Eq.EnchantedDiamonds, Vendor.Eq.JamesAllen</t>
  </si>
  <si>
    <t>No following model in this sequence.</t>
  </si>
  <si>
    <t>No preceding model in this sequence.</t>
  </si>
  <si>
    <t>R code:</t>
  </si>
  <si>
    <t>Model.1 &lt;- lm(PRICE.Ln ~ CARAT.Power.3 +  CARAT.Sqr +  CLARITY.Eq.VS1 +  CLARITY.Eq.VS2 +  CLARITY.Eq.VVS1 +  COLOR.Eq.D +  COLOR.Eq.E +  COLOR.Eq.F +  COLOR.Eq.G +  Dummy_variable_IF_FL +  Vendor.Eq.BlueNile +  Vendor.Eq.BrianGavin +  Vendor.Eq.CraftedByInfinity +  Vendor.Eq.EnchantedDiamonds +  Vendor.Eq.JamesAllen, data = Sheet1)</t>
  </si>
  <si>
    <t>NoHeaders</t>
  </si>
  <si>
    <t>No Comment</t>
  </si>
  <si>
    <t>CARAT.Stdz</t>
  </si>
  <si>
    <t>Model 2</t>
  </si>
  <si>
    <t>CARAT.Stdz, CLARITY.Eq.VS1, CLARITY.Eq.VS2, CLARITY.Eq.VVS1, COLOR.Eq.D, COLOR.Eq.E, COLOR.Eq.F, COLOR.Eq.G, Dummy_variable_IF_FL, Vendor.Eq.BlueNile, Vendor.Eq.BrianGavin, Vendor.Eq.CraftedByInfinity, Vendor.Eq.EnchantedDiamonds, Vendor.Eq.JamesAllen</t>
  </si>
  <si>
    <t>Predicted PRICE.Ln = 9.389 + 0.377*CARAT.Stdz - 0.075*CLARITY.Eq.VS1 - 0.142*CLARITY.Eq.VS2 + 0.104*CLARITY.Eq.VVS1 + 0.507*COLOR.Eq.D + 0.363*COLOR.Eq.E + 0.256*COLOR.Eq.F + 0.123*COLOR.Eq.G + 0.213*Dummy_variable_IF_FL - 0.023*Vendor.Eq.BlueNile + 0.086*Vendor.Eq.BrianGavin + 0.135*Vendor.Eq.CraftedByInfinity - 0.2*Vendor.Eq.EnchantedDiamonds - 0.119*Vendor.Eq.JamesAllen</t>
  </si>
  <si>
    <t>PRICE.Ln vs. CARAT.Stdz, CLARITY.Eq.VS1, CLARITY.Eq.VS2, CLARITY.Eq.VVS1, COLOR.Eq.D, COLOR.Eq.E, COLOR.Eq.F, COLOR.Eq.G, Dummy_variable_IF_FL, Vendor.Eq.BlueNile, Vendor.Eq.BrianGavin, Vendor.Eq.CraftedByInfinity, Vendor.Eq.EnchantedDiamonds, Vendor.Eq.JamesAllen</t>
  </si>
  <si>
    <t>#var=14, n=396</t>
  </si>
  <si>
    <t>9.389  (0.000)</t>
  </si>
  <si>
    <t>0.377  (0.000)</t>
  </si>
  <si>
    <t>-0.075  (0.000)</t>
  </si>
  <si>
    <t>-0.142  (0.000)</t>
  </si>
  <si>
    <t>0.507  (0.000)</t>
  </si>
  <si>
    <t>0.363  (0.000)</t>
  </si>
  <si>
    <t>0.256  (0.000)</t>
  </si>
  <si>
    <t>0.123  (0.000)</t>
  </si>
  <si>
    <t>0.213  (0.000)</t>
  </si>
  <si>
    <t>-0.023  (0.030)</t>
  </si>
  <si>
    <t>0.135  (0.000)</t>
  </si>
  <si>
    <t>-0.2  (0.000)</t>
  </si>
  <si>
    <t>-0.119  (0.000)</t>
  </si>
  <si>
    <t>Model 3</t>
  </si>
  <si>
    <t>RunTime: Apr  30, 2018  3:05 PM</t>
  </si>
  <si>
    <t>4/30/18 3:05 PM on DESKTOP-GFVUIF7 - Model 3 - Decision_614_diamond_project_data.xlsx - RegressItLogistic.xlam - Version 2018.03.01</t>
  </si>
  <si>
    <t>Regression Statistics:    Model 3 for PRICE.Ln    (14 variables, n=396)</t>
  </si>
  <si>
    <t>Coefficient Estimates:    Model 3 for PRICE.Ln    (14 variables, n=396)</t>
  </si>
  <si>
    <t>Analysis of Variance:    Model 3 for PRICE.Ln    (14 variables, n=396)</t>
  </si>
  <si>
    <t>Error Distribution Statistics:    Model 3 for PRICE.Ln    (14 variables, n=396)</t>
  </si>
  <si>
    <t>Correlation Matrix of Coefficient Estimates : Model 3 for PRICE.Ln    (14 variables, n=396)</t>
  </si>
  <si>
    <t xml:space="preserve">      CARAT.Stdz</t>
  </si>
  <si>
    <t>Forecasts:  Model 3 for PRICE.Ln    (14 variables, n=396)</t>
  </si>
  <si>
    <t xml:space="preserve">   CARAT.Stdz</t>
  </si>
  <si>
    <t>Histogram of Residuals</t>
  </si>
  <si>
    <t>Model 3 (#vars=14, n=396, AdjRsq=0.962): PRICE.Ln &lt;&lt; CARAT.Stdz, CLARITY.Eq.VS1, CLARITY.Eq.VS2, CLARITY.Eq.VVS1, COLOR.Eq.D, COLOR.Eq.E, COLOR.Eq.F, COLOR.Eq.G, Dummy_variable_IF_FL, Vendor.Eq.BlueNile, Vendor.Eq.BrianGavin, Vendor.Eq.CraftedByInfinity, Vendor.Eq.EnchantedDiamonds, Vendor.Eq.JamesAllen</t>
  </si>
  <si>
    <t>Model.3 &lt;- lm(PRICE.Ln ~ CARAT.Stdz +  CLARITY.Eq.VS1 +  CLARITY.Eq.VS2 +  CLARITY.Eq.VVS1 +  COLOR.Eq.D +  COLOR.Eq.E +  COLOR.Eq.F +  COLOR.Eq.G +  Dummy_variable_IF_FL +  Vendor.Eq.BlueNile +  Vendor.Eq.BrianGavin +  Vendor.Eq.CraftedByInfinity +  Vendor.Eq.EnchantedDiamonds +  Vendor.Eq.JamesAllen, data = Sheet1)</t>
  </si>
  <si>
    <t>Color</t>
  </si>
  <si>
    <t>Model 4</t>
  </si>
  <si>
    <t>RunTime: May  2, 2018  12:56 PM</t>
  </si>
  <si>
    <t>5/2/18 12:56 PM on DESKTOP-A1N8O3F - Model 4 - Decision_614_diamond_project_data_Price_Prediction.xlsx - RegressItLogistic.xlam - Version 2018.03.01</t>
  </si>
  <si>
    <t>Regression Statistics:    Model 4 for PRICE.Ln    (15 variables, n=396)</t>
  </si>
  <si>
    <t>Coefficient Estimates:    Model 4 for PRICE.Ln    (15 variables, n=396)</t>
  </si>
  <si>
    <t>Analysis of Variance:    Model 4 for PRICE.Ln    (15 variables, n=396)</t>
  </si>
  <si>
    <t>Error Distribution Statistics:    Model 4 for PRICE.Ln    (15 variables, n=396)</t>
  </si>
  <si>
    <t>Correlation Matrix of Coefficient Estimates : Model 4 for PRICE.Ln    (15 variables, n=396)</t>
  </si>
  <si>
    <t>Forecasts:  Model 4 for PRICE.Ln    (15 variables, n=396)</t>
  </si>
  <si>
    <t>Model 4 (#vars=15, n=396, AdjRsq=0.964): PRICE.Ln &lt;&lt; CARAT.Power.3, CARAT.Sqr, CLARITY.Eq.VS1, CLARITY.Eq.VS2, CLARITY.Eq.VVS1, COLOR.Eq.D, COLOR.Eq.E, COLOR.Eq.F, COLOR.Eq.G, Dummy_variable_IF_FL, Vendor.Eq.BlueNile, Vendor.Eq.BrianGavin, Vendor.Eq.CraftedByInfinity, Vendor.Eq.EnchantedDiamonds, Vendor.Eq.JamesAllen</t>
  </si>
  <si>
    <t>Model 4 preceding model was Model 3 (#vars=14, n=396, AdjRsq=0.962): PRICE.Ln &lt;&lt; CARAT.Stdz, CLARITY.Eq.VS1, CLARITY.Eq.VS2, CLARITY.Eq.VVS1, COLOR.Eq.D, COLOR.Eq.E, COLOR.Eq.F, COLOR.Eq.G, Dummy_variable_IF_FL, Vendor.Eq.BlueNile, Vendor.Eq.BrianGavin, Vendor.Eq.CraftedByInfinity, Vendor.Eq.EnchantedDiamonds, Vendor.Eq.JamesAllen</t>
  </si>
  <si>
    <t>Model.4 &lt;- lm(PRICE.Ln ~ CARAT.Power.3 +  CARAT.Sqr +  CLARITY.Eq.VS1 +  CLARITY.Eq.VS2 +  CLARITY.Eq.VVS1 +  COLOR.Eq.D +  COLOR.Eq.E +  COLOR.Eq.F +  COLOR.Eq.G +  Dummy_variable_IF_FL +  Vendor.Eq.BlueNile +  Vendor.Eq.BrianGavin +  Vendor.Eq.CraftedByInfinity +  Vendor.Eq.EnchantedDiamonds +  Vendor.Eq.JamesAllen, data = Sheet1)</t>
  </si>
  <si>
    <t>Model 3 last follower visited was Model 4 (#vars=15, n=396, AdjRsq=0.964): PRICE.Ln &lt;&lt; CARAT.Power.3, CARAT.Sqr, CLARITY.Eq.VS1, CLARITY.Eq.VS2, CLARITY.Eq.VVS1, COLOR.Eq.D, COLOR.Eq.E, COLOR.Eq.F, COLOR.Eq.G, Dummy_variable_IF_FL, Vendor.Eq.BlueNile, Vendor.Eq.BrianGavin, Vendor.Eq.CraftedByInfinity, Vendor.Eq.EnchantedDiamonds, Vendor.Eq.JamesAllen</t>
  </si>
  <si>
    <t>Model 3 following model is Model 4 (#vars=15, n=396, AdjRsq=0.964): PRICE.Ln &lt;&lt; CARAT.Power.3, CARAT.Sqr, CLARITY.Eq.VS1, CLARITY.Eq.VS2, CLARITY.Eq.VVS1, COLOR.Eq.D, COLOR.Eq.E, COLOR.Eq.F, COLOR.Eq.G, Dummy_variable_IF_FL, Vendor.Eq.BlueNile, Vendor.Eq.BrianGavin, Vendor.Eq.CraftedByInfinity, Vendor.Eq.EnchantedDiamonds, Vendor.Eq.JamesAllen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</si>
</sst>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
    <numFmt numFmtId="166" formatCode="0.0%"/>
    <numFmt numFmtId="167" formatCode="0.000000"/>
    <numFmt numFmtId="168" formatCode="[$-409]m/d/yy\ h:mm\ AM/PM;@"/>
  </numFmts>
  <fonts count="14" x14ac:knownFonts="1">
    <font>
      <sz val="11"/>
      <color theme="1"/>
      <name val="Calibri"/>
      <family val="2"/>
      <scheme val="minor"/>
    </font>
    <font>
      <sz val="8"/>
      <color theme="1"/>
      <name val="Arial"/>
      <family val="2"/>
    </font>
    <font>
      <sz val="8"/>
      <color rgb="FFFFFFFF"/>
      <name val="Arial"/>
      <family val="2"/>
    </font>
    <font>
      <b/>
      <sz val="8"/>
      <color theme="1"/>
      <name val="Arial"/>
      <family val="2"/>
    </font>
    <font>
      <sz val="9"/>
      <color indexed="81"/>
      <name val="Tahoma"/>
      <family val="2"/>
    </font>
    <font>
      <i/>
      <sz val="8"/>
      <color theme="1"/>
      <name val="Arial"/>
      <family val="2"/>
    </font>
    <font>
      <i/>
      <sz val="8"/>
      <color rgb="FFFFFFFF"/>
      <name val="Arial"/>
      <family val="2"/>
    </font>
    <font>
      <b/>
      <u/>
      <sz val="8"/>
      <color theme="1"/>
      <name val="Arial"/>
      <family val="2"/>
    </font>
    <font>
      <b/>
      <sz val="7"/>
      <color theme="1"/>
      <name val="Arial"/>
      <family val="2"/>
    </font>
    <font>
      <sz val="8"/>
      <color rgb="FFB2B2B2"/>
      <name val="Arial"/>
      <family val="2"/>
    </font>
    <font>
      <sz val="8"/>
      <color rgb="FF010101"/>
      <name val="Arial"/>
      <family val="2"/>
    </font>
    <font>
      <sz val="8"/>
      <color theme="0"/>
      <name val="Arial"/>
      <family val="2"/>
    </font>
    <font>
      <sz val="8"/>
      <color rgb="FF000000"/>
      <name val="Arial"/>
      <family val="2"/>
    </font>
    <font>
      <sz val="8"/>
      <color rgb="FF020202"/>
      <name val="Arial"/>
      <family val="2"/>
    </font>
  </fonts>
  <fills count="93">
    <fill>
      <patternFill patternType="none"/>
    </fill>
    <fill>
      <patternFill patternType="gray125"/>
    </fill>
    <fill>
      <patternFill patternType="solid">
        <fgColor theme="7" tint="0.59999389629810485"/>
        <bgColor indexed="64"/>
      </patternFill>
    </fill>
    <fill>
      <patternFill patternType="solid">
        <fgColor rgb="FFE6E6E6"/>
        <bgColor indexed="64"/>
      </patternFill>
    </fill>
    <fill>
      <patternFill patternType="solid">
        <fgColor rgb="FFFF3737"/>
        <bgColor indexed="64"/>
      </patternFill>
    </fill>
    <fill>
      <patternFill patternType="solid">
        <fgColor rgb="FF3737FF"/>
        <bgColor indexed="64"/>
      </patternFill>
    </fill>
    <fill>
      <patternFill patternType="solid">
        <fgColor rgb="FFFF6363"/>
        <bgColor indexed="64"/>
      </patternFill>
    </fill>
    <fill>
      <patternFill patternType="solid">
        <fgColor rgb="FFFFE1E1"/>
        <bgColor indexed="64"/>
      </patternFill>
    </fill>
    <fill>
      <patternFill patternType="solid">
        <fgColor rgb="FFFFC4C4"/>
        <bgColor indexed="64"/>
      </patternFill>
    </fill>
    <fill>
      <patternFill patternType="solid">
        <fgColor rgb="FF4B4BFF"/>
        <bgColor indexed="64"/>
      </patternFill>
    </fill>
    <fill>
      <patternFill patternType="solid">
        <fgColor rgb="FFE3E3FF"/>
        <bgColor indexed="64"/>
      </patternFill>
    </fill>
    <fill>
      <patternFill patternType="solid">
        <fgColor rgb="FF7070FF"/>
        <bgColor indexed="64"/>
      </patternFill>
    </fill>
    <fill>
      <patternFill patternType="solid">
        <fgColor rgb="FF9A9AFF"/>
        <bgColor indexed="64"/>
      </patternFill>
    </fill>
    <fill>
      <patternFill patternType="solid">
        <fgColor rgb="FFB3B3FF"/>
        <bgColor indexed="64"/>
      </patternFill>
    </fill>
    <fill>
      <patternFill patternType="solid">
        <fgColor rgb="FFD4D4FF"/>
        <bgColor indexed="64"/>
      </patternFill>
    </fill>
    <fill>
      <patternFill patternType="solid">
        <fgColor rgb="FFD8D8FF"/>
        <bgColor indexed="64"/>
      </patternFill>
    </fill>
    <fill>
      <patternFill patternType="solid">
        <fgColor rgb="FFFFC3C3"/>
        <bgColor indexed="64"/>
      </patternFill>
    </fill>
    <fill>
      <patternFill patternType="solid">
        <fgColor rgb="FFFFF5F5"/>
        <bgColor indexed="64"/>
      </patternFill>
    </fill>
    <fill>
      <patternFill patternType="solid">
        <fgColor rgb="FF6B6BFF"/>
        <bgColor indexed="64"/>
      </patternFill>
    </fill>
    <fill>
      <patternFill patternType="solid">
        <fgColor rgb="FFECECFF"/>
        <bgColor indexed="64"/>
      </patternFill>
    </fill>
    <fill>
      <patternFill patternType="solid">
        <fgColor rgb="FFD5D5FF"/>
        <bgColor indexed="64"/>
      </patternFill>
    </fill>
    <fill>
      <patternFill patternType="solid">
        <fgColor rgb="FFFFD7D7"/>
        <bgColor indexed="64"/>
      </patternFill>
    </fill>
    <fill>
      <patternFill patternType="solid">
        <fgColor rgb="FFFF5C5C"/>
        <bgColor indexed="64"/>
      </patternFill>
    </fill>
    <fill>
      <patternFill patternType="solid">
        <fgColor rgb="FFFFEAEA"/>
        <bgColor indexed="64"/>
      </patternFill>
    </fill>
    <fill>
      <patternFill patternType="solid">
        <fgColor rgb="FFFF4F4F"/>
        <bgColor indexed="64"/>
      </patternFill>
    </fill>
    <fill>
      <patternFill patternType="solid">
        <fgColor rgb="FFF2F2FF"/>
        <bgColor indexed="64"/>
      </patternFill>
    </fill>
    <fill>
      <patternFill patternType="solid">
        <fgColor rgb="FFFFEFEF"/>
        <bgColor indexed="64"/>
      </patternFill>
    </fill>
    <fill>
      <patternFill patternType="solid">
        <fgColor rgb="FFF3F3FF"/>
        <bgColor indexed="64"/>
      </patternFill>
    </fill>
    <fill>
      <patternFill patternType="solid">
        <fgColor rgb="FFFFF0F0"/>
        <bgColor indexed="64"/>
      </patternFill>
    </fill>
    <fill>
      <patternFill patternType="solid">
        <fgColor rgb="FF9191FF"/>
        <bgColor indexed="64"/>
      </patternFill>
    </fill>
    <fill>
      <patternFill patternType="solid">
        <fgColor rgb="FFFCFCFF"/>
        <bgColor indexed="64"/>
      </patternFill>
    </fill>
    <fill>
      <patternFill patternType="solid">
        <fgColor rgb="FFFFFBFB"/>
        <bgColor indexed="64"/>
      </patternFill>
    </fill>
    <fill>
      <patternFill patternType="solid">
        <fgColor rgb="FFB8B8FF"/>
        <bgColor indexed="64"/>
      </patternFill>
    </fill>
    <fill>
      <patternFill patternType="solid">
        <fgColor rgb="FFB7B7FF"/>
        <bgColor indexed="64"/>
      </patternFill>
    </fill>
    <fill>
      <patternFill patternType="solid">
        <fgColor rgb="FFFBFBFF"/>
        <bgColor indexed="64"/>
      </patternFill>
    </fill>
    <fill>
      <patternFill patternType="solid">
        <fgColor rgb="FFF5F5FF"/>
        <bgColor indexed="64"/>
      </patternFill>
    </fill>
    <fill>
      <patternFill patternType="solid">
        <fgColor rgb="FFEEEEFF"/>
        <bgColor indexed="64"/>
      </patternFill>
    </fill>
    <fill>
      <patternFill patternType="solid">
        <fgColor rgb="FFF9F9FF"/>
        <bgColor indexed="64"/>
      </patternFill>
    </fill>
    <fill>
      <patternFill patternType="solid">
        <fgColor rgb="FFFFF8F8"/>
        <bgColor indexed="64"/>
      </patternFill>
    </fill>
    <fill>
      <patternFill patternType="solid">
        <fgColor rgb="FFF7F7FF"/>
        <bgColor indexed="64"/>
      </patternFill>
    </fill>
    <fill>
      <patternFill patternType="solid">
        <fgColor rgb="FFFAFAFF"/>
        <bgColor indexed="64"/>
      </patternFill>
    </fill>
    <fill>
      <patternFill patternType="solid">
        <fgColor rgb="FFD7D7FF"/>
        <bgColor indexed="64"/>
      </patternFill>
    </fill>
    <fill>
      <patternFill patternType="solid">
        <fgColor rgb="FFF4F4FF"/>
        <bgColor indexed="64"/>
      </patternFill>
    </fill>
    <fill>
      <patternFill patternType="solid">
        <fgColor rgb="FFFFF4F4"/>
        <bgColor indexed="64"/>
      </patternFill>
    </fill>
    <fill>
      <patternFill patternType="solid">
        <fgColor rgb="FFF0F0FF"/>
        <bgColor indexed="64"/>
      </patternFill>
    </fill>
    <fill>
      <patternFill patternType="solid">
        <fgColor rgb="FFD3D3FF"/>
        <bgColor indexed="64"/>
      </patternFill>
    </fill>
    <fill>
      <patternFill patternType="solid">
        <fgColor rgb="FFFFF3F3"/>
        <bgColor indexed="64"/>
      </patternFill>
    </fill>
    <fill>
      <patternFill patternType="solid">
        <fgColor rgb="FFF1F1FF"/>
        <bgColor indexed="64"/>
      </patternFill>
    </fill>
    <fill>
      <patternFill patternType="solid">
        <fgColor rgb="FFFFFFFF"/>
        <bgColor indexed="64"/>
      </patternFill>
    </fill>
    <fill>
      <patternFill patternType="solid">
        <fgColor rgb="FFCBCBFF"/>
        <bgColor indexed="64"/>
      </patternFill>
    </fill>
    <fill>
      <patternFill patternType="solid">
        <fgColor rgb="FFCCCCFF"/>
        <bgColor indexed="64"/>
      </patternFill>
    </fill>
    <fill>
      <patternFill patternType="solid">
        <fgColor rgb="FFC8C8FF"/>
        <bgColor indexed="64"/>
      </patternFill>
    </fill>
    <fill>
      <patternFill patternType="solid">
        <fgColor rgb="FFC7C7FF"/>
        <bgColor indexed="64"/>
      </patternFill>
    </fill>
    <fill>
      <patternFill patternType="solid">
        <fgColor rgb="FFC5C5FF"/>
        <bgColor indexed="64"/>
      </patternFill>
    </fill>
    <fill>
      <patternFill patternType="solid">
        <fgColor rgb="FFFFFDFD"/>
        <bgColor indexed="64"/>
      </patternFill>
    </fill>
    <fill>
      <patternFill patternType="solid">
        <fgColor rgb="FFFDFDFF"/>
        <bgColor indexed="64"/>
      </patternFill>
    </fill>
    <fill>
      <patternFill patternType="solid">
        <fgColor rgb="FFE6E6FF"/>
        <bgColor indexed="64"/>
      </patternFill>
    </fill>
    <fill>
      <patternFill patternType="solid">
        <fgColor rgb="FFFFF7F7"/>
        <bgColor indexed="64"/>
      </patternFill>
    </fill>
    <fill>
      <patternFill patternType="solid">
        <fgColor rgb="FFFFF9F9"/>
        <bgColor indexed="64"/>
      </patternFill>
    </fill>
    <fill>
      <patternFill patternType="solid">
        <fgColor rgb="FFFEFEFF"/>
        <bgColor indexed="64"/>
      </patternFill>
    </fill>
    <fill>
      <patternFill patternType="solid">
        <fgColor rgb="FFFFEBEB"/>
        <bgColor indexed="64"/>
      </patternFill>
    </fill>
    <fill>
      <patternFill patternType="solid">
        <fgColor rgb="FFEDEDFF"/>
        <bgColor indexed="64"/>
      </patternFill>
    </fill>
    <fill>
      <patternFill patternType="solid">
        <fgColor rgb="FFFFFCFC"/>
        <bgColor indexed="64"/>
      </patternFill>
    </fill>
    <fill>
      <patternFill patternType="solid">
        <fgColor rgb="FFF8F8FF"/>
        <bgColor indexed="64"/>
      </patternFill>
    </fill>
    <fill>
      <patternFill patternType="solid">
        <fgColor rgb="FFFFFEFE"/>
        <bgColor indexed="64"/>
      </patternFill>
    </fill>
    <fill>
      <patternFill patternType="solid">
        <fgColor rgb="FFFFF6F6"/>
        <bgColor indexed="64"/>
      </patternFill>
    </fill>
    <fill>
      <patternFill patternType="solid">
        <fgColor rgb="FFCECEFF"/>
        <bgColor indexed="64"/>
      </patternFill>
    </fill>
    <fill>
      <patternFill patternType="solid">
        <fgColor rgb="FFDEDEFF"/>
        <bgColor indexed="64"/>
      </patternFill>
    </fill>
    <fill>
      <patternFill patternType="solid">
        <fgColor rgb="FFFFFAFA"/>
        <bgColor indexed="64"/>
      </patternFill>
    </fill>
    <fill>
      <patternFill patternType="solid">
        <fgColor rgb="FFD6D6FF"/>
        <bgColor indexed="64"/>
      </patternFill>
    </fill>
    <fill>
      <patternFill patternType="solid">
        <fgColor rgb="FFE9E9FF"/>
        <bgColor indexed="64"/>
      </patternFill>
    </fill>
    <fill>
      <patternFill patternType="solid">
        <fgColor rgb="FFE2E2FF"/>
        <bgColor indexed="64"/>
      </patternFill>
    </fill>
    <fill>
      <patternFill patternType="solid">
        <fgColor rgb="FFEAEAFF"/>
        <bgColor indexed="64"/>
      </patternFill>
    </fill>
    <fill>
      <patternFill patternType="solid">
        <fgColor rgb="FFE7E7FF"/>
        <bgColor indexed="64"/>
      </patternFill>
    </fill>
    <fill>
      <patternFill patternType="solid">
        <fgColor rgb="FFEFEFFF"/>
        <bgColor indexed="64"/>
      </patternFill>
    </fill>
    <fill>
      <patternFill patternType="solid">
        <fgColor rgb="FFFF6B6B"/>
        <bgColor indexed="64"/>
      </patternFill>
    </fill>
    <fill>
      <patternFill patternType="solid">
        <fgColor rgb="FFFFE2E2"/>
        <bgColor indexed="64"/>
      </patternFill>
    </fill>
    <fill>
      <patternFill patternType="solid">
        <fgColor rgb="FFFFC6C6"/>
        <bgColor indexed="64"/>
      </patternFill>
    </fill>
    <fill>
      <patternFill patternType="solid">
        <fgColor rgb="FF4E4EFF"/>
        <bgColor indexed="64"/>
      </patternFill>
    </fill>
    <fill>
      <patternFill patternType="solid">
        <fgColor rgb="FF6F6FFF"/>
        <bgColor indexed="64"/>
      </patternFill>
    </fill>
    <fill>
      <patternFill patternType="solid">
        <fgColor rgb="FF9999FF"/>
        <bgColor indexed="64"/>
      </patternFill>
    </fill>
    <fill>
      <patternFill patternType="solid">
        <fgColor rgb="FFB1B1FF"/>
        <bgColor indexed="64"/>
      </patternFill>
    </fill>
    <fill>
      <patternFill patternType="solid">
        <fgColor rgb="FFD2D2FF"/>
        <bgColor indexed="64"/>
      </patternFill>
    </fill>
    <fill>
      <patternFill patternType="solid">
        <fgColor rgb="FFFFC5C5"/>
        <bgColor indexed="64"/>
      </patternFill>
    </fill>
    <fill>
      <patternFill patternType="solid">
        <fgColor rgb="FF6E6EFF"/>
        <bgColor indexed="64"/>
      </patternFill>
    </fill>
    <fill>
      <patternFill patternType="solid">
        <fgColor rgb="FFFF6262"/>
        <bgColor indexed="64"/>
      </patternFill>
    </fill>
    <fill>
      <patternFill patternType="solid">
        <fgColor rgb="FFFFEEEE"/>
        <bgColor indexed="64"/>
      </patternFill>
    </fill>
    <fill>
      <patternFill patternType="solid">
        <fgColor rgb="FFFFE9E9"/>
        <bgColor indexed="64"/>
      </patternFill>
    </fill>
    <fill>
      <patternFill patternType="solid">
        <fgColor rgb="FFF6F6FF"/>
        <bgColor indexed="64"/>
      </patternFill>
    </fill>
    <fill>
      <patternFill patternType="solid">
        <fgColor rgb="FFCDCDFF"/>
        <bgColor indexed="64"/>
      </patternFill>
    </fill>
    <fill>
      <patternFill patternType="solid">
        <fgColor rgb="FFC9C9FF"/>
        <bgColor indexed="64"/>
      </patternFill>
    </fill>
    <fill>
      <patternFill patternType="solid">
        <fgColor rgb="FFDDDDFF"/>
        <bgColor indexed="64"/>
      </patternFill>
    </fill>
    <fill>
      <patternFill patternType="solid">
        <fgColor rgb="FFE5E5FF"/>
        <bgColor indexed="64"/>
      </patternFill>
    </fill>
  </fills>
  <borders count="3">
    <border>
      <left/>
      <right/>
      <top/>
      <bottom/>
      <diagonal/>
    </border>
    <border>
      <left/>
      <right/>
      <top/>
      <bottom style="medium">
        <color indexed="18"/>
      </bottom>
      <diagonal/>
    </border>
    <border>
      <left style="medium">
        <color indexed="18"/>
      </left>
      <right/>
      <top/>
      <bottom style="medium">
        <color indexed="18"/>
      </bottom>
      <diagonal/>
    </border>
  </borders>
  <cellStyleXfs count="1">
    <xf numFmtId="0" fontId="0" fillId="0" borderId="0"/>
  </cellStyleXfs>
  <cellXfs count="137">
    <xf numFmtId="0" fontId="0" fillId="0" borderId="0" xfId="0"/>
    <xf numFmtId="0" fontId="0" fillId="2" borderId="0" xfId="0" applyFill="1"/>
    <xf numFmtId="164" fontId="0" fillId="0" borderId="0" xfId="0" applyNumberFormat="1"/>
    <xf numFmtId="2" fontId="0" fillId="0" borderId="0" xfId="0" applyNumberFormat="1"/>
    <xf numFmtId="2" fontId="0" fillId="2" borderId="0" xfId="0" applyNumberFormat="1" applyFill="1"/>
    <xf numFmtId="0" fontId="0" fillId="0" borderId="0" xfId="0" applyAlignment="1">
      <alignment horizontal="right"/>
    </xf>
    <xf numFmtId="165" fontId="1" fillId="0" borderId="0" xfId="0" applyNumberFormat="1" applyFont="1" applyAlignment="1"/>
    <xf numFmtId="165" fontId="2" fillId="0" borderId="0" xfId="0" applyNumberFormat="1" applyFont="1" applyAlignment="1"/>
    <xf numFmtId="165" fontId="3" fillId="0" borderId="0" xfId="0" applyNumberFormat="1" applyFont="1" applyAlignment="1"/>
    <xf numFmtId="165" fontId="5" fillId="0" borderId="0" xfId="0" applyNumberFormat="1" applyFont="1" applyAlignment="1"/>
    <xf numFmtId="165" fontId="6" fillId="0" borderId="0" xfId="0" applyNumberFormat="1" applyFont="1" applyAlignment="1"/>
    <xf numFmtId="165" fontId="7" fillId="0" borderId="0" xfId="0" applyNumberFormat="1" applyFont="1" applyAlignment="1"/>
    <xf numFmtId="165" fontId="1" fillId="0" borderId="1" xfId="0" applyNumberFormat="1" applyFont="1" applyBorder="1" applyAlignment="1"/>
    <xf numFmtId="165" fontId="8" fillId="0" borderId="1" xfId="0" applyNumberFormat="1" applyFont="1" applyBorder="1" applyAlignment="1">
      <alignment horizontal="right"/>
    </xf>
    <xf numFmtId="164" fontId="1" fillId="0" borderId="0" xfId="0" applyNumberFormat="1" applyFont="1" applyAlignment="1"/>
    <xf numFmtId="1" fontId="1" fillId="0" borderId="0" xfId="0" applyNumberFormat="1" applyFont="1" applyAlignment="1"/>
    <xf numFmtId="166" fontId="1" fillId="0" borderId="0" xfId="0" applyNumberFormat="1" applyFont="1" applyAlignment="1"/>
    <xf numFmtId="165" fontId="1" fillId="0" borderId="0" xfId="0" applyNumberFormat="1" applyFont="1" applyAlignment="1">
      <alignment horizontal="left"/>
    </xf>
    <xf numFmtId="167" fontId="1" fillId="0" borderId="0" xfId="0" applyNumberFormat="1" applyFont="1" applyAlignment="1"/>
    <xf numFmtId="165" fontId="8" fillId="0" borderId="1" xfId="0" applyNumberFormat="1" applyFont="1" applyBorder="1" applyAlignment="1">
      <alignment horizontal="left"/>
    </xf>
    <xf numFmtId="165" fontId="1" fillId="0" borderId="0" xfId="0" applyNumberFormat="1" applyFont="1" applyAlignment="1">
      <alignment horizontal="right"/>
    </xf>
    <xf numFmtId="165" fontId="1" fillId="0" borderId="1" xfId="0" applyNumberFormat="1" applyFont="1" applyBorder="1" applyAlignment="1">
      <alignment horizontal="right"/>
    </xf>
    <xf numFmtId="165" fontId="9" fillId="0" borderId="0" xfId="0" applyNumberFormat="1" applyFont="1" applyAlignment="1"/>
    <xf numFmtId="165" fontId="1" fillId="0" borderId="2" xfId="0" applyNumberFormat="1" applyFont="1" applyBorder="1" applyAlignment="1"/>
    <xf numFmtId="165" fontId="10" fillId="0" borderId="0" xfId="0" applyNumberFormat="1" applyFont="1" applyAlignment="1"/>
    <xf numFmtId="0" fontId="1" fillId="0" borderId="0" xfId="0" applyNumberFormat="1" applyFont="1" applyAlignment="1"/>
    <xf numFmtId="165" fontId="11" fillId="0" borderId="0" xfId="0" applyNumberFormat="1" applyFont="1" applyAlignment="1"/>
    <xf numFmtId="165" fontId="7" fillId="0" borderId="0" xfId="0" applyNumberFormat="1" applyFont="1" applyAlignment="1">
      <alignment horizontal="right"/>
    </xf>
    <xf numFmtId="165" fontId="1" fillId="3" borderId="0" xfId="0" applyNumberFormat="1" applyFont="1" applyFill="1" applyAlignment="1">
      <alignment horizontal="right"/>
    </xf>
    <xf numFmtId="165" fontId="3" fillId="3" borderId="0" xfId="0" applyNumberFormat="1" applyFont="1" applyFill="1" applyAlignment="1">
      <alignment horizontal="left"/>
    </xf>
    <xf numFmtId="165" fontId="3" fillId="0" borderId="0" xfId="0" applyNumberFormat="1" applyFont="1" applyAlignment="1">
      <alignment horizontal="right"/>
    </xf>
    <xf numFmtId="165" fontId="5" fillId="0" borderId="0" xfId="0" applyNumberFormat="1" applyFont="1" applyAlignment="1">
      <alignment horizontal="left"/>
    </xf>
    <xf numFmtId="168" fontId="1" fillId="0" borderId="0" xfId="0" applyNumberFormat="1" applyFont="1" applyAlignment="1">
      <alignment horizontal="right"/>
    </xf>
    <xf numFmtId="165" fontId="2" fillId="0" borderId="0" xfId="0" applyNumberFormat="1" applyFont="1" applyAlignment="1">
      <alignment horizontal="right"/>
    </xf>
    <xf numFmtId="1" fontId="1" fillId="0" borderId="0" xfId="0" applyNumberFormat="1" applyFont="1" applyAlignment="1">
      <alignment horizontal="right"/>
    </xf>
    <xf numFmtId="165" fontId="1" fillId="0" borderId="0" xfId="0" applyNumberFormat="1" applyFont="1" applyFill="1" applyAlignment="1">
      <alignment horizontal="right"/>
    </xf>
    <xf numFmtId="165" fontId="12" fillId="0" borderId="0" xfId="0" applyNumberFormat="1" applyFont="1" applyFill="1" applyAlignment="1">
      <alignment horizontal="right"/>
    </xf>
    <xf numFmtId="165" fontId="13" fillId="0" borderId="0" xfId="0" applyNumberFormat="1" applyFont="1" applyAlignment="1"/>
    <xf numFmtId="165" fontId="2" fillId="0" borderId="0" xfId="0" applyNumberFormat="1" applyFont="1" applyFill="1" applyAlignment="1">
      <alignment horizontal="right"/>
    </xf>
    <xf numFmtId="1" fontId="1" fillId="0" borderId="0" xfId="0" applyNumberFormat="1" applyFont="1" applyFill="1" applyAlignment="1">
      <alignment horizontal="right"/>
    </xf>
    <xf numFmtId="164" fontId="1" fillId="0" borderId="0" xfId="0" applyNumberFormat="1" applyFont="1" applyFill="1" applyAlignment="1">
      <alignment horizontal="right"/>
    </xf>
    <xf numFmtId="164" fontId="12" fillId="0" borderId="0" xfId="0" applyNumberFormat="1" applyFont="1" applyFill="1" applyAlignment="1">
      <alignment horizontal="right"/>
    </xf>
    <xf numFmtId="164" fontId="1" fillId="4" borderId="0" xfId="0" applyNumberFormat="1" applyFont="1" applyFill="1" applyAlignment="1"/>
    <xf numFmtId="164" fontId="1" fillId="5" borderId="0" xfId="0" applyNumberFormat="1" applyFont="1" applyFill="1" applyAlignment="1"/>
    <xf numFmtId="164" fontId="1" fillId="6" borderId="0" xfId="0" applyNumberFormat="1" applyFont="1" applyFill="1" applyAlignment="1"/>
    <xf numFmtId="164" fontId="1" fillId="7" borderId="0" xfId="0" applyNumberFormat="1" applyFont="1" applyFill="1" applyAlignment="1"/>
    <xf numFmtId="164" fontId="1" fillId="8" borderId="0" xfId="0" applyNumberFormat="1" applyFont="1" applyFill="1" applyAlignment="1"/>
    <xf numFmtId="164" fontId="1" fillId="9" borderId="0" xfId="0" applyNumberFormat="1" applyFont="1" applyFill="1" applyAlignment="1"/>
    <xf numFmtId="164" fontId="1" fillId="10" borderId="0" xfId="0" applyNumberFormat="1" applyFont="1" applyFill="1" applyAlignment="1"/>
    <xf numFmtId="164" fontId="1" fillId="11" borderId="0" xfId="0" applyNumberFormat="1" applyFont="1" applyFill="1" applyAlignment="1"/>
    <xf numFmtId="164" fontId="1" fillId="12" borderId="0" xfId="0" applyNumberFormat="1" applyFont="1" applyFill="1" applyAlignment="1"/>
    <xf numFmtId="164" fontId="1" fillId="13" borderId="0" xfId="0" applyNumberFormat="1" applyFont="1" applyFill="1" applyAlignment="1"/>
    <xf numFmtId="164" fontId="1" fillId="14" borderId="0" xfId="0" applyNumberFormat="1" applyFont="1" applyFill="1" applyAlignment="1"/>
    <xf numFmtId="164" fontId="1" fillId="15" borderId="0" xfId="0" applyNumberFormat="1" applyFont="1" applyFill="1" applyAlignment="1"/>
    <xf numFmtId="164" fontId="1" fillId="16" borderId="0" xfId="0" applyNumberFormat="1" applyFont="1" applyFill="1" applyAlignment="1"/>
    <xf numFmtId="164" fontId="1" fillId="17" borderId="0" xfId="0" applyNumberFormat="1" applyFont="1" applyFill="1" applyAlignment="1"/>
    <xf numFmtId="164" fontId="1" fillId="18" borderId="0" xfId="0" applyNumberFormat="1" applyFont="1" applyFill="1" applyAlignment="1"/>
    <xf numFmtId="164" fontId="1" fillId="19" borderId="0" xfId="0" applyNumberFormat="1" applyFont="1" applyFill="1" applyAlignment="1"/>
    <xf numFmtId="164" fontId="1" fillId="20" borderId="0" xfId="0" applyNumberFormat="1" applyFont="1" applyFill="1" applyAlignment="1"/>
    <xf numFmtId="164" fontId="1" fillId="21" borderId="0" xfId="0" applyNumberFormat="1" applyFont="1" applyFill="1" applyAlignment="1"/>
    <xf numFmtId="164" fontId="1" fillId="22" borderId="0" xfId="0" applyNumberFormat="1" applyFont="1" applyFill="1" applyAlignment="1"/>
    <xf numFmtId="164" fontId="1" fillId="23" borderId="0" xfId="0" applyNumberFormat="1" applyFont="1" applyFill="1" applyAlignment="1"/>
    <xf numFmtId="165" fontId="3" fillId="24" borderId="0" xfId="0" applyNumberFormat="1" applyFont="1" applyFill="1" applyAlignment="1"/>
    <xf numFmtId="165" fontId="1" fillId="25" borderId="0" xfId="0" applyNumberFormat="1" applyFont="1" applyFill="1" applyAlignment="1"/>
    <xf numFmtId="165" fontId="1" fillId="26" borderId="0" xfId="0" applyNumberFormat="1" applyFont="1" applyFill="1" applyAlignment="1"/>
    <xf numFmtId="165" fontId="1" fillId="27" borderId="0" xfId="0" applyNumberFormat="1" applyFont="1" applyFill="1" applyAlignment="1"/>
    <xf numFmtId="165" fontId="1" fillId="28" borderId="0" xfId="0" applyNumberFormat="1" applyFont="1" applyFill="1" applyAlignment="1"/>
    <xf numFmtId="165" fontId="3" fillId="29" borderId="0" xfId="0" applyNumberFormat="1" applyFont="1" applyFill="1" applyAlignment="1"/>
    <xf numFmtId="165" fontId="9" fillId="30" borderId="0" xfId="0" applyNumberFormat="1" applyFont="1" applyFill="1" applyAlignment="1"/>
    <xf numFmtId="165" fontId="9" fillId="31" borderId="0" xfId="0" applyNumberFormat="1" applyFont="1" applyFill="1" applyAlignment="1"/>
    <xf numFmtId="165" fontId="3" fillId="32" borderId="0" xfId="0" applyNumberFormat="1" applyFont="1" applyFill="1" applyAlignment="1"/>
    <xf numFmtId="165" fontId="3" fillId="33" borderId="0" xfId="0" applyNumberFormat="1" applyFont="1" applyFill="1" applyAlignment="1"/>
    <xf numFmtId="165" fontId="9" fillId="34" borderId="0" xfId="0" applyNumberFormat="1" applyFont="1" applyFill="1" applyAlignment="1"/>
    <xf numFmtId="165" fontId="9" fillId="35" borderId="0" xfId="0" applyNumberFormat="1" applyFont="1" applyFill="1" applyAlignment="1"/>
    <xf numFmtId="165" fontId="1" fillId="36" borderId="0" xfId="0" applyNumberFormat="1" applyFont="1" applyFill="1" applyAlignment="1"/>
    <xf numFmtId="165" fontId="9" fillId="37" borderId="0" xfId="0" applyNumberFormat="1" applyFont="1" applyFill="1" applyAlignment="1"/>
    <xf numFmtId="165" fontId="9" fillId="38" borderId="0" xfId="0" applyNumberFormat="1" applyFont="1" applyFill="1" applyAlignment="1"/>
    <xf numFmtId="165" fontId="9" fillId="39" borderId="0" xfId="0" applyNumberFormat="1" applyFont="1" applyFill="1" applyAlignment="1"/>
    <xf numFmtId="165" fontId="9" fillId="40" borderId="0" xfId="0" applyNumberFormat="1" applyFont="1" applyFill="1" applyAlignment="1"/>
    <xf numFmtId="165" fontId="1" fillId="41" borderId="0" xfId="0" applyNumberFormat="1" applyFont="1" applyFill="1" applyAlignment="1"/>
    <xf numFmtId="165" fontId="1" fillId="42" borderId="0" xfId="0" applyNumberFormat="1" applyFont="1" applyFill="1" applyAlignment="1"/>
    <xf numFmtId="165" fontId="9" fillId="43" borderId="0" xfId="0" applyNumberFormat="1" applyFont="1" applyFill="1" applyAlignment="1"/>
    <xf numFmtId="165" fontId="1" fillId="44" borderId="0" xfId="0" applyNumberFormat="1" applyFont="1" applyFill="1" applyAlignment="1"/>
    <xf numFmtId="165" fontId="1" fillId="45" borderId="0" xfId="0" applyNumberFormat="1" applyFont="1" applyFill="1" applyAlignment="1"/>
    <xf numFmtId="165" fontId="1" fillId="14" borderId="0" xfId="0" applyNumberFormat="1" applyFont="1" applyFill="1" applyAlignment="1"/>
    <xf numFmtId="165" fontId="1" fillId="46" borderId="0" xfId="0" applyNumberFormat="1" applyFont="1" applyFill="1" applyAlignment="1"/>
    <xf numFmtId="165" fontId="1" fillId="47" borderId="0" xfId="0" applyNumberFormat="1" applyFont="1" applyFill="1" applyAlignment="1"/>
    <xf numFmtId="165" fontId="9" fillId="48" borderId="0" xfId="0" applyNumberFormat="1" applyFont="1" applyFill="1" applyAlignment="1"/>
    <xf numFmtId="165" fontId="1" fillId="49" borderId="0" xfId="0" applyNumberFormat="1" applyFont="1" applyFill="1" applyAlignment="1"/>
    <xf numFmtId="165" fontId="1" fillId="50" borderId="0" xfId="0" applyNumberFormat="1" applyFont="1" applyFill="1" applyAlignment="1"/>
    <xf numFmtId="165" fontId="1" fillId="51" borderId="0" xfId="0" applyNumberFormat="1" applyFont="1" applyFill="1" applyAlignment="1"/>
    <xf numFmtId="165" fontId="1" fillId="52" borderId="0" xfId="0" applyNumberFormat="1" applyFont="1" applyFill="1" applyAlignment="1"/>
    <xf numFmtId="165" fontId="1" fillId="53" borderId="0" xfId="0" applyNumberFormat="1" applyFont="1" applyFill="1" applyAlignment="1"/>
    <xf numFmtId="165" fontId="9" fillId="54" borderId="0" xfId="0" applyNumberFormat="1" applyFont="1" applyFill="1" applyAlignment="1"/>
    <xf numFmtId="165" fontId="9" fillId="55" borderId="0" xfId="0" applyNumberFormat="1" applyFont="1" applyFill="1" applyAlignment="1"/>
    <xf numFmtId="165" fontId="1" fillId="56" borderId="0" xfId="0" applyNumberFormat="1" applyFont="1" applyFill="1" applyAlignment="1"/>
    <xf numFmtId="165" fontId="9" fillId="57" borderId="0" xfId="0" applyNumberFormat="1" applyFont="1" applyFill="1" applyAlignment="1"/>
    <xf numFmtId="165" fontId="9" fillId="58" borderId="0" xfId="0" applyNumberFormat="1" applyFont="1" applyFill="1" applyAlignment="1"/>
    <xf numFmtId="165" fontId="9" fillId="59" borderId="0" xfId="0" applyNumberFormat="1" applyFont="1" applyFill="1" applyAlignment="1"/>
    <xf numFmtId="165" fontId="1" fillId="15" borderId="0" xfId="0" applyNumberFormat="1" applyFont="1" applyFill="1" applyAlignment="1"/>
    <xf numFmtId="165" fontId="1" fillId="60" borderId="0" xfId="0" applyNumberFormat="1" applyFont="1" applyFill="1" applyAlignment="1"/>
    <xf numFmtId="165" fontId="1" fillId="61" borderId="0" xfId="0" applyNumberFormat="1" applyFont="1" applyFill="1" applyAlignment="1"/>
    <xf numFmtId="165" fontId="9" fillId="62" borderId="0" xfId="0" applyNumberFormat="1" applyFont="1" applyFill="1" applyAlignment="1"/>
    <xf numFmtId="165" fontId="9" fillId="63" borderId="0" xfId="0" applyNumberFormat="1" applyFont="1" applyFill="1" applyAlignment="1"/>
    <xf numFmtId="165" fontId="9" fillId="64" borderId="0" xfId="0" applyNumberFormat="1" applyFont="1" applyFill="1" applyAlignment="1"/>
    <xf numFmtId="165" fontId="9" fillId="65" borderId="0" xfId="0" applyNumberFormat="1" applyFont="1" applyFill="1" applyAlignment="1"/>
    <xf numFmtId="165" fontId="1" fillId="66" borderId="0" xfId="0" applyNumberFormat="1" applyFont="1" applyFill="1" applyAlignment="1"/>
    <xf numFmtId="165" fontId="1" fillId="67" borderId="0" xfId="0" applyNumberFormat="1" applyFont="1" applyFill="1" applyAlignment="1"/>
    <xf numFmtId="165" fontId="9" fillId="68" borderId="0" xfId="0" applyNumberFormat="1" applyFont="1" applyFill="1" applyAlignment="1"/>
    <xf numFmtId="165" fontId="1" fillId="23" borderId="0" xfId="0" applyNumberFormat="1" applyFont="1" applyFill="1" applyAlignment="1"/>
    <xf numFmtId="165" fontId="1" fillId="69" borderId="0" xfId="0" applyNumberFormat="1" applyFont="1" applyFill="1" applyAlignment="1"/>
    <xf numFmtId="165" fontId="1" fillId="70" borderId="0" xfId="0" applyNumberFormat="1" applyFont="1" applyFill="1" applyAlignment="1"/>
    <xf numFmtId="165" fontId="1" fillId="71" borderId="0" xfId="0" applyNumberFormat="1" applyFont="1" applyFill="1" applyAlignment="1"/>
    <xf numFmtId="165" fontId="1" fillId="72" borderId="0" xfId="0" applyNumberFormat="1" applyFont="1" applyFill="1" applyAlignment="1"/>
    <xf numFmtId="165" fontId="1" fillId="73" borderId="0" xfId="0" applyNumberFormat="1" applyFont="1" applyFill="1" applyAlignment="1"/>
    <xf numFmtId="165" fontId="1" fillId="74" borderId="0" xfId="0" applyNumberFormat="1" applyFont="1" applyFill="1" applyAlignment="1"/>
    <xf numFmtId="165" fontId="1" fillId="48" borderId="0" xfId="0" applyNumberFormat="1" applyFont="1" applyFill="1" applyAlignment="1"/>
    <xf numFmtId="164" fontId="1" fillId="75" borderId="0" xfId="0" applyNumberFormat="1" applyFont="1" applyFill="1" applyAlignment="1"/>
    <xf numFmtId="164" fontId="1" fillId="76" borderId="0" xfId="0" applyNumberFormat="1" applyFont="1" applyFill="1" applyAlignment="1"/>
    <xf numFmtId="164" fontId="1" fillId="77" borderId="0" xfId="0" applyNumberFormat="1" applyFont="1" applyFill="1" applyAlignment="1"/>
    <xf numFmtId="164" fontId="1" fillId="78" borderId="0" xfId="0" applyNumberFormat="1" applyFont="1" applyFill="1" applyAlignment="1"/>
    <xf numFmtId="164" fontId="1" fillId="79" borderId="0" xfId="0" applyNumberFormat="1" applyFont="1" applyFill="1" applyAlignment="1"/>
    <xf numFmtId="164" fontId="1" fillId="80" borderId="0" xfId="0" applyNumberFormat="1" applyFont="1" applyFill="1" applyAlignment="1"/>
    <xf numFmtId="164" fontId="1" fillId="81" borderId="0" xfId="0" applyNumberFormat="1" applyFont="1" applyFill="1" applyAlignment="1"/>
    <xf numFmtId="164" fontId="1" fillId="82" borderId="0" xfId="0" applyNumberFormat="1" applyFont="1" applyFill="1" applyAlignment="1"/>
    <xf numFmtId="164" fontId="1" fillId="41" borderId="0" xfId="0" applyNumberFormat="1" applyFont="1" applyFill="1" applyAlignment="1"/>
    <xf numFmtId="164" fontId="1" fillId="83" borderId="0" xfId="0" applyNumberFormat="1" applyFont="1" applyFill="1" applyAlignment="1"/>
    <xf numFmtId="164" fontId="1" fillId="84" borderId="0" xfId="0" applyNumberFormat="1" applyFont="1" applyFill="1" applyAlignment="1"/>
    <xf numFmtId="164" fontId="1" fillId="85" borderId="0" xfId="0" applyNumberFormat="1" applyFont="1" applyFill="1" applyAlignment="1"/>
    <xf numFmtId="165" fontId="1" fillId="86" borderId="0" xfId="0" applyNumberFormat="1" applyFont="1" applyFill="1" applyAlignment="1"/>
    <xf numFmtId="165" fontId="1" fillId="87" borderId="0" xfId="0" applyNumberFormat="1" applyFont="1" applyFill="1" applyAlignment="1"/>
    <xf numFmtId="165" fontId="9" fillId="88" borderId="0" xfId="0" applyNumberFormat="1" applyFont="1" applyFill="1" applyAlignment="1"/>
    <xf numFmtId="165" fontId="1" fillId="89" borderId="0" xfId="0" applyNumberFormat="1" applyFont="1" applyFill="1" applyAlignment="1"/>
    <xf numFmtId="165" fontId="1" fillId="90" borderId="0" xfId="0" applyNumberFormat="1" applyFont="1" applyFill="1" applyAlignment="1"/>
    <xf numFmtId="165" fontId="9" fillId="17" borderId="0" xfId="0" applyNumberFormat="1" applyFont="1" applyFill="1" applyAlignment="1"/>
    <xf numFmtId="165" fontId="1" fillId="91" borderId="0" xfId="0" applyNumberFormat="1" applyFont="1" applyFill="1" applyAlignment="1"/>
    <xf numFmtId="165" fontId="1" fillId="92" borderId="0" xfId="0" applyNumberFormat="1"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6" Type="http://schemas.openxmlformats.org/officeDocument/2006/relationships/image" Target="../media/image11.emf"/><Relationship Id="rId5" Type="http://schemas.openxmlformats.org/officeDocument/2006/relationships/image" Target="../media/image10.emf"/><Relationship Id="rId4" Type="http://schemas.openxmlformats.org/officeDocument/2006/relationships/image" Target="../media/image9.emf"/></Relationships>
</file>

<file path=xl/drawings/_rels/drawing3.xml.rels><?xml version="1.0" encoding="UTF-8" standalone="yes"?>
<Relationships xmlns="http://schemas.openxmlformats.org/package/2006/relationships"><Relationship Id="rId3" Type="http://schemas.openxmlformats.org/officeDocument/2006/relationships/image" Target="../media/image14.emf"/><Relationship Id="rId2" Type="http://schemas.openxmlformats.org/officeDocument/2006/relationships/image" Target="../media/image13.emf"/><Relationship Id="rId1" Type="http://schemas.openxmlformats.org/officeDocument/2006/relationships/image" Target="../media/image12.emf"/><Relationship Id="rId6" Type="http://schemas.openxmlformats.org/officeDocument/2006/relationships/image" Target="../media/image17.emf"/><Relationship Id="rId5" Type="http://schemas.openxmlformats.org/officeDocument/2006/relationships/image" Target="../media/image16.emf"/><Relationship Id="rId4"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xdr:twoCellAnchor>
    <xdr:from>
      <xdr:col>0</xdr:col>
      <xdr:colOff>127000</xdr:colOff>
      <xdr:row>116</xdr:row>
      <xdr:rowOff>0</xdr:rowOff>
    </xdr:from>
    <xdr:to>
      <xdr:col>6</xdr:col>
      <xdr:colOff>711200</xdr:colOff>
      <xdr:row>134</xdr:row>
      <xdr:rowOff>107950</xdr:rowOff>
    </xdr:to>
    <xdr:pic>
      <xdr:nvPicPr>
        <xdr:cNvPr id="1055" name="Picture 31">
          <a:extLst>
            <a:ext uri="{FF2B5EF4-FFF2-40B4-BE49-F238E27FC236}">
              <a16:creationId xmlns:a16="http://schemas.microsoft.com/office/drawing/2014/main" id="{D246C0A4-A1CA-49AC-84AA-8B0B7C183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14947900"/>
          <a:ext cx="5803900" cy="239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137</xdr:row>
      <xdr:rowOff>0</xdr:rowOff>
    </xdr:from>
    <xdr:to>
      <xdr:col>6</xdr:col>
      <xdr:colOff>711200</xdr:colOff>
      <xdr:row>155</xdr:row>
      <xdr:rowOff>107950</xdr:rowOff>
    </xdr:to>
    <xdr:pic>
      <xdr:nvPicPr>
        <xdr:cNvPr id="1056" name="Picture 32">
          <a:extLst>
            <a:ext uri="{FF2B5EF4-FFF2-40B4-BE49-F238E27FC236}">
              <a16:creationId xmlns:a16="http://schemas.microsoft.com/office/drawing/2014/main" id="{3C058266-3630-49D0-9C9B-B670AD4FA65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17621250"/>
          <a:ext cx="5803900" cy="239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159</xdr:row>
      <xdr:rowOff>0</xdr:rowOff>
    </xdr:from>
    <xdr:to>
      <xdr:col>6</xdr:col>
      <xdr:colOff>711200</xdr:colOff>
      <xdr:row>177</xdr:row>
      <xdr:rowOff>107950</xdr:rowOff>
    </xdr:to>
    <xdr:pic>
      <xdr:nvPicPr>
        <xdr:cNvPr id="1059" name="Picture 35">
          <a:extLst>
            <a:ext uri="{FF2B5EF4-FFF2-40B4-BE49-F238E27FC236}">
              <a16:creationId xmlns:a16="http://schemas.microsoft.com/office/drawing/2014/main" id="{6E187DDB-1389-4CF4-A6D1-E94067CEA4F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20421600"/>
          <a:ext cx="5803900" cy="239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181</xdr:row>
      <xdr:rowOff>0</xdr:rowOff>
    </xdr:from>
    <xdr:to>
      <xdr:col>6</xdr:col>
      <xdr:colOff>711200</xdr:colOff>
      <xdr:row>199</xdr:row>
      <xdr:rowOff>107950</xdr:rowOff>
    </xdr:to>
    <xdr:pic>
      <xdr:nvPicPr>
        <xdr:cNvPr id="1062" name="Picture 38">
          <a:extLst>
            <a:ext uri="{FF2B5EF4-FFF2-40B4-BE49-F238E27FC236}">
              <a16:creationId xmlns:a16="http://schemas.microsoft.com/office/drawing/2014/main" id="{1EEC8395-F155-46A8-9FAA-FE02C84AD58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23221950"/>
          <a:ext cx="5803900" cy="239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203</xdr:row>
      <xdr:rowOff>0</xdr:rowOff>
    </xdr:from>
    <xdr:to>
      <xdr:col>6</xdr:col>
      <xdr:colOff>711200</xdr:colOff>
      <xdr:row>221</xdr:row>
      <xdr:rowOff>107950</xdr:rowOff>
    </xdr:to>
    <xdr:pic>
      <xdr:nvPicPr>
        <xdr:cNvPr id="1065" name="Picture 41">
          <a:extLst>
            <a:ext uri="{FF2B5EF4-FFF2-40B4-BE49-F238E27FC236}">
              <a16:creationId xmlns:a16="http://schemas.microsoft.com/office/drawing/2014/main" id="{42DFAF31-EE0A-4EE1-BC4A-4B5662D8455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26022300"/>
          <a:ext cx="5803900" cy="239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111</xdr:row>
      <xdr:rowOff>0</xdr:rowOff>
    </xdr:from>
    <xdr:to>
      <xdr:col>6</xdr:col>
      <xdr:colOff>711200</xdr:colOff>
      <xdr:row>129</xdr:row>
      <xdr:rowOff>107950</xdr:rowOff>
    </xdr:to>
    <xdr:pic>
      <xdr:nvPicPr>
        <xdr:cNvPr id="10271" name="Picture 31">
          <a:extLst>
            <a:ext uri="{FF2B5EF4-FFF2-40B4-BE49-F238E27FC236}">
              <a16:creationId xmlns:a16="http://schemas.microsoft.com/office/drawing/2014/main" id="{5A6041D2-0F9F-4DEB-9682-727D28FB62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14300200"/>
          <a:ext cx="5803900" cy="239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132</xdr:row>
      <xdr:rowOff>0</xdr:rowOff>
    </xdr:from>
    <xdr:to>
      <xdr:col>6</xdr:col>
      <xdr:colOff>711200</xdr:colOff>
      <xdr:row>150</xdr:row>
      <xdr:rowOff>107950</xdr:rowOff>
    </xdr:to>
    <xdr:pic>
      <xdr:nvPicPr>
        <xdr:cNvPr id="10272" name="Picture 32">
          <a:extLst>
            <a:ext uri="{FF2B5EF4-FFF2-40B4-BE49-F238E27FC236}">
              <a16:creationId xmlns:a16="http://schemas.microsoft.com/office/drawing/2014/main" id="{2D77E872-DA34-4FF1-AA47-E594D553109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16973550"/>
          <a:ext cx="5803900" cy="239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154</xdr:row>
      <xdr:rowOff>0</xdr:rowOff>
    </xdr:from>
    <xdr:to>
      <xdr:col>6</xdr:col>
      <xdr:colOff>711200</xdr:colOff>
      <xdr:row>172</xdr:row>
      <xdr:rowOff>107950</xdr:rowOff>
    </xdr:to>
    <xdr:pic>
      <xdr:nvPicPr>
        <xdr:cNvPr id="10275" name="Picture 35">
          <a:extLst>
            <a:ext uri="{FF2B5EF4-FFF2-40B4-BE49-F238E27FC236}">
              <a16:creationId xmlns:a16="http://schemas.microsoft.com/office/drawing/2014/main" id="{14E2544F-1557-47C6-8379-8C017D1941F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9773900"/>
          <a:ext cx="5803900" cy="239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176</xdr:row>
      <xdr:rowOff>0</xdr:rowOff>
    </xdr:from>
    <xdr:to>
      <xdr:col>6</xdr:col>
      <xdr:colOff>711200</xdr:colOff>
      <xdr:row>194</xdr:row>
      <xdr:rowOff>107950</xdr:rowOff>
    </xdr:to>
    <xdr:pic>
      <xdr:nvPicPr>
        <xdr:cNvPr id="10278" name="Picture 38">
          <a:extLst>
            <a:ext uri="{FF2B5EF4-FFF2-40B4-BE49-F238E27FC236}">
              <a16:creationId xmlns:a16="http://schemas.microsoft.com/office/drawing/2014/main" id="{F0B2B552-09F1-4A93-82DC-D7DC9BD740C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22574250"/>
          <a:ext cx="5803900" cy="239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198</xdr:row>
      <xdr:rowOff>0</xdr:rowOff>
    </xdr:from>
    <xdr:to>
      <xdr:col>6</xdr:col>
      <xdr:colOff>711200</xdr:colOff>
      <xdr:row>216</xdr:row>
      <xdr:rowOff>107950</xdr:rowOff>
    </xdr:to>
    <xdr:pic>
      <xdr:nvPicPr>
        <xdr:cNvPr id="10281" name="Picture 41">
          <a:extLst>
            <a:ext uri="{FF2B5EF4-FFF2-40B4-BE49-F238E27FC236}">
              <a16:creationId xmlns:a16="http://schemas.microsoft.com/office/drawing/2014/main" id="{FA8C1CDD-8FFE-42F3-8FEB-60928E42F69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25374600"/>
          <a:ext cx="5803900" cy="239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220</xdr:row>
      <xdr:rowOff>0</xdr:rowOff>
    </xdr:from>
    <xdr:to>
      <xdr:col>6</xdr:col>
      <xdr:colOff>711200</xdr:colOff>
      <xdr:row>238</xdr:row>
      <xdr:rowOff>107950</xdr:rowOff>
    </xdr:to>
    <xdr:pic>
      <xdr:nvPicPr>
        <xdr:cNvPr id="10284" name="Picture 44">
          <a:extLst>
            <a:ext uri="{FF2B5EF4-FFF2-40B4-BE49-F238E27FC236}">
              <a16:creationId xmlns:a16="http://schemas.microsoft.com/office/drawing/2014/main" id="{7FA7CFDC-84C4-4A5C-8E8F-88C87DC840A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7000" y="28174950"/>
          <a:ext cx="5803900" cy="239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127000</xdr:colOff>
      <xdr:row>115</xdr:row>
      <xdr:rowOff>127000</xdr:rowOff>
    </xdr:from>
    <xdr:to>
      <xdr:col>6</xdr:col>
      <xdr:colOff>713740</xdr:colOff>
      <xdr:row>133</xdr:row>
      <xdr:rowOff>127000</xdr:rowOff>
    </xdr:to>
    <xdr:pic>
      <xdr:nvPicPr>
        <xdr:cNvPr id="13343" name="Picture 31">
          <a:extLst>
            <a:ext uri="{FF2B5EF4-FFF2-40B4-BE49-F238E27FC236}">
              <a16:creationId xmlns:a16="http://schemas.microsoft.com/office/drawing/2014/main" id="{D4A287C7-D9FE-4447-B889-A8D46A0D0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1518412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136</xdr:row>
      <xdr:rowOff>127001</xdr:rowOff>
    </xdr:from>
    <xdr:to>
      <xdr:col>6</xdr:col>
      <xdr:colOff>713740</xdr:colOff>
      <xdr:row>154</xdr:row>
      <xdr:rowOff>127001</xdr:rowOff>
    </xdr:to>
    <xdr:pic>
      <xdr:nvPicPr>
        <xdr:cNvPr id="13344" name="Picture 32">
          <a:extLst>
            <a:ext uri="{FF2B5EF4-FFF2-40B4-BE49-F238E27FC236}">
              <a16:creationId xmlns:a16="http://schemas.microsoft.com/office/drawing/2014/main" id="{F8A86C9C-F3D0-42C3-B6F4-16A34A295F0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17904461"/>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158</xdr:row>
      <xdr:rowOff>126999</xdr:rowOff>
    </xdr:from>
    <xdr:to>
      <xdr:col>6</xdr:col>
      <xdr:colOff>713740</xdr:colOff>
      <xdr:row>176</xdr:row>
      <xdr:rowOff>126999</xdr:rowOff>
    </xdr:to>
    <xdr:pic>
      <xdr:nvPicPr>
        <xdr:cNvPr id="13347" name="Picture 35">
          <a:extLst>
            <a:ext uri="{FF2B5EF4-FFF2-40B4-BE49-F238E27FC236}">
              <a16:creationId xmlns:a16="http://schemas.microsoft.com/office/drawing/2014/main" id="{8F855F20-5209-48A5-946F-56CD2B34574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20754339"/>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180</xdr:row>
      <xdr:rowOff>127000</xdr:rowOff>
    </xdr:from>
    <xdr:to>
      <xdr:col>6</xdr:col>
      <xdr:colOff>713740</xdr:colOff>
      <xdr:row>198</xdr:row>
      <xdr:rowOff>127000</xdr:rowOff>
    </xdr:to>
    <xdr:pic>
      <xdr:nvPicPr>
        <xdr:cNvPr id="13350" name="Picture 38">
          <a:extLst>
            <a:ext uri="{FF2B5EF4-FFF2-40B4-BE49-F238E27FC236}">
              <a16:creationId xmlns:a16="http://schemas.microsoft.com/office/drawing/2014/main" id="{1C319E6C-1C9D-4D94-ABE9-6595EB96E17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2360422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202</xdr:row>
      <xdr:rowOff>127000</xdr:rowOff>
    </xdr:from>
    <xdr:to>
      <xdr:col>6</xdr:col>
      <xdr:colOff>713740</xdr:colOff>
      <xdr:row>220</xdr:row>
      <xdr:rowOff>127000</xdr:rowOff>
    </xdr:to>
    <xdr:pic>
      <xdr:nvPicPr>
        <xdr:cNvPr id="13353" name="Picture 41">
          <a:extLst>
            <a:ext uri="{FF2B5EF4-FFF2-40B4-BE49-F238E27FC236}">
              <a16:creationId xmlns:a16="http://schemas.microsoft.com/office/drawing/2014/main" id="{47D81EBB-8042-4E1D-A3BC-D84332BF1A7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264541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224</xdr:row>
      <xdr:rowOff>126999</xdr:rowOff>
    </xdr:from>
    <xdr:to>
      <xdr:col>6</xdr:col>
      <xdr:colOff>713740</xdr:colOff>
      <xdr:row>242</xdr:row>
      <xdr:rowOff>126999</xdr:rowOff>
    </xdr:to>
    <xdr:pic>
      <xdr:nvPicPr>
        <xdr:cNvPr id="13356" name="Picture 44">
          <a:extLst>
            <a:ext uri="{FF2B5EF4-FFF2-40B4-BE49-F238E27FC236}">
              <a16:creationId xmlns:a16="http://schemas.microsoft.com/office/drawing/2014/main" id="{8A02C1DC-E2A9-4140-9F69-307FDC7C5F3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7000" y="29303979"/>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447"/>
  <sheetViews>
    <sheetView topLeftCell="C1" workbookViewId="0"/>
  </sheetViews>
  <sheetFormatPr defaultRowHeight="14.4" x14ac:dyDescent="0.3"/>
  <cols>
    <col min="1" max="1" width="19.44140625" bestFit="1" customWidth="1"/>
    <col min="2" max="7" width="19.44140625" customWidth="1"/>
    <col min="8" max="8" width="9.5546875" bestFit="1" customWidth="1"/>
    <col min="9" max="9" width="9.5546875" customWidth="1"/>
    <col min="14" max="14" width="14.77734375" bestFit="1" customWidth="1"/>
    <col min="15" max="15" width="10.77734375" bestFit="1" customWidth="1"/>
    <col min="31" max="31" width="16.77734375" bestFit="1" customWidth="1"/>
    <col min="32" max="36" width="16.77734375" customWidth="1"/>
    <col min="37" max="46" width="10.77734375" customWidth="1"/>
  </cols>
  <sheetData>
    <row r="1" spans="1:54" x14ac:dyDescent="0.3">
      <c r="A1" t="s">
        <v>0</v>
      </c>
      <c r="B1" t="s">
        <v>72</v>
      </c>
      <c r="C1" t="s">
        <v>73</v>
      </c>
      <c r="D1" t="s">
        <v>74</v>
      </c>
      <c r="E1" t="s">
        <v>75</v>
      </c>
      <c r="F1" t="s">
        <v>76</v>
      </c>
      <c r="G1" t="s">
        <v>77</v>
      </c>
      <c r="H1" t="s">
        <v>4</v>
      </c>
      <c r="I1" t="s">
        <v>78</v>
      </c>
      <c r="J1" t="s">
        <v>1</v>
      </c>
      <c r="K1" t="s">
        <v>220</v>
      </c>
      <c r="L1" t="s">
        <v>60</v>
      </c>
      <c r="M1" t="s">
        <v>59</v>
      </c>
      <c r="N1" t="s">
        <v>50</v>
      </c>
      <c r="O1" t="s">
        <v>51</v>
      </c>
      <c r="P1" t="s">
        <v>2</v>
      </c>
      <c r="Q1" t="s">
        <v>61</v>
      </c>
      <c r="R1" t="s">
        <v>62</v>
      </c>
      <c r="S1" t="s">
        <v>63</v>
      </c>
      <c r="T1" t="s">
        <v>64</v>
      </c>
      <c r="U1" t="s">
        <v>65</v>
      </c>
      <c r="V1" t="s">
        <v>3</v>
      </c>
      <c r="W1" t="s">
        <v>66</v>
      </c>
      <c r="X1" t="s">
        <v>67</v>
      </c>
      <c r="Y1" t="s">
        <v>68</v>
      </c>
      <c r="Z1" t="s">
        <v>69</v>
      </c>
      <c r="AA1" t="s">
        <v>70</v>
      </c>
      <c r="AB1" t="s">
        <v>71</v>
      </c>
      <c r="AC1" t="s">
        <v>57</v>
      </c>
      <c r="AD1" t="s">
        <v>58</v>
      </c>
      <c r="AE1" t="s">
        <v>5</v>
      </c>
      <c r="AF1" t="s">
        <v>79</v>
      </c>
      <c r="AG1" t="s">
        <v>80</v>
      </c>
      <c r="AH1" t="s">
        <v>81</v>
      </c>
      <c r="AI1" t="s">
        <v>82</v>
      </c>
      <c r="AJ1" t="s">
        <v>83</v>
      </c>
      <c r="AK1" t="s">
        <v>6</v>
      </c>
      <c r="AL1" t="s">
        <v>7</v>
      </c>
      <c r="AM1" t="s">
        <v>8</v>
      </c>
      <c r="AN1" t="s">
        <v>53</v>
      </c>
      <c r="AO1" t="s">
        <v>52</v>
      </c>
      <c r="AP1" t="s">
        <v>54</v>
      </c>
      <c r="AQ1" t="s">
        <v>55</v>
      </c>
      <c r="AR1" t="s">
        <v>56</v>
      </c>
      <c r="AS1" t="s">
        <v>9</v>
      </c>
      <c r="AT1" t="s">
        <v>10</v>
      </c>
      <c r="AU1" t="s">
        <v>49</v>
      </c>
      <c r="AV1" t="s">
        <v>43</v>
      </c>
      <c r="AW1" t="s">
        <v>44</v>
      </c>
      <c r="AX1" t="s">
        <v>45</v>
      </c>
      <c r="AY1" t="s">
        <v>46</v>
      </c>
      <c r="AZ1" t="s">
        <v>47</v>
      </c>
      <c r="BA1" t="s">
        <v>48</v>
      </c>
      <c r="BB1" s="5" t="s">
        <v>11</v>
      </c>
    </row>
    <row r="2" spans="1:54" x14ac:dyDescent="0.3">
      <c r="A2" t="s">
        <v>35</v>
      </c>
      <c r="B2">
        <f>IF(TEXT(A2,"0") = "BlueNile", 1, 0)</f>
        <v>0</v>
      </c>
      <c r="C2">
        <f>IF(TEXT(A2,"0") = "BrianGavin", 1, 0)</f>
        <v>0</v>
      </c>
      <c r="D2">
        <f>IF(TEXT(A2,"0") = "CraftedByInfinity", 1, 0)</f>
        <v>0</v>
      </c>
      <c r="E2">
        <f>IF(TEXT(A2,"0") = "EnchantedDiamonds", 1, 0)</f>
        <v>1</v>
      </c>
      <c r="F2">
        <f>IF(TEXT(A2,"0") = "JamesAllen", 1, 0)</f>
        <v>0</v>
      </c>
      <c r="G2">
        <f>IF(TEXT(A2,"0") = "WhiteFlash", 1, 0)</f>
        <v>0</v>
      </c>
      <c r="H2" s="3">
        <v>14370</v>
      </c>
      <c r="I2" s="3">
        <v>9.5728979790730708</v>
      </c>
      <c r="J2" s="2">
        <v>1.55</v>
      </c>
      <c r="K2" s="2">
        <v>0.77407626907132432</v>
      </c>
      <c r="L2" s="2">
        <v>3.7238750000000005</v>
      </c>
      <c r="M2" s="2">
        <v>2.4025000000000003</v>
      </c>
      <c r="N2" t="s">
        <v>13</v>
      </c>
      <c r="O2" t="s">
        <v>36</v>
      </c>
      <c r="P2" t="s">
        <v>31</v>
      </c>
      <c r="Q2">
        <f>IF(TEXT(P2,"0") = "D", 1, 0)</f>
        <v>0</v>
      </c>
      <c r="R2">
        <f>IF(TEXT(P2,"0") = "E", 1, 0)</f>
        <v>0</v>
      </c>
      <c r="S2">
        <f>IF(TEXT(P2,"0") = "F", 1, 0)</f>
        <v>0</v>
      </c>
      <c r="T2">
        <f>IF(TEXT(P2,"0") = "G", 1, 0)</f>
        <v>1</v>
      </c>
      <c r="U2">
        <f>IF(TEXT(P2,"0") = "H", 1, 0)</f>
        <v>0</v>
      </c>
      <c r="V2" t="s">
        <v>16</v>
      </c>
      <c r="W2">
        <f>IF(TEXT(V2,"0") = "FL", 1, 0)</f>
        <v>0</v>
      </c>
      <c r="X2">
        <f>IF(TEXT(V2,"0") = "IF", 1, 0)</f>
        <v>0</v>
      </c>
      <c r="Y2">
        <f>IF(TEXT(V2,"0") = "VS1", 1, 0)</f>
        <v>0</v>
      </c>
      <c r="Z2">
        <f>IF(TEXT(V2,"0") = "VS2", 1, 0)</f>
        <v>1</v>
      </c>
      <c r="AA2">
        <f>IF(TEXT(V2,"0") = "VVS1", 1, 0)</f>
        <v>0</v>
      </c>
      <c r="AB2">
        <f>IF(TEXT(V2,"0") = "VVS2", 1, 0)</f>
        <v>0</v>
      </c>
      <c r="AC2">
        <f>IF(OR(V2="IF", V2="FL"),1,0)</f>
        <v>0</v>
      </c>
      <c r="AD2">
        <f>IF(OR(V2="IF", V2="FL"),0,1)</f>
        <v>1</v>
      </c>
      <c r="AE2" t="s">
        <v>23</v>
      </c>
      <c r="AF2">
        <f>IF(TEXT(AE2,"0") = "Medium", 1, 0)</f>
        <v>0</v>
      </c>
      <c r="AG2">
        <f>IF(TEXT(AE2,"0") = "MedToSlightThick", 1, 0)</f>
        <v>1</v>
      </c>
      <c r="AH2">
        <f>IF(TEXT(AE2,"0") = "SlightlyThick", 1, 0)</f>
        <v>0</v>
      </c>
      <c r="AI2">
        <f>IF(TEXT(AE2,"0") = "ThinToMedium", 1, 0)</f>
        <v>0</v>
      </c>
      <c r="AJ2">
        <f>IF(TEXT(AE2,"0") = "ThinToSlightThick", 1, 0)</f>
        <v>0</v>
      </c>
      <c r="AK2">
        <v>0</v>
      </c>
      <c r="AL2">
        <v>1</v>
      </c>
      <c r="AM2">
        <v>0</v>
      </c>
      <c r="AN2">
        <v>1</v>
      </c>
      <c r="AO2">
        <v>1</v>
      </c>
      <c r="AP2">
        <v>1</v>
      </c>
      <c r="AQ2">
        <v>1</v>
      </c>
      <c r="AR2">
        <v>1</v>
      </c>
      <c r="AS2">
        <v>1</v>
      </c>
      <c r="AT2">
        <v>0</v>
      </c>
      <c r="AU2" t="s">
        <v>22</v>
      </c>
      <c r="AV2">
        <v>61.5</v>
      </c>
      <c r="AW2">
        <v>56</v>
      </c>
      <c r="AX2">
        <v>34.5</v>
      </c>
      <c r="AY2">
        <v>40.6</v>
      </c>
      <c r="AZ2">
        <v>50</v>
      </c>
      <c r="BA2">
        <v>80</v>
      </c>
      <c r="BB2">
        <v>1</v>
      </c>
    </row>
    <row r="3" spans="1:54" x14ac:dyDescent="0.3">
      <c r="A3" t="s">
        <v>19</v>
      </c>
      <c r="B3">
        <f t="shared" ref="B3:B66" si="0">IF(TEXT(A3,"0") = "BlueNile", 1, 0)</f>
        <v>1</v>
      </c>
      <c r="C3">
        <f t="shared" ref="C3:C66" si="1">IF(TEXT(A3,"0") = "BrianGavin", 1, 0)</f>
        <v>0</v>
      </c>
      <c r="D3">
        <f t="shared" ref="D3:D66" si="2">IF(TEXT(A3,"0") = "CraftedByInfinity", 1, 0)</f>
        <v>0</v>
      </c>
      <c r="E3">
        <f t="shared" ref="E3:E66" si="3">IF(TEXT(A3,"0") = "EnchantedDiamonds", 1, 0)</f>
        <v>0</v>
      </c>
      <c r="F3">
        <f t="shared" ref="F3:F66" si="4">IF(TEXT(A3,"0") = "JamesAllen", 1, 0)</f>
        <v>0</v>
      </c>
      <c r="G3">
        <f t="shared" ref="G3:G66" si="5">IF(TEXT(A3,"0") = "WhiteFlash", 1, 0)</f>
        <v>0</v>
      </c>
      <c r="H3" s="3">
        <v>10963.05</v>
      </c>
      <c r="I3" s="3">
        <v>9.3022858064595422</v>
      </c>
      <c r="J3" s="2">
        <v>1.25</v>
      </c>
      <c r="K3" s="2">
        <v>-0.26156528403737106</v>
      </c>
      <c r="L3" s="2">
        <v>1.953125</v>
      </c>
      <c r="M3" s="2">
        <v>1.5625</v>
      </c>
      <c r="N3" t="s">
        <v>13</v>
      </c>
      <c r="O3" t="s">
        <v>20</v>
      </c>
      <c r="P3" t="s">
        <v>21</v>
      </c>
      <c r="Q3">
        <f t="shared" ref="Q3:Q66" si="6">IF(TEXT(P3,"0") = "D", 1, 0)</f>
        <v>0</v>
      </c>
      <c r="R3">
        <f t="shared" ref="R3:R66" si="7">IF(TEXT(P3,"0") = "E", 1, 0)</f>
        <v>0</v>
      </c>
      <c r="S3">
        <f t="shared" ref="S3:S66" si="8">IF(TEXT(P3,"0") = "F", 1, 0)</f>
        <v>0</v>
      </c>
      <c r="T3">
        <f t="shared" ref="T3:T66" si="9">IF(TEXT(P3,"0") = "G", 1, 0)</f>
        <v>0</v>
      </c>
      <c r="U3">
        <f t="shared" ref="U3:U66" si="10">IF(TEXT(P3,"0") = "H", 1, 0)</f>
        <v>1</v>
      </c>
      <c r="V3" t="s">
        <v>34</v>
      </c>
      <c r="W3">
        <f t="shared" ref="W3:W66" si="11">IF(TEXT(V3,"0") = "FL", 1, 0)</f>
        <v>0</v>
      </c>
      <c r="X3">
        <f t="shared" ref="X3:X66" si="12">IF(TEXT(V3,"0") = "IF", 1, 0)</f>
        <v>0</v>
      </c>
      <c r="Y3">
        <f t="shared" ref="Y3:Y66" si="13">IF(TEXT(V3,"0") = "VS1", 1, 0)</f>
        <v>0</v>
      </c>
      <c r="Z3">
        <f t="shared" ref="Z3:Z66" si="14">IF(TEXT(V3,"0") = "VS2", 1, 0)</f>
        <v>0</v>
      </c>
      <c r="AA3">
        <f t="shared" ref="AA3:AA66" si="15">IF(TEXT(V3,"0") = "VVS1", 1, 0)</f>
        <v>0</v>
      </c>
      <c r="AB3">
        <f t="shared" ref="AB3:AB66" si="16">IF(TEXT(V3,"0") = "VVS2", 1, 0)</f>
        <v>1</v>
      </c>
      <c r="AC3">
        <f t="shared" ref="AC3:AC66" si="17">IF(OR(V3="IF", V3="FL"),1,0)</f>
        <v>0</v>
      </c>
      <c r="AD3">
        <f t="shared" ref="AD3:AD66" si="18">IF(OR(V3="IF", V3="FL"),0,1)</f>
        <v>1</v>
      </c>
      <c r="AE3" t="s">
        <v>23</v>
      </c>
      <c r="AF3">
        <f t="shared" ref="AF3:AF66" si="19">IF(TEXT(AE3,"0") = "Medium", 1, 0)</f>
        <v>0</v>
      </c>
      <c r="AG3">
        <f t="shared" ref="AG3:AG66" si="20">IF(TEXT(AE3,"0") = "MedToSlightThick", 1, 0)</f>
        <v>1</v>
      </c>
      <c r="AH3">
        <f t="shared" ref="AH3:AH66" si="21">IF(TEXT(AE3,"0") = "SlightlyThick", 1, 0)</f>
        <v>0</v>
      </c>
      <c r="AI3">
        <f t="shared" ref="AI3:AI66" si="22">IF(TEXT(AE3,"0") = "ThinToMedium", 1, 0)</f>
        <v>0</v>
      </c>
      <c r="AJ3">
        <f t="shared" ref="AJ3:AJ66" si="23">IF(TEXT(AE3,"0") = "ThinToSlightThick", 1, 0)</f>
        <v>0</v>
      </c>
      <c r="AK3">
        <v>0</v>
      </c>
      <c r="AL3">
        <v>1</v>
      </c>
      <c r="AM3">
        <v>1</v>
      </c>
      <c r="AN3">
        <v>1</v>
      </c>
      <c r="AO3">
        <v>0</v>
      </c>
      <c r="AP3">
        <v>1</v>
      </c>
      <c r="AQ3">
        <v>1</v>
      </c>
      <c r="AR3">
        <v>0</v>
      </c>
      <c r="AS3">
        <v>0</v>
      </c>
      <c r="AT3">
        <v>0</v>
      </c>
      <c r="AU3" t="s">
        <v>22</v>
      </c>
      <c r="AV3">
        <v>61.5</v>
      </c>
      <c r="AW3">
        <v>57</v>
      </c>
      <c r="AX3">
        <v>34.5</v>
      </c>
      <c r="AY3">
        <v>41</v>
      </c>
      <c r="AZ3">
        <v>55</v>
      </c>
      <c r="BA3">
        <v>80</v>
      </c>
      <c r="BB3">
        <v>1</v>
      </c>
    </row>
    <row r="4" spans="1:54" x14ac:dyDescent="0.3">
      <c r="A4" t="s">
        <v>25</v>
      </c>
      <c r="B4">
        <f t="shared" si="0"/>
        <v>0</v>
      </c>
      <c r="C4">
        <f t="shared" si="1"/>
        <v>1</v>
      </c>
      <c r="D4">
        <f t="shared" si="2"/>
        <v>0</v>
      </c>
      <c r="E4">
        <f t="shared" si="3"/>
        <v>0</v>
      </c>
      <c r="F4">
        <f t="shared" si="4"/>
        <v>0</v>
      </c>
      <c r="G4">
        <f t="shared" si="5"/>
        <v>0</v>
      </c>
      <c r="H4" s="3">
        <v>10200</v>
      </c>
      <c r="I4" s="3">
        <v>9.2301429992723616</v>
      </c>
      <c r="J4" s="2">
        <v>1.1319999999999999</v>
      </c>
      <c r="K4" s="2">
        <v>-0.66891762826012491</v>
      </c>
      <c r="L4" s="2">
        <v>1.4505719679999995</v>
      </c>
      <c r="M4" s="2">
        <v>1.2814239999999997</v>
      </c>
      <c r="N4" t="s">
        <v>13</v>
      </c>
      <c r="O4" t="s">
        <v>26</v>
      </c>
      <c r="P4" t="s">
        <v>31</v>
      </c>
      <c r="Q4">
        <f t="shared" si="6"/>
        <v>0</v>
      </c>
      <c r="R4">
        <f t="shared" si="7"/>
        <v>0</v>
      </c>
      <c r="S4">
        <f t="shared" si="8"/>
        <v>0</v>
      </c>
      <c r="T4">
        <f t="shared" si="9"/>
        <v>1</v>
      </c>
      <c r="U4">
        <f t="shared" si="10"/>
        <v>0</v>
      </c>
      <c r="V4" t="s">
        <v>24</v>
      </c>
      <c r="W4">
        <f t="shared" si="11"/>
        <v>0</v>
      </c>
      <c r="X4">
        <f t="shared" si="12"/>
        <v>0</v>
      </c>
      <c r="Y4">
        <f t="shared" si="13"/>
        <v>1</v>
      </c>
      <c r="Z4">
        <f t="shared" si="14"/>
        <v>0</v>
      </c>
      <c r="AA4">
        <f t="shared" si="15"/>
        <v>0</v>
      </c>
      <c r="AB4">
        <f t="shared" si="16"/>
        <v>0</v>
      </c>
      <c r="AC4">
        <f t="shared" si="17"/>
        <v>0</v>
      </c>
      <c r="AD4">
        <f t="shared" si="18"/>
        <v>1</v>
      </c>
      <c r="AE4" t="s">
        <v>28</v>
      </c>
      <c r="AF4">
        <f t="shared" si="19"/>
        <v>0</v>
      </c>
      <c r="AG4">
        <f t="shared" si="20"/>
        <v>0</v>
      </c>
      <c r="AH4">
        <f t="shared" si="21"/>
        <v>0</v>
      </c>
      <c r="AI4">
        <f t="shared" si="22"/>
        <v>1</v>
      </c>
      <c r="AJ4">
        <f t="shared" si="23"/>
        <v>0</v>
      </c>
      <c r="AK4">
        <v>1</v>
      </c>
      <c r="AL4">
        <v>1</v>
      </c>
      <c r="AM4">
        <v>1</v>
      </c>
      <c r="AN4">
        <v>1</v>
      </c>
      <c r="AO4">
        <v>1</v>
      </c>
      <c r="AP4">
        <v>1</v>
      </c>
      <c r="AQ4">
        <v>1</v>
      </c>
      <c r="AR4">
        <v>0</v>
      </c>
      <c r="AS4">
        <v>1</v>
      </c>
      <c r="AT4">
        <v>0</v>
      </c>
      <c r="AU4" t="s">
        <v>17</v>
      </c>
      <c r="AV4">
        <v>61.7</v>
      </c>
      <c r="AW4">
        <v>55.4</v>
      </c>
      <c r="AX4">
        <v>34.9</v>
      </c>
      <c r="AY4">
        <v>40.6</v>
      </c>
      <c r="AZ4">
        <v>52</v>
      </c>
      <c r="BA4">
        <v>77</v>
      </c>
      <c r="BB4">
        <v>1</v>
      </c>
    </row>
    <row r="5" spans="1:54" x14ac:dyDescent="0.3">
      <c r="A5" t="s">
        <v>38</v>
      </c>
      <c r="B5">
        <f t="shared" si="0"/>
        <v>0</v>
      </c>
      <c r="C5">
        <f t="shared" si="1"/>
        <v>0</v>
      </c>
      <c r="D5">
        <f t="shared" si="2"/>
        <v>0</v>
      </c>
      <c r="E5">
        <f t="shared" si="3"/>
        <v>0</v>
      </c>
      <c r="F5">
        <f t="shared" si="4"/>
        <v>1</v>
      </c>
      <c r="G5">
        <f t="shared" si="5"/>
        <v>0</v>
      </c>
      <c r="H5" s="3">
        <v>13040</v>
      </c>
      <c r="I5" s="3">
        <v>9.4757768354806444</v>
      </c>
      <c r="J5" s="2">
        <v>1.31</v>
      </c>
      <c r="K5" s="2">
        <v>-5.4436973415631834E-2</v>
      </c>
      <c r="L5" s="2">
        <v>2.2480910000000001</v>
      </c>
      <c r="M5" s="2">
        <v>1.7161000000000002</v>
      </c>
      <c r="N5" t="s">
        <v>13</v>
      </c>
      <c r="O5" t="s">
        <v>39</v>
      </c>
      <c r="P5" t="s">
        <v>15</v>
      </c>
      <c r="Q5">
        <f t="shared" si="6"/>
        <v>0</v>
      </c>
      <c r="R5">
        <f t="shared" si="7"/>
        <v>0</v>
      </c>
      <c r="S5">
        <f t="shared" si="8"/>
        <v>1</v>
      </c>
      <c r="T5">
        <f t="shared" si="9"/>
        <v>0</v>
      </c>
      <c r="U5">
        <f t="shared" si="10"/>
        <v>0</v>
      </c>
      <c r="V5" t="s">
        <v>24</v>
      </c>
      <c r="W5">
        <f t="shared" si="11"/>
        <v>0</v>
      </c>
      <c r="X5">
        <f t="shared" si="12"/>
        <v>0</v>
      </c>
      <c r="Y5">
        <f t="shared" si="13"/>
        <v>1</v>
      </c>
      <c r="Z5">
        <f t="shared" si="14"/>
        <v>0</v>
      </c>
      <c r="AA5">
        <f t="shared" si="15"/>
        <v>0</v>
      </c>
      <c r="AB5">
        <f t="shared" si="16"/>
        <v>0</v>
      </c>
      <c r="AC5">
        <f t="shared" si="17"/>
        <v>0</v>
      </c>
      <c r="AD5">
        <f t="shared" si="18"/>
        <v>1</v>
      </c>
      <c r="AE5" t="s">
        <v>33</v>
      </c>
      <c r="AF5">
        <f t="shared" si="19"/>
        <v>1</v>
      </c>
      <c r="AG5">
        <f t="shared" si="20"/>
        <v>0</v>
      </c>
      <c r="AH5">
        <f t="shared" si="21"/>
        <v>0</v>
      </c>
      <c r="AI5">
        <f t="shared" si="22"/>
        <v>0</v>
      </c>
      <c r="AJ5">
        <f t="shared" si="23"/>
        <v>0</v>
      </c>
      <c r="AK5">
        <v>1</v>
      </c>
      <c r="AL5">
        <v>1</v>
      </c>
      <c r="AM5">
        <v>0</v>
      </c>
      <c r="AN5">
        <v>1</v>
      </c>
      <c r="AO5">
        <v>1</v>
      </c>
      <c r="AP5">
        <v>1</v>
      </c>
      <c r="AQ5">
        <v>1</v>
      </c>
      <c r="AR5">
        <v>0</v>
      </c>
      <c r="AS5">
        <v>1</v>
      </c>
      <c r="AT5">
        <v>0</v>
      </c>
      <c r="AU5" t="s">
        <v>17</v>
      </c>
      <c r="AV5">
        <v>61.7</v>
      </c>
      <c r="AW5">
        <v>55</v>
      </c>
      <c r="AX5">
        <v>34.299999999999997</v>
      </c>
      <c r="AY5">
        <v>40.6</v>
      </c>
      <c r="AZ5">
        <v>53</v>
      </c>
      <c r="BA5">
        <v>78</v>
      </c>
      <c r="BB5">
        <v>1</v>
      </c>
    </row>
    <row r="6" spans="1:54" x14ac:dyDescent="0.3">
      <c r="A6" t="s">
        <v>12</v>
      </c>
      <c r="B6">
        <f t="shared" si="0"/>
        <v>0</v>
      </c>
      <c r="C6">
        <f t="shared" si="1"/>
        <v>0</v>
      </c>
      <c r="D6">
        <f t="shared" si="2"/>
        <v>0</v>
      </c>
      <c r="E6">
        <f t="shared" si="3"/>
        <v>0</v>
      </c>
      <c r="F6">
        <f t="shared" si="4"/>
        <v>0</v>
      </c>
      <c r="G6">
        <f t="shared" si="5"/>
        <v>1</v>
      </c>
      <c r="H6" s="3">
        <v>15205</v>
      </c>
      <c r="I6" s="3">
        <v>9.6293796001114647</v>
      </c>
      <c r="J6" s="2">
        <v>1.302</v>
      </c>
      <c r="K6" s="2">
        <v>-8.2054081498530398E-2</v>
      </c>
      <c r="L6" s="2">
        <v>2.2071556080000003</v>
      </c>
      <c r="M6" s="2">
        <v>1.6952040000000002</v>
      </c>
      <c r="N6" t="s">
        <v>13</v>
      </c>
      <c r="O6" t="s">
        <v>14</v>
      </c>
      <c r="P6" t="s">
        <v>27</v>
      </c>
      <c r="Q6">
        <f t="shared" si="6"/>
        <v>1</v>
      </c>
      <c r="R6">
        <f t="shared" si="7"/>
        <v>0</v>
      </c>
      <c r="S6">
        <f t="shared" si="8"/>
        <v>0</v>
      </c>
      <c r="T6">
        <f t="shared" si="9"/>
        <v>0</v>
      </c>
      <c r="U6">
        <f t="shared" si="10"/>
        <v>0</v>
      </c>
      <c r="V6" t="s">
        <v>16</v>
      </c>
      <c r="W6">
        <f t="shared" si="11"/>
        <v>0</v>
      </c>
      <c r="X6">
        <f t="shared" si="12"/>
        <v>0</v>
      </c>
      <c r="Y6">
        <f t="shared" si="13"/>
        <v>0</v>
      </c>
      <c r="Z6">
        <f t="shared" si="14"/>
        <v>1</v>
      </c>
      <c r="AA6">
        <f t="shared" si="15"/>
        <v>0</v>
      </c>
      <c r="AB6">
        <f t="shared" si="16"/>
        <v>0</v>
      </c>
      <c r="AC6">
        <f t="shared" si="17"/>
        <v>0</v>
      </c>
      <c r="AD6">
        <f t="shared" si="18"/>
        <v>1</v>
      </c>
      <c r="AE6" t="s">
        <v>28</v>
      </c>
      <c r="AF6">
        <f t="shared" si="19"/>
        <v>0</v>
      </c>
      <c r="AG6">
        <f t="shared" si="20"/>
        <v>0</v>
      </c>
      <c r="AH6">
        <f t="shared" si="21"/>
        <v>0</v>
      </c>
      <c r="AI6">
        <f t="shared" si="22"/>
        <v>1</v>
      </c>
      <c r="AJ6">
        <f t="shared" si="23"/>
        <v>0</v>
      </c>
      <c r="AK6">
        <v>1</v>
      </c>
      <c r="AL6">
        <v>1</v>
      </c>
      <c r="AM6">
        <v>0</v>
      </c>
      <c r="AN6">
        <v>1</v>
      </c>
      <c r="AO6">
        <v>1</v>
      </c>
      <c r="AP6">
        <v>1</v>
      </c>
      <c r="AQ6">
        <v>0</v>
      </c>
      <c r="AR6">
        <v>0</v>
      </c>
      <c r="AS6">
        <v>0</v>
      </c>
      <c r="AT6">
        <v>0</v>
      </c>
      <c r="AU6" t="s">
        <v>17</v>
      </c>
      <c r="AV6">
        <v>61.5</v>
      </c>
      <c r="AW6">
        <v>57.2</v>
      </c>
      <c r="AX6">
        <v>34.4</v>
      </c>
      <c r="AY6">
        <v>40.9</v>
      </c>
      <c r="AZ6">
        <v>51</v>
      </c>
      <c r="BA6">
        <v>79</v>
      </c>
      <c r="BB6">
        <v>1</v>
      </c>
    </row>
    <row r="7" spans="1:54" x14ac:dyDescent="0.3">
      <c r="A7" t="s">
        <v>25</v>
      </c>
      <c r="B7">
        <f t="shared" si="0"/>
        <v>0</v>
      </c>
      <c r="C7">
        <f t="shared" si="1"/>
        <v>1</v>
      </c>
      <c r="D7">
        <f t="shared" si="2"/>
        <v>0</v>
      </c>
      <c r="E7">
        <f t="shared" si="3"/>
        <v>0</v>
      </c>
      <c r="F7">
        <f t="shared" si="4"/>
        <v>0</v>
      </c>
      <c r="G7">
        <f t="shared" si="5"/>
        <v>0</v>
      </c>
      <c r="H7" s="3">
        <v>11597</v>
      </c>
      <c r="I7" s="3">
        <v>9.3585017229567029</v>
      </c>
      <c r="J7" s="2">
        <v>1.3169999999999999</v>
      </c>
      <c r="K7" s="2">
        <v>-3.027200384309597E-2</v>
      </c>
      <c r="L7" s="2">
        <v>2.2843220129999997</v>
      </c>
      <c r="M7" s="2">
        <v>1.7344889999999999</v>
      </c>
      <c r="N7" t="s">
        <v>13</v>
      </c>
      <c r="O7" t="s">
        <v>26</v>
      </c>
      <c r="P7" t="s">
        <v>21</v>
      </c>
      <c r="Q7">
        <f t="shared" si="6"/>
        <v>0</v>
      </c>
      <c r="R7">
        <f t="shared" si="7"/>
        <v>0</v>
      </c>
      <c r="S7">
        <f t="shared" si="8"/>
        <v>0</v>
      </c>
      <c r="T7">
        <f t="shared" si="9"/>
        <v>0</v>
      </c>
      <c r="U7">
        <f t="shared" si="10"/>
        <v>1</v>
      </c>
      <c r="V7" t="s">
        <v>24</v>
      </c>
      <c r="W7">
        <f t="shared" si="11"/>
        <v>0</v>
      </c>
      <c r="X7">
        <f t="shared" si="12"/>
        <v>0</v>
      </c>
      <c r="Y7">
        <f t="shared" si="13"/>
        <v>1</v>
      </c>
      <c r="Z7">
        <f t="shared" si="14"/>
        <v>0</v>
      </c>
      <c r="AA7">
        <f t="shared" si="15"/>
        <v>0</v>
      </c>
      <c r="AB7">
        <f t="shared" si="16"/>
        <v>0</v>
      </c>
      <c r="AC7">
        <f t="shared" si="17"/>
        <v>0</v>
      </c>
      <c r="AD7">
        <f t="shared" si="18"/>
        <v>1</v>
      </c>
      <c r="AE7" t="s">
        <v>28</v>
      </c>
      <c r="AF7">
        <f t="shared" si="19"/>
        <v>0</v>
      </c>
      <c r="AG7">
        <f t="shared" si="20"/>
        <v>0</v>
      </c>
      <c r="AH7">
        <f t="shared" si="21"/>
        <v>0</v>
      </c>
      <c r="AI7">
        <f t="shared" si="22"/>
        <v>1</v>
      </c>
      <c r="AJ7">
        <f t="shared" si="23"/>
        <v>0</v>
      </c>
      <c r="AK7">
        <v>1</v>
      </c>
      <c r="AL7">
        <v>1</v>
      </c>
      <c r="AM7">
        <v>1</v>
      </c>
      <c r="AN7">
        <v>1</v>
      </c>
      <c r="AO7">
        <v>1</v>
      </c>
      <c r="AP7">
        <v>1</v>
      </c>
      <c r="AQ7">
        <v>1</v>
      </c>
      <c r="AR7">
        <v>0</v>
      </c>
      <c r="AS7">
        <v>1</v>
      </c>
      <c r="AT7">
        <v>1</v>
      </c>
      <c r="AU7" t="s">
        <v>17</v>
      </c>
      <c r="AV7">
        <v>61.9</v>
      </c>
      <c r="AW7">
        <v>55.3</v>
      </c>
      <c r="AX7">
        <v>34.799999999999997</v>
      </c>
      <c r="AY7">
        <v>40.799999999999997</v>
      </c>
      <c r="AZ7">
        <v>52</v>
      </c>
      <c r="BA7">
        <v>77</v>
      </c>
      <c r="BB7">
        <v>1</v>
      </c>
    </row>
    <row r="8" spans="1:54" x14ac:dyDescent="0.3">
      <c r="A8" t="s">
        <v>19</v>
      </c>
      <c r="B8">
        <f t="shared" si="0"/>
        <v>1</v>
      </c>
      <c r="C8">
        <f t="shared" si="1"/>
        <v>0</v>
      </c>
      <c r="D8">
        <f t="shared" si="2"/>
        <v>0</v>
      </c>
      <c r="E8">
        <f t="shared" si="3"/>
        <v>0</v>
      </c>
      <c r="F8">
        <f t="shared" si="4"/>
        <v>0</v>
      </c>
      <c r="G8">
        <f t="shared" si="5"/>
        <v>0</v>
      </c>
      <c r="H8" s="3">
        <v>10318.86</v>
      </c>
      <c r="I8" s="3">
        <v>9.2417285678175549</v>
      </c>
      <c r="J8" s="2">
        <v>1.07</v>
      </c>
      <c r="K8" s="2">
        <v>-0.88295021590258793</v>
      </c>
      <c r="L8" s="2">
        <v>1.2250430000000001</v>
      </c>
      <c r="M8" s="2">
        <v>1.1449</v>
      </c>
      <c r="N8" t="s">
        <v>13</v>
      </c>
      <c r="O8" t="s">
        <v>20</v>
      </c>
      <c r="P8" t="s">
        <v>15</v>
      </c>
      <c r="Q8">
        <f t="shared" si="6"/>
        <v>0</v>
      </c>
      <c r="R8">
        <f t="shared" si="7"/>
        <v>0</v>
      </c>
      <c r="S8">
        <f t="shared" si="8"/>
        <v>1</v>
      </c>
      <c r="T8">
        <f t="shared" si="9"/>
        <v>0</v>
      </c>
      <c r="U8">
        <f t="shared" si="10"/>
        <v>0</v>
      </c>
      <c r="V8" t="s">
        <v>34</v>
      </c>
      <c r="W8">
        <f t="shared" si="11"/>
        <v>0</v>
      </c>
      <c r="X8">
        <f t="shared" si="12"/>
        <v>0</v>
      </c>
      <c r="Y8">
        <f t="shared" si="13"/>
        <v>0</v>
      </c>
      <c r="Z8">
        <f t="shared" si="14"/>
        <v>0</v>
      </c>
      <c r="AA8">
        <f t="shared" si="15"/>
        <v>0</v>
      </c>
      <c r="AB8">
        <f t="shared" si="16"/>
        <v>1</v>
      </c>
      <c r="AC8">
        <f t="shared" si="17"/>
        <v>0</v>
      </c>
      <c r="AD8">
        <f t="shared" si="18"/>
        <v>1</v>
      </c>
      <c r="AE8" t="s">
        <v>28</v>
      </c>
      <c r="AF8">
        <f t="shared" si="19"/>
        <v>0</v>
      </c>
      <c r="AG8">
        <f t="shared" si="20"/>
        <v>0</v>
      </c>
      <c r="AH8">
        <f t="shared" si="21"/>
        <v>0</v>
      </c>
      <c r="AI8">
        <f t="shared" si="22"/>
        <v>1</v>
      </c>
      <c r="AJ8">
        <f t="shared" si="23"/>
        <v>0</v>
      </c>
      <c r="AK8">
        <v>1</v>
      </c>
      <c r="AL8">
        <v>0</v>
      </c>
      <c r="AM8">
        <v>1</v>
      </c>
      <c r="AN8">
        <v>1</v>
      </c>
      <c r="AO8">
        <v>0</v>
      </c>
      <c r="AP8">
        <v>1</v>
      </c>
      <c r="AQ8">
        <v>1</v>
      </c>
      <c r="AR8">
        <v>1</v>
      </c>
      <c r="AS8">
        <v>0</v>
      </c>
      <c r="AT8">
        <v>0</v>
      </c>
      <c r="AU8" t="s">
        <v>22</v>
      </c>
      <c r="AV8">
        <v>61.4</v>
      </c>
      <c r="AW8">
        <v>57</v>
      </c>
      <c r="AX8">
        <v>34.5</v>
      </c>
      <c r="AY8">
        <v>41</v>
      </c>
      <c r="AZ8">
        <v>50</v>
      </c>
      <c r="BA8">
        <v>80</v>
      </c>
      <c r="BB8">
        <v>1</v>
      </c>
    </row>
    <row r="9" spans="1:54" x14ac:dyDescent="0.3">
      <c r="A9" t="s">
        <v>19</v>
      </c>
      <c r="B9">
        <f t="shared" si="0"/>
        <v>1</v>
      </c>
      <c r="C9">
        <f t="shared" si="1"/>
        <v>0</v>
      </c>
      <c r="D9">
        <f t="shared" si="2"/>
        <v>0</v>
      </c>
      <c r="E9">
        <f t="shared" si="3"/>
        <v>0</v>
      </c>
      <c r="F9">
        <f t="shared" si="4"/>
        <v>0</v>
      </c>
      <c r="G9">
        <f t="shared" si="5"/>
        <v>0</v>
      </c>
      <c r="H9" s="3">
        <v>9237.33</v>
      </c>
      <c r="I9" s="3">
        <v>9.1310081618394836</v>
      </c>
      <c r="J9" s="2">
        <v>1.04</v>
      </c>
      <c r="K9" s="2">
        <v>-0.98651437121345753</v>
      </c>
      <c r="L9" s="2">
        <v>1.1248640000000001</v>
      </c>
      <c r="M9" s="2">
        <v>1.0816000000000001</v>
      </c>
      <c r="N9" t="s">
        <v>13</v>
      </c>
      <c r="O9" t="s">
        <v>20</v>
      </c>
      <c r="P9" t="s">
        <v>31</v>
      </c>
      <c r="Q9">
        <f t="shared" si="6"/>
        <v>0</v>
      </c>
      <c r="R9">
        <f t="shared" si="7"/>
        <v>0</v>
      </c>
      <c r="S9">
        <f t="shared" si="8"/>
        <v>0</v>
      </c>
      <c r="T9">
        <f t="shared" si="9"/>
        <v>1</v>
      </c>
      <c r="U9">
        <f t="shared" si="10"/>
        <v>0</v>
      </c>
      <c r="V9" t="s">
        <v>34</v>
      </c>
      <c r="W9">
        <f t="shared" si="11"/>
        <v>0</v>
      </c>
      <c r="X9">
        <f t="shared" si="12"/>
        <v>0</v>
      </c>
      <c r="Y9">
        <f t="shared" si="13"/>
        <v>0</v>
      </c>
      <c r="Z9">
        <f t="shared" si="14"/>
        <v>0</v>
      </c>
      <c r="AA9">
        <f t="shared" si="15"/>
        <v>0</v>
      </c>
      <c r="AB9">
        <f t="shared" si="16"/>
        <v>1</v>
      </c>
      <c r="AC9">
        <f t="shared" si="17"/>
        <v>0</v>
      </c>
      <c r="AD9">
        <f t="shared" si="18"/>
        <v>1</v>
      </c>
      <c r="AE9" t="s">
        <v>23</v>
      </c>
      <c r="AF9">
        <f t="shared" si="19"/>
        <v>0</v>
      </c>
      <c r="AG9">
        <f t="shared" si="20"/>
        <v>1</v>
      </c>
      <c r="AH9">
        <f t="shared" si="21"/>
        <v>0</v>
      </c>
      <c r="AI9">
        <f t="shared" si="22"/>
        <v>0</v>
      </c>
      <c r="AJ9">
        <f t="shared" si="23"/>
        <v>0</v>
      </c>
      <c r="AK9">
        <v>1</v>
      </c>
      <c r="AL9">
        <v>1</v>
      </c>
      <c r="AM9">
        <v>1</v>
      </c>
      <c r="AN9">
        <v>0</v>
      </c>
      <c r="AO9">
        <v>1</v>
      </c>
      <c r="AP9">
        <v>1</v>
      </c>
      <c r="AQ9">
        <v>1</v>
      </c>
      <c r="AR9">
        <v>0</v>
      </c>
      <c r="AS9">
        <v>0</v>
      </c>
      <c r="AT9">
        <v>0</v>
      </c>
      <c r="AU9" t="s">
        <v>22</v>
      </c>
      <c r="AV9">
        <v>61.9</v>
      </c>
      <c r="AW9">
        <v>56</v>
      </c>
      <c r="AX9">
        <v>34</v>
      </c>
      <c r="AY9">
        <v>40.799999999999997</v>
      </c>
      <c r="AZ9">
        <v>55</v>
      </c>
      <c r="BA9">
        <v>80</v>
      </c>
      <c r="BB9">
        <v>1</v>
      </c>
    </row>
    <row r="10" spans="1:54" x14ac:dyDescent="0.3">
      <c r="A10" t="s">
        <v>25</v>
      </c>
      <c r="B10">
        <f t="shared" si="0"/>
        <v>0</v>
      </c>
      <c r="C10">
        <f t="shared" si="1"/>
        <v>1</v>
      </c>
      <c r="D10">
        <f t="shared" si="2"/>
        <v>0</v>
      </c>
      <c r="E10">
        <f t="shared" si="3"/>
        <v>0</v>
      </c>
      <c r="F10">
        <f t="shared" si="4"/>
        <v>0</v>
      </c>
      <c r="G10">
        <f t="shared" si="5"/>
        <v>0</v>
      </c>
      <c r="H10" s="3">
        <v>8427</v>
      </c>
      <c r="I10" s="3">
        <v>9.0391961157723539</v>
      </c>
      <c r="J10" s="2">
        <v>1.024</v>
      </c>
      <c r="K10" s="2">
        <v>-1.0417485873792547</v>
      </c>
      <c r="L10" s="2">
        <v>1.0737418240000001</v>
      </c>
      <c r="M10" s="2">
        <v>1.048576</v>
      </c>
      <c r="N10" t="s">
        <v>13</v>
      </c>
      <c r="O10" t="s">
        <v>26</v>
      </c>
      <c r="P10" t="s">
        <v>21</v>
      </c>
      <c r="Q10">
        <f t="shared" si="6"/>
        <v>0</v>
      </c>
      <c r="R10">
        <f t="shared" si="7"/>
        <v>0</v>
      </c>
      <c r="S10">
        <f t="shared" si="8"/>
        <v>0</v>
      </c>
      <c r="T10">
        <f t="shared" si="9"/>
        <v>0</v>
      </c>
      <c r="U10">
        <f t="shared" si="10"/>
        <v>1</v>
      </c>
      <c r="V10" t="s">
        <v>24</v>
      </c>
      <c r="W10">
        <f t="shared" si="11"/>
        <v>0</v>
      </c>
      <c r="X10">
        <f t="shared" si="12"/>
        <v>0</v>
      </c>
      <c r="Y10">
        <f t="shared" si="13"/>
        <v>1</v>
      </c>
      <c r="Z10">
        <f t="shared" si="14"/>
        <v>0</v>
      </c>
      <c r="AA10">
        <f t="shared" si="15"/>
        <v>0</v>
      </c>
      <c r="AB10">
        <f t="shared" si="16"/>
        <v>0</v>
      </c>
      <c r="AC10">
        <f t="shared" si="17"/>
        <v>0</v>
      </c>
      <c r="AD10">
        <f t="shared" si="18"/>
        <v>1</v>
      </c>
      <c r="AE10" t="s">
        <v>28</v>
      </c>
      <c r="AF10">
        <f t="shared" si="19"/>
        <v>0</v>
      </c>
      <c r="AG10">
        <f t="shared" si="20"/>
        <v>0</v>
      </c>
      <c r="AH10">
        <f t="shared" si="21"/>
        <v>0</v>
      </c>
      <c r="AI10">
        <f t="shared" si="22"/>
        <v>1</v>
      </c>
      <c r="AJ10">
        <f t="shared" si="23"/>
        <v>0</v>
      </c>
      <c r="AK10">
        <v>1</v>
      </c>
      <c r="AL10">
        <v>0</v>
      </c>
      <c r="AM10">
        <v>1</v>
      </c>
      <c r="AN10">
        <v>1</v>
      </c>
      <c r="AO10">
        <v>1</v>
      </c>
      <c r="AP10">
        <v>1</v>
      </c>
      <c r="AQ10">
        <v>1</v>
      </c>
      <c r="AR10">
        <v>0</v>
      </c>
      <c r="AS10">
        <v>1</v>
      </c>
      <c r="AT10">
        <v>1</v>
      </c>
      <c r="AU10" t="s">
        <v>17</v>
      </c>
      <c r="AV10">
        <v>61.6</v>
      </c>
      <c r="AW10">
        <v>55.6</v>
      </c>
      <c r="AX10">
        <v>34.799999999999997</v>
      </c>
      <c r="AY10">
        <v>40.700000000000003</v>
      </c>
      <c r="AZ10">
        <v>51</v>
      </c>
      <c r="BA10">
        <v>77</v>
      </c>
      <c r="BB10">
        <v>1</v>
      </c>
    </row>
    <row r="11" spans="1:54" x14ac:dyDescent="0.3">
      <c r="A11" t="s">
        <v>19</v>
      </c>
      <c r="B11">
        <f t="shared" si="0"/>
        <v>1</v>
      </c>
      <c r="C11">
        <f t="shared" si="1"/>
        <v>0</v>
      </c>
      <c r="D11">
        <f t="shared" si="2"/>
        <v>0</v>
      </c>
      <c r="E11">
        <f t="shared" si="3"/>
        <v>0</v>
      </c>
      <c r="F11">
        <f t="shared" si="4"/>
        <v>0</v>
      </c>
      <c r="G11">
        <f t="shared" si="5"/>
        <v>0</v>
      </c>
      <c r="H11" s="3">
        <v>24513.695</v>
      </c>
      <c r="I11" s="3">
        <v>10.106987219953758</v>
      </c>
      <c r="J11" s="2">
        <v>1.58</v>
      </c>
      <c r="K11" s="2">
        <v>0.87764042438219392</v>
      </c>
      <c r="L11" s="2">
        <v>3.9443120000000005</v>
      </c>
      <c r="M11" s="2">
        <v>2.4964000000000004</v>
      </c>
      <c r="N11" t="s">
        <v>13</v>
      </c>
      <c r="O11" t="s">
        <v>20</v>
      </c>
      <c r="P11" t="s">
        <v>15</v>
      </c>
      <c r="Q11">
        <f t="shared" si="6"/>
        <v>0</v>
      </c>
      <c r="R11">
        <f t="shared" si="7"/>
        <v>0</v>
      </c>
      <c r="S11">
        <f t="shared" si="8"/>
        <v>1</v>
      </c>
      <c r="T11">
        <f t="shared" si="9"/>
        <v>0</v>
      </c>
      <c r="U11">
        <f t="shared" si="10"/>
        <v>0</v>
      </c>
      <c r="V11" t="s">
        <v>32</v>
      </c>
      <c r="W11">
        <f t="shared" si="11"/>
        <v>0</v>
      </c>
      <c r="X11">
        <f t="shared" si="12"/>
        <v>0</v>
      </c>
      <c r="Y11">
        <f t="shared" si="13"/>
        <v>0</v>
      </c>
      <c r="Z11">
        <f t="shared" si="14"/>
        <v>0</v>
      </c>
      <c r="AA11">
        <f t="shared" si="15"/>
        <v>1</v>
      </c>
      <c r="AB11">
        <f t="shared" si="16"/>
        <v>0</v>
      </c>
      <c r="AC11">
        <f t="shared" si="17"/>
        <v>0</v>
      </c>
      <c r="AD11">
        <f t="shared" si="18"/>
        <v>1</v>
      </c>
      <c r="AE11" t="s">
        <v>23</v>
      </c>
      <c r="AF11">
        <f t="shared" si="19"/>
        <v>0</v>
      </c>
      <c r="AG11">
        <f t="shared" si="20"/>
        <v>1</v>
      </c>
      <c r="AH11">
        <f t="shared" si="21"/>
        <v>0</v>
      </c>
      <c r="AI11">
        <f t="shared" si="22"/>
        <v>0</v>
      </c>
      <c r="AJ11">
        <f t="shared" si="23"/>
        <v>0</v>
      </c>
      <c r="AK11">
        <v>0</v>
      </c>
      <c r="AL11">
        <v>0</v>
      </c>
      <c r="AM11">
        <v>1</v>
      </c>
      <c r="AN11">
        <v>0</v>
      </c>
      <c r="AO11">
        <v>1</v>
      </c>
      <c r="AP11">
        <v>1</v>
      </c>
      <c r="AQ11">
        <v>1</v>
      </c>
      <c r="AR11">
        <v>1</v>
      </c>
      <c r="AS11">
        <v>0</v>
      </c>
      <c r="AT11">
        <v>0</v>
      </c>
      <c r="AU11" t="s">
        <v>22</v>
      </c>
      <c r="AV11">
        <v>61.8</v>
      </c>
      <c r="AW11">
        <v>56</v>
      </c>
      <c r="AX11">
        <v>35.5</v>
      </c>
      <c r="AY11">
        <v>40.6</v>
      </c>
      <c r="AZ11">
        <v>50</v>
      </c>
      <c r="BA11">
        <v>80</v>
      </c>
      <c r="BB11">
        <v>1</v>
      </c>
    </row>
    <row r="12" spans="1:54" x14ac:dyDescent="0.3">
      <c r="A12" t="s">
        <v>12</v>
      </c>
      <c r="B12">
        <f t="shared" si="0"/>
        <v>0</v>
      </c>
      <c r="C12">
        <f t="shared" si="1"/>
        <v>0</v>
      </c>
      <c r="D12">
        <f t="shared" si="2"/>
        <v>0</v>
      </c>
      <c r="E12">
        <f t="shared" si="3"/>
        <v>0</v>
      </c>
      <c r="F12">
        <f t="shared" si="4"/>
        <v>0</v>
      </c>
      <c r="G12">
        <f t="shared" si="5"/>
        <v>1</v>
      </c>
      <c r="H12" s="3">
        <v>8860</v>
      </c>
      <c r="I12" s="3">
        <v>9.0893020435991261</v>
      </c>
      <c r="J12" s="2">
        <v>1.1080000000000001</v>
      </c>
      <c r="K12" s="2">
        <v>-0.75176895250881981</v>
      </c>
      <c r="L12" s="2">
        <v>1.3602517120000004</v>
      </c>
      <c r="M12" s="2">
        <v>1.2276640000000003</v>
      </c>
      <c r="N12" t="s">
        <v>13</v>
      </c>
      <c r="O12" t="s">
        <v>14</v>
      </c>
      <c r="P12" t="s">
        <v>31</v>
      </c>
      <c r="Q12">
        <f t="shared" si="6"/>
        <v>0</v>
      </c>
      <c r="R12">
        <f t="shared" si="7"/>
        <v>0</v>
      </c>
      <c r="S12">
        <f t="shared" si="8"/>
        <v>0</v>
      </c>
      <c r="T12">
        <f t="shared" si="9"/>
        <v>1</v>
      </c>
      <c r="U12">
        <f t="shared" si="10"/>
        <v>0</v>
      </c>
      <c r="V12" t="s">
        <v>16</v>
      </c>
      <c r="W12">
        <f t="shared" si="11"/>
        <v>0</v>
      </c>
      <c r="X12">
        <f t="shared" si="12"/>
        <v>0</v>
      </c>
      <c r="Y12">
        <f t="shared" si="13"/>
        <v>0</v>
      </c>
      <c r="Z12">
        <f t="shared" si="14"/>
        <v>1</v>
      </c>
      <c r="AA12">
        <f t="shared" si="15"/>
        <v>0</v>
      </c>
      <c r="AB12">
        <f t="shared" si="16"/>
        <v>0</v>
      </c>
      <c r="AC12">
        <f t="shared" si="17"/>
        <v>0</v>
      </c>
      <c r="AD12">
        <f t="shared" si="18"/>
        <v>1</v>
      </c>
      <c r="AE12" t="s">
        <v>28</v>
      </c>
      <c r="AF12">
        <f t="shared" si="19"/>
        <v>0</v>
      </c>
      <c r="AG12">
        <f t="shared" si="20"/>
        <v>0</v>
      </c>
      <c r="AH12">
        <f t="shared" si="21"/>
        <v>0</v>
      </c>
      <c r="AI12">
        <f t="shared" si="22"/>
        <v>1</v>
      </c>
      <c r="AJ12">
        <f t="shared" si="23"/>
        <v>0</v>
      </c>
      <c r="AK12">
        <v>1</v>
      </c>
      <c r="AL12">
        <v>1</v>
      </c>
      <c r="AM12">
        <v>0</v>
      </c>
      <c r="AN12">
        <v>1</v>
      </c>
      <c r="AO12">
        <v>1</v>
      </c>
      <c r="AP12">
        <v>1</v>
      </c>
      <c r="AQ12">
        <v>1</v>
      </c>
      <c r="AR12">
        <v>0</v>
      </c>
      <c r="AS12">
        <v>1</v>
      </c>
      <c r="AT12">
        <v>1</v>
      </c>
      <c r="AU12" t="s">
        <v>17</v>
      </c>
      <c r="AV12">
        <v>61.7</v>
      </c>
      <c r="AW12">
        <v>55.5</v>
      </c>
      <c r="AX12">
        <v>34.200000000000003</v>
      </c>
      <c r="AY12">
        <v>40.6</v>
      </c>
      <c r="AZ12">
        <v>51</v>
      </c>
      <c r="BA12">
        <v>77</v>
      </c>
      <c r="BB12">
        <v>1</v>
      </c>
    </row>
    <row r="13" spans="1:54" x14ac:dyDescent="0.3">
      <c r="A13" t="s">
        <v>19</v>
      </c>
      <c r="B13">
        <f t="shared" si="0"/>
        <v>1</v>
      </c>
      <c r="C13">
        <f t="shared" si="1"/>
        <v>0</v>
      </c>
      <c r="D13">
        <f t="shared" si="2"/>
        <v>0</v>
      </c>
      <c r="E13">
        <f t="shared" si="3"/>
        <v>0</v>
      </c>
      <c r="F13">
        <f t="shared" si="4"/>
        <v>0</v>
      </c>
      <c r="G13">
        <f t="shared" si="5"/>
        <v>0</v>
      </c>
      <c r="H13" s="3">
        <v>27784.880000000001</v>
      </c>
      <c r="I13" s="3">
        <v>10.232247266827603</v>
      </c>
      <c r="J13" s="2">
        <v>1.74</v>
      </c>
      <c r="K13" s="2">
        <v>1.4299825860401645</v>
      </c>
      <c r="L13" s="2">
        <v>5.2680239999999996</v>
      </c>
      <c r="M13" s="2">
        <v>3.0276000000000001</v>
      </c>
      <c r="N13" t="s">
        <v>13</v>
      </c>
      <c r="O13" t="s">
        <v>20</v>
      </c>
      <c r="P13" t="s">
        <v>40</v>
      </c>
      <c r="Q13">
        <f t="shared" si="6"/>
        <v>0</v>
      </c>
      <c r="R13">
        <f t="shared" si="7"/>
        <v>1</v>
      </c>
      <c r="S13">
        <f t="shared" si="8"/>
        <v>0</v>
      </c>
      <c r="T13">
        <f t="shared" si="9"/>
        <v>0</v>
      </c>
      <c r="U13">
        <f t="shared" si="10"/>
        <v>0</v>
      </c>
      <c r="V13" t="s">
        <v>24</v>
      </c>
      <c r="W13">
        <f t="shared" si="11"/>
        <v>0</v>
      </c>
      <c r="X13">
        <f t="shared" si="12"/>
        <v>0</v>
      </c>
      <c r="Y13">
        <f t="shared" si="13"/>
        <v>1</v>
      </c>
      <c r="Z13">
        <f t="shared" si="14"/>
        <v>0</v>
      </c>
      <c r="AA13">
        <f t="shared" si="15"/>
        <v>0</v>
      </c>
      <c r="AB13">
        <f t="shared" si="16"/>
        <v>0</v>
      </c>
      <c r="AC13">
        <f t="shared" si="17"/>
        <v>0</v>
      </c>
      <c r="AD13">
        <f t="shared" si="18"/>
        <v>1</v>
      </c>
      <c r="AE13" t="s">
        <v>23</v>
      </c>
      <c r="AF13">
        <f t="shared" si="19"/>
        <v>0</v>
      </c>
      <c r="AG13">
        <f t="shared" si="20"/>
        <v>1</v>
      </c>
      <c r="AH13">
        <f t="shared" si="21"/>
        <v>0</v>
      </c>
      <c r="AI13">
        <f t="shared" si="22"/>
        <v>0</v>
      </c>
      <c r="AJ13">
        <f t="shared" si="23"/>
        <v>0</v>
      </c>
      <c r="AK13">
        <v>0</v>
      </c>
      <c r="AL13">
        <v>1</v>
      </c>
      <c r="AM13">
        <v>1</v>
      </c>
      <c r="AN13">
        <v>0</v>
      </c>
      <c r="AO13">
        <v>1</v>
      </c>
      <c r="AP13">
        <v>1</v>
      </c>
      <c r="AQ13">
        <v>1</v>
      </c>
      <c r="AR13">
        <v>0</v>
      </c>
      <c r="AS13">
        <v>0</v>
      </c>
      <c r="AT13">
        <v>0</v>
      </c>
      <c r="AU13" t="s">
        <v>22</v>
      </c>
      <c r="AV13">
        <v>61.9</v>
      </c>
      <c r="AW13">
        <v>57</v>
      </c>
      <c r="AX13">
        <v>35.5</v>
      </c>
      <c r="AY13">
        <v>40.6</v>
      </c>
      <c r="AZ13">
        <v>55</v>
      </c>
      <c r="BA13">
        <v>80</v>
      </c>
      <c r="BB13">
        <v>1</v>
      </c>
    </row>
    <row r="14" spans="1:54" x14ac:dyDescent="0.3">
      <c r="A14" t="s">
        <v>29</v>
      </c>
      <c r="B14">
        <f t="shared" si="0"/>
        <v>0</v>
      </c>
      <c r="C14">
        <f t="shared" si="1"/>
        <v>0</v>
      </c>
      <c r="D14">
        <f t="shared" si="2"/>
        <v>1</v>
      </c>
      <c r="E14">
        <f t="shared" si="3"/>
        <v>0</v>
      </c>
      <c r="F14">
        <f t="shared" si="4"/>
        <v>0</v>
      </c>
      <c r="G14">
        <f t="shared" si="5"/>
        <v>0</v>
      </c>
      <c r="H14" s="3">
        <v>19602</v>
      </c>
      <c r="I14" s="3">
        <v>9.883386880829125</v>
      </c>
      <c r="J14" s="2">
        <v>1.5</v>
      </c>
      <c r="K14" s="2">
        <v>0.60146934355320825</v>
      </c>
      <c r="L14" s="2">
        <v>3.375</v>
      </c>
      <c r="M14" s="2">
        <v>2.25</v>
      </c>
      <c r="N14" t="s">
        <v>30</v>
      </c>
      <c r="O14" t="s">
        <v>14</v>
      </c>
      <c r="P14" t="s">
        <v>31</v>
      </c>
      <c r="Q14">
        <f t="shared" si="6"/>
        <v>0</v>
      </c>
      <c r="R14">
        <f t="shared" si="7"/>
        <v>0</v>
      </c>
      <c r="S14">
        <f t="shared" si="8"/>
        <v>0</v>
      </c>
      <c r="T14">
        <f t="shared" si="9"/>
        <v>1</v>
      </c>
      <c r="U14">
        <f t="shared" si="10"/>
        <v>0</v>
      </c>
      <c r="V14" t="s">
        <v>24</v>
      </c>
      <c r="W14">
        <f t="shared" si="11"/>
        <v>0</v>
      </c>
      <c r="X14">
        <f t="shared" si="12"/>
        <v>0</v>
      </c>
      <c r="Y14">
        <f t="shared" si="13"/>
        <v>1</v>
      </c>
      <c r="Z14">
        <f t="shared" si="14"/>
        <v>0</v>
      </c>
      <c r="AA14">
        <f t="shared" si="15"/>
        <v>0</v>
      </c>
      <c r="AB14">
        <f t="shared" si="16"/>
        <v>0</v>
      </c>
      <c r="AC14">
        <f t="shared" si="17"/>
        <v>0</v>
      </c>
      <c r="AD14">
        <f t="shared" si="18"/>
        <v>1</v>
      </c>
      <c r="AE14" t="s">
        <v>18</v>
      </c>
      <c r="AF14">
        <f t="shared" si="19"/>
        <v>0</v>
      </c>
      <c r="AG14">
        <f t="shared" si="20"/>
        <v>0</v>
      </c>
      <c r="AH14">
        <f t="shared" si="21"/>
        <v>0</v>
      </c>
      <c r="AI14">
        <f t="shared" si="22"/>
        <v>0</v>
      </c>
      <c r="AJ14">
        <f t="shared" si="23"/>
        <v>1</v>
      </c>
      <c r="AK14">
        <v>1</v>
      </c>
      <c r="AL14">
        <v>1</v>
      </c>
      <c r="AM14">
        <v>1</v>
      </c>
      <c r="AN14">
        <v>1</v>
      </c>
      <c r="AO14">
        <v>1</v>
      </c>
      <c r="AP14">
        <v>1</v>
      </c>
      <c r="AQ14">
        <v>1</v>
      </c>
      <c r="AR14">
        <v>1</v>
      </c>
      <c r="AS14">
        <v>1</v>
      </c>
      <c r="AT14">
        <v>0</v>
      </c>
      <c r="AU14" t="s">
        <v>17</v>
      </c>
      <c r="AV14">
        <v>61.4</v>
      </c>
      <c r="AW14">
        <v>56.4</v>
      </c>
      <c r="AX14">
        <v>34.5</v>
      </c>
      <c r="AY14">
        <v>40.799999999999997</v>
      </c>
      <c r="AZ14">
        <v>50</v>
      </c>
      <c r="BA14">
        <v>77</v>
      </c>
      <c r="BB14">
        <v>1</v>
      </c>
    </row>
    <row r="15" spans="1:54" x14ac:dyDescent="0.3">
      <c r="A15" t="s">
        <v>35</v>
      </c>
      <c r="B15">
        <f t="shared" si="0"/>
        <v>0</v>
      </c>
      <c r="C15">
        <f t="shared" si="1"/>
        <v>0</v>
      </c>
      <c r="D15">
        <f t="shared" si="2"/>
        <v>0</v>
      </c>
      <c r="E15">
        <f t="shared" si="3"/>
        <v>1</v>
      </c>
      <c r="F15">
        <f t="shared" si="4"/>
        <v>0</v>
      </c>
      <c r="G15">
        <f t="shared" si="5"/>
        <v>0</v>
      </c>
      <c r="H15" s="3">
        <v>13840</v>
      </c>
      <c r="I15" s="3">
        <v>9.5353182291716614</v>
      </c>
      <c r="J15" s="2">
        <v>1.1399999999999999</v>
      </c>
      <c r="K15" s="2">
        <v>-0.64130052017722627</v>
      </c>
      <c r="L15" s="2">
        <v>1.4815439999999995</v>
      </c>
      <c r="M15" s="2">
        <v>1.2995999999999999</v>
      </c>
      <c r="N15" t="s">
        <v>13</v>
      </c>
      <c r="O15" t="s">
        <v>36</v>
      </c>
      <c r="P15" t="s">
        <v>27</v>
      </c>
      <c r="Q15">
        <f t="shared" si="6"/>
        <v>1</v>
      </c>
      <c r="R15">
        <f t="shared" si="7"/>
        <v>0</v>
      </c>
      <c r="S15">
        <f t="shared" si="8"/>
        <v>0</v>
      </c>
      <c r="T15">
        <f t="shared" si="9"/>
        <v>0</v>
      </c>
      <c r="U15">
        <f t="shared" si="10"/>
        <v>0</v>
      </c>
      <c r="V15" t="s">
        <v>32</v>
      </c>
      <c r="W15">
        <f t="shared" si="11"/>
        <v>0</v>
      </c>
      <c r="X15">
        <f t="shared" si="12"/>
        <v>0</v>
      </c>
      <c r="Y15">
        <f t="shared" si="13"/>
        <v>0</v>
      </c>
      <c r="Z15">
        <f t="shared" si="14"/>
        <v>0</v>
      </c>
      <c r="AA15">
        <f t="shared" si="15"/>
        <v>1</v>
      </c>
      <c r="AB15">
        <f t="shared" si="16"/>
        <v>0</v>
      </c>
      <c r="AC15">
        <f t="shared" si="17"/>
        <v>0</v>
      </c>
      <c r="AD15">
        <f t="shared" si="18"/>
        <v>1</v>
      </c>
      <c r="AE15" t="s">
        <v>23</v>
      </c>
      <c r="AF15">
        <f t="shared" si="19"/>
        <v>0</v>
      </c>
      <c r="AG15">
        <f t="shared" si="20"/>
        <v>1</v>
      </c>
      <c r="AH15">
        <f t="shared" si="21"/>
        <v>0</v>
      </c>
      <c r="AI15">
        <f t="shared" si="22"/>
        <v>0</v>
      </c>
      <c r="AJ15">
        <f t="shared" si="23"/>
        <v>0</v>
      </c>
      <c r="AK15">
        <v>1</v>
      </c>
      <c r="AL15">
        <v>0</v>
      </c>
      <c r="AM15">
        <v>1</v>
      </c>
      <c r="AN15">
        <v>1</v>
      </c>
      <c r="AO15">
        <v>1</v>
      </c>
      <c r="AP15">
        <v>1</v>
      </c>
      <c r="AQ15">
        <v>0</v>
      </c>
      <c r="AR15">
        <v>0</v>
      </c>
      <c r="AS15">
        <v>0</v>
      </c>
      <c r="AT15">
        <v>0</v>
      </c>
      <c r="AU15" t="s">
        <v>22</v>
      </c>
      <c r="AV15">
        <v>60.4</v>
      </c>
      <c r="AW15">
        <v>60</v>
      </c>
      <c r="AX15">
        <v>34.5</v>
      </c>
      <c r="AY15">
        <v>40.799999999999997</v>
      </c>
      <c r="AZ15">
        <v>55</v>
      </c>
      <c r="BA15">
        <v>80</v>
      </c>
      <c r="BB15">
        <v>1</v>
      </c>
    </row>
    <row r="16" spans="1:54" x14ac:dyDescent="0.3">
      <c r="A16" t="s">
        <v>38</v>
      </c>
      <c r="B16">
        <f t="shared" si="0"/>
        <v>0</v>
      </c>
      <c r="C16">
        <f t="shared" si="1"/>
        <v>0</v>
      </c>
      <c r="D16">
        <f t="shared" si="2"/>
        <v>0</v>
      </c>
      <c r="E16">
        <f t="shared" si="3"/>
        <v>0</v>
      </c>
      <c r="F16">
        <f t="shared" si="4"/>
        <v>1</v>
      </c>
      <c r="G16">
        <f t="shared" si="5"/>
        <v>0</v>
      </c>
      <c r="H16" s="3">
        <v>7310</v>
      </c>
      <c r="I16" s="3">
        <v>8.896998552743824</v>
      </c>
      <c r="J16" s="2">
        <v>1.02</v>
      </c>
      <c r="K16" s="2">
        <v>-1.0555571414207039</v>
      </c>
      <c r="L16" s="2">
        <v>1.0612080000000002</v>
      </c>
      <c r="M16" s="2">
        <v>1.0404</v>
      </c>
      <c r="N16" t="s">
        <v>13</v>
      </c>
      <c r="O16" t="s">
        <v>39</v>
      </c>
      <c r="P16" t="s">
        <v>21</v>
      </c>
      <c r="Q16">
        <f t="shared" si="6"/>
        <v>0</v>
      </c>
      <c r="R16">
        <f t="shared" si="7"/>
        <v>0</v>
      </c>
      <c r="S16">
        <f t="shared" si="8"/>
        <v>0</v>
      </c>
      <c r="T16">
        <f t="shared" si="9"/>
        <v>0</v>
      </c>
      <c r="U16">
        <f t="shared" si="10"/>
        <v>1</v>
      </c>
      <c r="V16" t="s">
        <v>24</v>
      </c>
      <c r="W16">
        <f t="shared" si="11"/>
        <v>0</v>
      </c>
      <c r="X16">
        <f t="shared" si="12"/>
        <v>0</v>
      </c>
      <c r="Y16">
        <f t="shared" si="13"/>
        <v>1</v>
      </c>
      <c r="Z16">
        <f t="shared" si="14"/>
        <v>0</v>
      </c>
      <c r="AA16">
        <f t="shared" si="15"/>
        <v>0</v>
      </c>
      <c r="AB16">
        <f t="shared" si="16"/>
        <v>0</v>
      </c>
      <c r="AC16">
        <f t="shared" si="17"/>
        <v>0</v>
      </c>
      <c r="AD16">
        <f t="shared" si="18"/>
        <v>1</v>
      </c>
      <c r="AE16" t="s">
        <v>33</v>
      </c>
      <c r="AF16">
        <f t="shared" si="19"/>
        <v>1</v>
      </c>
      <c r="AG16">
        <f t="shared" si="20"/>
        <v>0</v>
      </c>
      <c r="AH16">
        <f t="shared" si="21"/>
        <v>0</v>
      </c>
      <c r="AI16">
        <f t="shared" si="22"/>
        <v>0</v>
      </c>
      <c r="AJ16">
        <f t="shared" si="23"/>
        <v>0</v>
      </c>
      <c r="AK16">
        <v>1</v>
      </c>
      <c r="AL16">
        <v>1</v>
      </c>
      <c r="AM16">
        <v>1</v>
      </c>
      <c r="AN16">
        <v>1</v>
      </c>
      <c r="AO16">
        <v>1</v>
      </c>
      <c r="AP16">
        <v>1</v>
      </c>
      <c r="AQ16">
        <v>1</v>
      </c>
      <c r="AR16">
        <v>0</v>
      </c>
      <c r="AS16">
        <v>1</v>
      </c>
      <c r="AT16">
        <v>0</v>
      </c>
      <c r="AU16" t="s">
        <v>17</v>
      </c>
      <c r="AV16">
        <v>62</v>
      </c>
      <c r="AW16">
        <v>56.2</v>
      </c>
      <c r="AX16">
        <v>34.700000000000003</v>
      </c>
      <c r="AY16">
        <v>40.799999999999997</v>
      </c>
      <c r="AZ16">
        <v>52</v>
      </c>
      <c r="BA16">
        <v>79</v>
      </c>
      <c r="BB16">
        <v>1</v>
      </c>
    </row>
    <row r="17" spans="1:54" x14ac:dyDescent="0.3">
      <c r="A17" t="s">
        <v>19</v>
      </c>
      <c r="B17">
        <f t="shared" si="0"/>
        <v>1</v>
      </c>
      <c r="C17">
        <f t="shared" si="1"/>
        <v>0</v>
      </c>
      <c r="D17">
        <f t="shared" si="2"/>
        <v>0</v>
      </c>
      <c r="E17">
        <f t="shared" si="3"/>
        <v>0</v>
      </c>
      <c r="F17">
        <f t="shared" si="4"/>
        <v>0</v>
      </c>
      <c r="G17">
        <f t="shared" si="5"/>
        <v>0</v>
      </c>
      <c r="H17" s="3">
        <v>10852.73</v>
      </c>
      <c r="I17" s="3">
        <v>9.2921719402226142</v>
      </c>
      <c r="J17" s="2">
        <v>1.26</v>
      </c>
      <c r="K17" s="2">
        <v>-0.22704389893374785</v>
      </c>
      <c r="L17" s="2">
        <v>2.0003760000000002</v>
      </c>
      <c r="M17" s="2">
        <v>1.5876000000000001</v>
      </c>
      <c r="N17" t="s">
        <v>13</v>
      </c>
      <c r="O17" t="s">
        <v>20</v>
      </c>
      <c r="P17" t="s">
        <v>21</v>
      </c>
      <c r="Q17">
        <f t="shared" si="6"/>
        <v>0</v>
      </c>
      <c r="R17">
        <f t="shared" si="7"/>
        <v>0</v>
      </c>
      <c r="S17">
        <f t="shared" si="8"/>
        <v>0</v>
      </c>
      <c r="T17">
        <f t="shared" si="9"/>
        <v>0</v>
      </c>
      <c r="U17">
        <f t="shared" si="10"/>
        <v>1</v>
      </c>
      <c r="V17" t="s">
        <v>34</v>
      </c>
      <c r="W17">
        <f t="shared" si="11"/>
        <v>0</v>
      </c>
      <c r="X17">
        <f t="shared" si="12"/>
        <v>0</v>
      </c>
      <c r="Y17">
        <f t="shared" si="13"/>
        <v>0</v>
      </c>
      <c r="Z17">
        <f t="shared" si="14"/>
        <v>0</v>
      </c>
      <c r="AA17">
        <f t="shared" si="15"/>
        <v>0</v>
      </c>
      <c r="AB17">
        <f t="shared" si="16"/>
        <v>1</v>
      </c>
      <c r="AC17">
        <f t="shared" si="17"/>
        <v>0</v>
      </c>
      <c r="AD17">
        <f t="shared" si="18"/>
        <v>1</v>
      </c>
      <c r="AE17" t="s">
        <v>23</v>
      </c>
      <c r="AF17">
        <f t="shared" si="19"/>
        <v>0</v>
      </c>
      <c r="AG17">
        <f t="shared" si="20"/>
        <v>1</v>
      </c>
      <c r="AH17">
        <f t="shared" si="21"/>
        <v>0</v>
      </c>
      <c r="AI17">
        <f t="shared" si="22"/>
        <v>0</v>
      </c>
      <c r="AJ17">
        <f t="shared" si="23"/>
        <v>0</v>
      </c>
      <c r="AK17">
        <v>0</v>
      </c>
      <c r="AL17">
        <v>1</v>
      </c>
      <c r="AM17">
        <v>0</v>
      </c>
      <c r="AN17">
        <v>0</v>
      </c>
      <c r="AO17">
        <v>1</v>
      </c>
      <c r="AP17">
        <v>1</v>
      </c>
      <c r="AQ17">
        <v>1</v>
      </c>
      <c r="AR17">
        <v>0</v>
      </c>
      <c r="AS17">
        <v>0</v>
      </c>
      <c r="AT17">
        <v>0</v>
      </c>
      <c r="AU17" t="s">
        <v>22</v>
      </c>
      <c r="AV17">
        <v>61.8</v>
      </c>
      <c r="AW17">
        <v>56</v>
      </c>
      <c r="AX17">
        <v>35.5</v>
      </c>
      <c r="AY17">
        <v>40.6</v>
      </c>
      <c r="AZ17">
        <v>55</v>
      </c>
      <c r="BA17">
        <v>80</v>
      </c>
      <c r="BB17">
        <v>1</v>
      </c>
    </row>
    <row r="18" spans="1:54" x14ac:dyDescent="0.3">
      <c r="A18" t="s">
        <v>38</v>
      </c>
      <c r="B18">
        <f t="shared" si="0"/>
        <v>0</v>
      </c>
      <c r="C18">
        <f t="shared" si="1"/>
        <v>0</v>
      </c>
      <c r="D18">
        <f t="shared" si="2"/>
        <v>0</v>
      </c>
      <c r="E18">
        <f t="shared" si="3"/>
        <v>0</v>
      </c>
      <c r="F18">
        <f t="shared" si="4"/>
        <v>1</v>
      </c>
      <c r="G18">
        <f t="shared" si="5"/>
        <v>0</v>
      </c>
      <c r="H18" s="3">
        <v>15850</v>
      </c>
      <c r="I18" s="3">
        <v>9.6709247793054267</v>
      </c>
      <c r="J18" s="2">
        <v>1.73</v>
      </c>
      <c r="K18" s="2">
        <v>1.3954612009365412</v>
      </c>
      <c r="L18" s="2">
        <v>5.1777169999999995</v>
      </c>
      <c r="M18" s="2">
        <v>2.9929000000000001</v>
      </c>
      <c r="N18" t="s">
        <v>13</v>
      </c>
      <c r="O18" t="s">
        <v>39</v>
      </c>
      <c r="P18" t="s">
        <v>21</v>
      </c>
      <c r="Q18">
        <f t="shared" si="6"/>
        <v>0</v>
      </c>
      <c r="R18">
        <f t="shared" si="7"/>
        <v>0</v>
      </c>
      <c r="S18">
        <f t="shared" si="8"/>
        <v>0</v>
      </c>
      <c r="T18">
        <f t="shared" si="9"/>
        <v>0</v>
      </c>
      <c r="U18">
        <f t="shared" si="10"/>
        <v>1</v>
      </c>
      <c r="V18" t="s">
        <v>16</v>
      </c>
      <c r="W18">
        <f t="shared" si="11"/>
        <v>0</v>
      </c>
      <c r="X18">
        <f t="shared" si="12"/>
        <v>0</v>
      </c>
      <c r="Y18">
        <f t="shared" si="13"/>
        <v>0</v>
      </c>
      <c r="Z18">
        <f t="shared" si="14"/>
        <v>1</v>
      </c>
      <c r="AA18">
        <f t="shared" si="15"/>
        <v>0</v>
      </c>
      <c r="AB18">
        <f t="shared" si="16"/>
        <v>0</v>
      </c>
      <c r="AC18">
        <f t="shared" si="17"/>
        <v>0</v>
      </c>
      <c r="AD18">
        <f t="shared" si="18"/>
        <v>1</v>
      </c>
      <c r="AE18" t="s">
        <v>33</v>
      </c>
      <c r="AF18">
        <f t="shared" si="19"/>
        <v>1</v>
      </c>
      <c r="AG18">
        <f t="shared" si="20"/>
        <v>0</v>
      </c>
      <c r="AH18">
        <f t="shared" si="21"/>
        <v>0</v>
      </c>
      <c r="AI18">
        <f t="shared" si="22"/>
        <v>0</v>
      </c>
      <c r="AJ18">
        <f t="shared" si="23"/>
        <v>0</v>
      </c>
      <c r="AK18">
        <v>1</v>
      </c>
      <c r="AL18">
        <v>1</v>
      </c>
      <c r="AM18">
        <v>0</v>
      </c>
      <c r="AN18">
        <v>1</v>
      </c>
      <c r="AO18">
        <v>1</v>
      </c>
      <c r="AP18">
        <v>1</v>
      </c>
      <c r="AQ18">
        <v>1</v>
      </c>
      <c r="AR18">
        <v>0</v>
      </c>
      <c r="AS18">
        <v>1</v>
      </c>
      <c r="AT18">
        <v>0</v>
      </c>
      <c r="AU18" t="s">
        <v>17</v>
      </c>
      <c r="AV18">
        <v>61.2</v>
      </c>
      <c r="AW18">
        <v>56.5</v>
      </c>
      <c r="AX18">
        <v>34.299999999999997</v>
      </c>
      <c r="AY18">
        <v>40.6</v>
      </c>
      <c r="AZ18">
        <v>54</v>
      </c>
      <c r="BA18">
        <v>76</v>
      </c>
      <c r="BB18">
        <v>1</v>
      </c>
    </row>
    <row r="19" spans="1:54" x14ac:dyDescent="0.3">
      <c r="A19" t="s">
        <v>19</v>
      </c>
      <c r="B19">
        <f t="shared" si="0"/>
        <v>1</v>
      </c>
      <c r="C19">
        <f t="shared" si="1"/>
        <v>0</v>
      </c>
      <c r="D19">
        <f t="shared" si="2"/>
        <v>0</v>
      </c>
      <c r="E19">
        <f t="shared" si="3"/>
        <v>0</v>
      </c>
      <c r="F19">
        <f t="shared" si="4"/>
        <v>0</v>
      </c>
      <c r="G19">
        <f t="shared" si="5"/>
        <v>0</v>
      </c>
      <c r="H19" s="3">
        <v>15298.035</v>
      </c>
      <c r="I19" s="3">
        <v>9.635479667759963</v>
      </c>
      <c r="J19" s="2">
        <v>1.61</v>
      </c>
      <c r="K19" s="2">
        <v>0.98120457969306352</v>
      </c>
      <c r="L19" s="2">
        <v>4.1732810000000011</v>
      </c>
      <c r="M19" s="2">
        <v>2.5921000000000003</v>
      </c>
      <c r="N19" t="s">
        <v>13</v>
      </c>
      <c r="O19" t="s">
        <v>20</v>
      </c>
      <c r="P19" t="s">
        <v>21</v>
      </c>
      <c r="Q19">
        <f t="shared" si="6"/>
        <v>0</v>
      </c>
      <c r="R19">
        <f t="shared" si="7"/>
        <v>0</v>
      </c>
      <c r="S19">
        <f t="shared" si="8"/>
        <v>0</v>
      </c>
      <c r="T19">
        <f t="shared" si="9"/>
        <v>0</v>
      </c>
      <c r="U19">
        <f t="shared" si="10"/>
        <v>1</v>
      </c>
      <c r="V19" t="s">
        <v>34</v>
      </c>
      <c r="W19">
        <f t="shared" si="11"/>
        <v>0</v>
      </c>
      <c r="X19">
        <f t="shared" si="12"/>
        <v>0</v>
      </c>
      <c r="Y19">
        <f t="shared" si="13"/>
        <v>0</v>
      </c>
      <c r="Z19">
        <f t="shared" si="14"/>
        <v>0</v>
      </c>
      <c r="AA19">
        <f t="shared" si="15"/>
        <v>0</v>
      </c>
      <c r="AB19">
        <f t="shared" si="16"/>
        <v>1</v>
      </c>
      <c r="AC19">
        <f t="shared" si="17"/>
        <v>0</v>
      </c>
      <c r="AD19">
        <f t="shared" si="18"/>
        <v>1</v>
      </c>
      <c r="AE19" t="s">
        <v>33</v>
      </c>
      <c r="AF19">
        <f t="shared" si="19"/>
        <v>1</v>
      </c>
      <c r="AG19">
        <f t="shared" si="20"/>
        <v>0</v>
      </c>
      <c r="AH19">
        <f t="shared" si="21"/>
        <v>0</v>
      </c>
      <c r="AI19">
        <f t="shared" si="22"/>
        <v>0</v>
      </c>
      <c r="AJ19">
        <f t="shared" si="23"/>
        <v>0</v>
      </c>
      <c r="AK19">
        <v>1</v>
      </c>
      <c r="AL19">
        <v>0</v>
      </c>
      <c r="AM19">
        <v>1</v>
      </c>
      <c r="AN19">
        <v>0</v>
      </c>
      <c r="AO19">
        <v>0</v>
      </c>
      <c r="AP19">
        <v>1</v>
      </c>
      <c r="AQ19">
        <v>1</v>
      </c>
      <c r="AR19">
        <v>1</v>
      </c>
      <c r="AS19">
        <v>0</v>
      </c>
      <c r="AT19">
        <v>0</v>
      </c>
      <c r="AU19" t="s">
        <v>22</v>
      </c>
      <c r="AV19">
        <v>61.8</v>
      </c>
      <c r="AW19">
        <v>57</v>
      </c>
      <c r="AX19">
        <v>35.5</v>
      </c>
      <c r="AY19">
        <v>41</v>
      </c>
      <c r="AZ19">
        <v>50</v>
      </c>
      <c r="BA19">
        <v>80</v>
      </c>
      <c r="BB19">
        <v>1</v>
      </c>
    </row>
    <row r="20" spans="1:54" x14ac:dyDescent="0.3">
      <c r="A20" t="s">
        <v>12</v>
      </c>
      <c r="B20">
        <f t="shared" si="0"/>
        <v>0</v>
      </c>
      <c r="C20">
        <f t="shared" si="1"/>
        <v>0</v>
      </c>
      <c r="D20">
        <f t="shared" si="2"/>
        <v>0</v>
      </c>
      <c r="E20">
        <f t="shared" si="3"/>
        <v>0</v>
      </c>
      <c r="F20">
        <f t="shared" si="4"/>
        <v>0</v>
      </c>
      <c r="G20">
        <f t="shared" si="5"/>
        <v>1</v>
      </c>
      <c r="H20" s="3">
        <v>14526</v>
      </c>
      <c r="I20" s="3">
        <v>9.5836954261661127</v>
      </c>
      <c r="J20" s="2">
        <v>1.014</v>
      </c>
      <c r="K20" s="2">
        <v>-1.0762699724828779</v>
      </c>
      <c r="L20" s="2">
        <v>1.042590744</v>
      </c>
      <c r="M20" s="2">
        <v>1.0281960000000001</v>
      </c>
      <c r="N20" t="s">
        <v>13</v>
      </c>
      <c r="O20" t="s">
        <v>14</v>
      </c>
      <c r="P20" t="s">
        <v>40</v>
      </c>
      <c r="Q20">
        <f t="shared" si="6"/>
        <v>0</v>
      </c>
      <c r="R20">
        <f t="shared" si="7"/>
        <v>1</v>
      </c>
      <c r="S20">
        <f t="shared" si="8"/>
        <v>0</v>
      </c>
      <c r="T20">
        <f t="shared" si="9"/>
        <v>0</v>
      </c>
      <c r="U20">
        <f t="shared" si="10"/>
        <v>0</v>
      </c>
      <c r="V20" t="s">
        <v>32</v>
      </c>
      <c r="W20">
        <f t="shared" si="11"/>
        <v>0</v>
      </c>
      <c r="X20">
        <f t="shared" si="12"/>
        <v>0</v>
      </c>
      <c r="Y20">
        <f t="shared" si="13"/>
        <v>0</v>
      </c>
      <c r="Z20">
        <f t="shared" si="14"/>
        <v>0</v>
      </c>
      <c r="AA20">
        <f t="shared" si="15"/>
        <v>1</v>
      </c>
      <c r="AB20">
        <f t="shared" si="16"/>
        <v>0</v>
      </c>
      <c r="AC20">
        <f t="shared" si="17"/>
        <v>0</v>
      </c>
      <c r="AD20">
        <f t="shared" si="18"/>
        <v>1</v>
      </c>
      <c r="AE20" t="s">
        <v>28</v>
      </c>
      <c r="AF20">
        <f t="shared" si="19"/>
        <v>0</v>
      </c>
      <c r="AG20">
        <f t="shared" si="20"/>
        <v>0</v>
      </c>
      <c r="AH20">
        <f t="shared" si="21"/>
        <v>0</v>
      </c>
      <c r="AI20">
        <f t="shared" si="22"/>
        <v>1</v>
      </c>
      <c r="AJ20">
        <f t="shared" si="23"/>
        <v>0</v>
      </c>
      <c r="AK20">
        <v>1</v>
      </c>
      <c r="AL20">
        <v>1</v>
      </c>
      <c r="AM20">
        <v>1</v>
      </c>
      <c r="AN20">
        <v>1</v>
      </c>
      <c r="AO20">
        <v>1</v>
      </c>
      <c r="AP20">
        <v>1</v>
      </c>
      <c r="AQ20">
        <v>1</v>
      </c>
      <c r="AR20">
        <v>0</v>
      </c>
      <c r="AS20">
        <v>1</v>
      </c>
      <c r="AT20">
        <v>0</v>
      </c>
      <c r="AU20" t="s">
        <v>17</v>
      </c>
      <c r="AV20">
        <v>61.7</v>
      </c>
      <c r="AW20">
        <v>56.2</v>
      </c>
      <c r="AX20">
        <v>34.700000000000003</v>
      </c>
      <c r="AY20">
        <v>40.9</v>
      </c>
      <c r="AZ20">
        <v>51</v>
      </c>
      <c r="BA20">
        <v>76</v>
      </c>
      <c r="BB20">
        <v>1</v>
      </c>
    </row>
    <row r="21" spans="1:54" x14ac:dyDescent="0.3">
      <c r="A21" t="s">
        <v>19</v>
      </c>
      <c r="B21">
        <f t="shared" si="0"/>
        <v>1</v>
      </c>
      <c r="C21">
        <f t="shared" si="1"/>
        <v>0</v>
      </c>
      <c r="D21">
        <f t="shared" si="2"/>
        <v>0</v>
      </c>
      <c r="E21">
        <f t="shared" si="3"/>
        <v>0</v>
      </c>
      <c r="F21">
        <f t="shared" si="4"/>
        <v>0</v>
      </c>
      <c r="G21">
        <f t="shared" si="5"/>
        <v>0</v>
      </c>
      <c r="H21" s="3">
        <v>8018.8850000000002</v>
      </c>
      <c r="I21" s="3">
        <v>8.9895546637639292</v>
      </c>
      <c r="J21" s="2">
        <v>1.1100000000000001</v>
      </c>
      <c r="K21" s="2">
        <v>-0.7448646754880951</v>
      </c>
      <c r="L21" s="2">
        <v>1.3676310000000003</v>
      </c>
      <c r="M21" s="2">
        <v>1.2321000000000002</v>
      </c>
      <c r="N21" t="s">
        <v>13</v>
      </c>
      <c r="O21" t="s">
        <v>20</v>
      </c>
      <c r="P21" t="s">
        <v>21</v>
      </c>
      <c r="Q21">
        <f t="shared" si="6"/>
        <v>0</v>
      </c>
      <c r="R21">
        <f t="shared" si="7"/>
        <v>0</v>
      </c>
      <c r="S21">
        <f t="shared" si="8"/>
        <v>0</v>
      </c>
      <c r="T21">
        <f t="shared" si="9"/>
        <v>0</v>
      </c>
      <c r="U21">
        <f t="shared" si="10"/>
        <v>1</v>
      </c>
      <c r="V21" t="s">
        <v>16</v>
      </c>
      <c r="W21">
        <f t="shared" si="11"/>
        <v>0</v>
      </c>
      <c r="X21">
        <f t="shared" si="12"/>
        <v>0</v>
      </c>
      <c r="Y21">
        <f t="shared" si="13"/>
        <v>0</v>
      </c>
      <c r="Z21">
        <f t="shared" si="14"/>
        <v>1</v>
      </c>
      <c r="AA21">
        <f t="shared" si="15"/>
        <v>0</v>
      </c>
      <c r="AB21">
        <f t="shared" si="16"/>
        <v>0</v>
      </c>
      <c r="AC21">
        <f t="shared" si="17"/>
        <v>0</v>
      </c>
      <c r="AD21">
        <f t="shared" si="18"/>
        <v>1</v>
      </c>
      <c r="AE21" t="s">
        <v>28</v>
      </c>
      <c r="AF21">
        <f t="shared" si="19"/>
        <v>0</v>
      </c>
      <c r="AG21">
        <f t="shared" si="20"/>
        <v>0</v>
      </c>
      <c r="AH21">
        <f t="shared" si="21"/>
        <v>0</v>
      </c>
      <c r="AI21">
        <f t="shared" si="22"/>
        <v>1</v>
      </c>
      <c r="AJ21">
        <f t="shared" si="23"/>
        <v>0</v>
      </c>
      <c r="AK21">
        <v>0</v>
      </c>
      <c r="AL21">
        <v>1</v>
      </c>
      <c r="AM21">
        <v>0</v>
      </c>
      <c r="AN21">
        <v>0</v>
      </c>
      <c r="AO21">
        <v>0</v>
      </c>
      <c r="AP21">
        <v>0</v>
      </c>
      <c r="AQ21">
        <v>1</v>
      </c>
      <c r="AR21">
        <v>1</v>
      </c>
      <c r="AS21">
        <v>0</v>
      </c>
      <c r="AT21">
        <v>0</v>
      </c>
      <c r="AU21" t="s">
        <v>22</v>
      </c>
      <c r="AV21">
        <v>60.7</v>
      </c>
      <c r="AW21">
        <v>57</v>
      </c>
      <c r="AX21">
        <v>33.5</v>
      </c>
      <c r="AY21">
        <v>41</v>
      </c>
      <c r="AZ21">
        <v>50</v>
      </c>
      <c r="BA21">
        <v>85</v>
      </c>
      <c r="BB21">
        <v>1</v>
      </c>
    </row>
    <row r="22" spans="1:54" x14ac:dyDescent="0.3">
      <c r="A22" t="s">
        <v>12</v>
      </c>
      <c r="B22">
        <f t="shared" si="0"/>
        <v>0</v>
      </c>
      <c r="C22">
        <f t="shared" si="1"/>
        <v>0</v>
      </c>
      <c r="D22">
        <f t="shared" si="2"/>
        <v>0</v>
      </c>
      <c r="E22">
        <f t="shared" si="3"/>
        <v>0</v>
      </c>
      <c r="F22">
        <f t="shared" si="4"/>
        <v>0</v>
      </c>
      <c r="G22">
        <f t="shared" si="5"/>
        <v>1</v>
      </c>
      <c r="H22" s="3">
        <v>22720</v>
      </c>
      <c r="I22" s="3">
        <v>10.031000872835088</v>
      </c>
      <c r="J22" s="2">
        <v>1.8029999999999999</v>
      </c>
      <c r="K22" s="2">
        <v>1.6474673121929901</v>
      </c>
      <c r="L22" s="2">
        <v>5.861208626999999</v>
      </c>
      <c r="M22" s="2">
        <v>3.2508089999999998</v>
      </c>
      <c r="N22" t="s">
        <v>13</v>
      </c>
      <c r="O22" t="s">
        <v>14</v>
      </c>
      <c r="P22" t="s">
        <v>31</v>
      </c>
      <c r="Q22">
        <f t="shared" si="6"/>
        <v>0</v>
      </c>
      <c r="R22">
        <f t="shared" si="7"/>
        <v>0</v>
      </c>
      <c r="S22">
        <f t="shared" si="8"/>
        <v>0</v>
      </c>
      <c r="T22">
        <f t="shared" si="9"/>
        <v>1</v>
      </c>
      <c r="U22">
        <f t="shared" si="10"/>
        <v>0</v>
      </c>
      <c r="V22" t="s">
        <v>16</v>
      </c>
      <c r="W22">
        <f t="shared" si="11"/>
        <v>0</v>
      </c>
      <c r="X22">
        <f t="shared" si="12"/>
        <v>0</v>
      </c>
      <c r="Y22">
        <f t="shared" si="13"/>
        <v>0</v>
      </c>
      <c r="Z22">
        <f t="shared" si="14"/>
        <v>1</v>
      </c>
      <c r="AA22">
        <f t="shared" si="15"/>
        <v>0</v>
      </c>
      <c r="AB22">
        <f t="shared" si="16"/>
        <v>0</v>
      </c>
      <c r="AC22">
        <f t="shared" si="17"/>
        <v>0</v>
      </c>
      <c r="AD22">
        <f t="shared" si="18"/>
        <v>1</v>
      </c>
      <c r="AE22" t="s">
        <v>28</v>
      </c>
      <c r="AF22">
        <f t="shared" si="19"/>
        <v>0</v>
      </c>
      <c r="AG22">
        <f t="shared" si="20"/>
        <v>0</v>
      </c>
      <c r="AH22">
        <f t="shared" si="21"/>
        <v>0</v>
      </c>
      <c r="AI22">
        <f t="shared" si="22"/>
        <v>1</v>
      </c>
      <c r="AJ22">
        <f t="shared" si="23"/>
        <v>0</v>
      </c>
      <c r="AK22">
        <v>1</v>
      </c>
      <c r="AL22">
        <v>1</v>
      </c>
      <c r="AM22">
        <v>0</v>
      </c>
      <c r="AN22">
        <v>1</v>
      </c>
      <c r="AO22">
        <v>1</v>
      </c>
      <c r="AP22">
        <v>1</v>
      </c>
      <c r="AQ22">
        <v>1</v>
      </c>
      <c r="AR22">
        <v>1</v>
      </c>
      <c r="AS22">
        <v>1</v>
      </c>
      <c r="AT22">
        <v>1</v>
      </c>
      <c r="AU22" t="s">
        <v>17</v>
      </c>
      <c r="AV22">
        <v>61.4</v>
      </c>
      <c r="AW22">
        <v>56.7</v>
      </c>
      <c r="AX22">
        <v>34.5</v>
      </c>
      <c r="AY22">
        <v>40.799999999999997</v>
      </c>
      <c r="AZ22">
        <v>50</v>
      </c>
      <c r="BA22">
        <v>77</v>
      </c>
      <c r="BB22">
        <v>1</v>
      </c>
    </row>
    <row r="23" spans="1:54" x14ac:dyDescent="0.3">
      <c r="A23" t="s">
        <v>19</v>
      </c>
      <c r="B23">
        <f t="shared" si="0"/>
        <v>1</v>
      </c>
      <c r="C23">
        <f t="shared" si="1"/>
        <v>0</v>
      </c>
      <c r="D23">
        <f t="shared" si="2"/>
        <v>0</v>
      </c>
      <c r="E23">
        <f t="shared" si="3"/>
        <v>0</v>
      </c>
      <c r="F23">
        <f t="shared" si="4"/>
        <v>0</v>
      </c>
      <c r="G23">
        <f t="shared" si="5"/>
        <v>0</v>
      </c>
      <c r="H23" s="3">
        <v>8018.8850000000002</v>
      </c>
      <c r="I23" s="3">
        <v>8.9895546637639292</v>
      </c>
      <c r="J23" s="2">
        <v>1.1100000000000001</v>
      </c>
      <c r="K23" s="2">
        <v>-0.7448646754880951</v>
      </c>
      <c r="L23" s="2">
        <v>1.3676310000000003</v>
      </c>
      <c r="M23" s="2">
        <v>1.2321000000000002</v>
      </c>
      <c r="N23" t="s">
        <v>13</v>
      </c>
      <c r="O23" t="s">
        <v>20</v>
      </c>
      <c r="P23" t="s">
        <v>21</v>
      </c>
      <c r="Q23">
        <f t="shared" si="6"/>
        <v>0</v>
      </c>
      <c r="R23">
        <f t="shared" si="7"/>
        <v>0</v>
      </c>
      <c r="S23">
        <f t="shared" si="8"/>
        <v>0</v>
      </c>
      <c r="T23">
        <f t="shared" si="9"/>
        <v>0</v>
      </c>
      <c r="U23">
        <f t="shared" si="10"/>
        <v>1</v>
      </c>
      <c r="V23" t="s">
        <v>16</v>
      </c>
      <c r="W23">
        <f t="shared" si="11"/>
        <v>0</v>
      </c>
      <c r="X23">
        <f t="shared" si="12"/>
        <v>0</v>
      </c>
      <c r="Y23">
        <f t="shared" si="13"/>
        <v>0</v>
      </c>
      <c r="Z23">
        <f t="shared" si="14"/>
        <v>1</v>
      </c>
      <c r="AA23">
        <f t="shared" si="15"/>
        <v>0</v>
      </c>
      <c r="AB23">
        <f t="shared" si="16"/>
        <v>0</v>
      </c>
      <c r="AC23">
        <f t="shared" si="17"/>
        <v>0</v>
      </c>
      <c r="AD23">
        <f t="shared" si="18"/>
        <v>1</v>
      </c>
      <c r="AE23" t="s">
        <v>28</v>
      </c>
      <c r="AF23">
        <f t="shared" si="19"/>
        <v>0</v>
      </c>
      <c r="AG23">
        <f t="shared" si="20"/>
        <v>0</v>
      </c>
      <c r="AH23">
        <f t="shared" si="21"/>
        <v>0</v>
      </c>
      <c r="AI23">
        <f t="shared" si="22"/>
        <v>1</v>
      </c>
      <c r="AJ23">
        <f t="shared" si="23"/>
        <v>0</v>
      </c>
      <c r="AK23">
        <v>1</v>
      </c>
      <c r="AL23">
        <v>1</v>
      </c>
      <c r="AM23">
        <v>0</v>
      </c>
      <c r="AN23">
        <v>0</v>
      </c>
      <c r="AO23">
        <v>0</v>
      </c>
      <c r="AP23">
        <v>0</v>
      </c>
      <c r="AQ23">
        <v>1</v>
      </c>
      <c r="AR23">
        <v>1</v>
      </c>
      <c r="AS23">
        <v>0</v>
      </c>
      <c r="AT23">
        <v>0</v>
      </c>
      <c r="AU23" t="s">
        <v>22</v>
      </c>
      <c r="AV23">
        <v>60.7</v>
      </c>
      <c r="AW23">
        <v>57</v>
      </c>
      <c r="AX23">
        <v>33.5</v>
      </c>
      <c r="AY23">
        <v>41</v>
      </c>
      <c r="AZ23">
        <v>50</v>
      </c>
      <c r="BA23">
        <v>85</v>
      </c>
      <c r="BB23">
        <v>1</v>
      </c>
    </row>
    <row r="24" spans="1:54" x14ac:dyDescent="0.3">
      <c r="A24" t="s">
        <v>29</v>
      </c>
      <c r="B24">
        <f t="shared" si="0"/>
        <v>0</v>
      </c>
      <c r="C24">
        <f t="shared" si="1"/>
        <v>0</v>
      </c>
      <c r="D24">
        <f t="shared" si="2"/>
        <v>1</v>
      </c>
      <c r="E24">
        <f t="shared" si="3"/>
        <v>0</v>
      </c>
      <c r="F24">
        <f t="shared" si="4"/>
        <v>0</v>
      </c>
      <c r="G24">
        <f t="shared" si="5"/>
        <v>0</v>
      </c>
      <c r="H24" s="3">
        <v>34916</v>
      </c>
      <c r="I24" s="3">
        <v>10.460700455855241</v>
      </c>
      <c r="J24" s="2">
        <v>2.13</v>
      </c>
      <c r="K24" s="2">
        <v>2.7763166050814676</v>
      </c>
      <c r="L24" s="2">
        <v>9.6635969999999993</v>
      </c>
      <c r="M24" s="2">
        <v>4.5368999999999993</v>
      </c>
      <c r="N24" t="s">
        <v>30</v>
      </c>
      <c r="O24" t="s">
        <v>14</v>
      </c>
      <c r="P24" t="s">
        <v>21</v>
      </c>
      <c r="Q24">
        <f t="shared" si="6"/>
        <v>0</v>
      </c>
      <c r="R24">
        <f t="shared" si="7"/>
        <v>0</v>
      </c>
      <c r="S24">
        <f t="shared" si="8"/>
        <v>0</v>
      </c>
      <c r="T24">
        <f t="shared" si="9"/>
        <v>0</v>
      </c>
      <c r="U24">
        <f t="shared" si="10"/>
        <v>1</v>
      </c>
      <c r="V24" t="s">
        <v>24</v>
      </c>
      <c r="W24">
        <f t="shared" si="11"/>
        <v>0</v>
      </c>
      <c r="X24">
        <f t="shared" si="12"/>
        <v>0</v>
      </c>
      <c r="Y24">
        <f t="shared" si="13"/>
        <v>1</v>
      </c>
      <c r="Z24">
        <f t="shared" si="14"/>
        <v>0</v>
      </c>
      <c r="AA24">
        <f t="shared" si="15"/>
        <v>0</v>
      </c>
      <c r="AB24">
        <f t="shared" si="16"/>
        <v>0</v>
      </c>
      <c r="AC24">
        <f t="shared" si="17"/>
        <v>0</v>
      </c>
      <c r="AD24">
        <f t="shared" si="18"/>
        <v>1</v>
      </c>
      <c r="AE24" t="s">
        <v>28</v>
      </c>
      <c r="AF24">
        <f t="shared" si="19"/>
        <v>0</v>
      </c>
      <c r="AG24">
        <f t="shared" si="20"/>
        <v>0</v>
      </c>
      <c r="AH24">
        <f t="shared" si="21"/>
        <v>0</v>
      </c>
      <c r="AI24">
        <f t="shared" si="22"/>
        <v>1</v>
      </c>
      <c r="AJ24">
        <f t="shared" si="23"/>
        <v>0</v>
      </c>
      <c r="AK24">
        <v>1</v>
      </c>
      <c r="AL24">
        <v>1</v>
      </c>
      <c r="AM24">
        <v>0</v>
      </c>
      <c r="AN24">
        <v>1</v>
      </c>
      <c r="AO24">
        <v>1</v>
      </c>
      <c r="AP24">
        <v>1</v>
      </c>
      <c r="AQ24">
        <v>1</v>
      </c>
      <c r="AR24">
        <v>1</v>
      </c>
      <c r="AS24">
        <v>1</v>
      </c>
      <c r="AT24">
        <v>1</v>
      </c>
      <c r="AU24" t="s">
        <v>17</v>
      </c>
      <c r="AV24">
        <v>61.6</v>
      </c>
      <c r="AW24">
        <v>55.9</v>
      </c>
      <c r="AX24">
        <v>34.299999999999997</v>
      </c>
      <c r="AY24">
        <v>40.799999999999997</v>
      </c>
      <c r="AZ24">
        <v>49</v>
      </c>
      <c r="BA24">
        <v>77</v>
      </c>
      <c r="BB24">
        <v>1</v>
      </c>
    </row>
    <row r="25" spans="1:54" x14ac:dyDescent="0.3">
      <c r="A25" t="s">
        <v>12</v>
      </c>
      <c r="B25">
        <f t="shared" si="0"/>
        <v>0</v>
      </c>
      <c r="C25">
        <f t="shared" si="1"/>
        <v>0</v>
      </c>
      <c r="D25">
        <f t="shared" si="2"/>
        <v>0</v>
      </c>
      <c r="E25">
        <f t="shared" si="3"/>
        <v>0</v>
      </c>
      <c r="F25">
        <f t="shared" si="4"/>
        <v>0</v>
      </c>
      <c r="G25">
        <f t="shared" si="5"/>
        <v>1</v>
      </c>
      <c r="H25" s="3">
        <v>23038</v>
      </c>
      <c r="I25" s="3">
        <v>10.044900305486452</v>
      </c>
      <c r="J25" s="2">
        <v>1.762</v>
      </c>
      <c r="K25" s="2">
        <v>1.5059296332681353</v>
      </c>
      <c r="L25" s="2">
        <v>5.4703827279999997</v>
      </c>
      <c r="M25" s="2">
        <v>3.104644</v>
      </c>
      <c r="N25" t="s">
        <v>13</v>
      </c>
      <c r="O25" t="s">
        <v>14</v>
      </c>
      <c r="P25" t="s">
        <v>15</v>
      </c>
      <c r="Q25">
        <f t="shared" si="6"/>
        <v>0</v>
      </c>
      <c r="R25">
        <f t="shared" si="7"/>
        <v>0</v>
      </c>
      <c r="S25">
        <f t="shared" si="8"/>
        <v>1</v>
      </c>
      <c r="T25">
        <f t="shared" si="9"/>
        <v>0</v>
      </c>
      <c r="U25">
        <f t="shared" si="10"/>
        <v>0</v>
      </c>
      <c r="V25" t="s">
        <v>16</v>
      </c>
      <c r="W25">
        <f t="shared" si="11"/>
        <v>0</v>
      </c>
      <c r="X25">
        <f t="shared" si="12"/>
        <v>0</v>
      </c>
      <c r="Y25">
        <f t="shared" si="13"/>
        <v>0</v>
      </c>
      <c r="Z25">
        <f t="shared" si="14"/>
        <v>1</v>
      </c>
      <c r="AA25">
        <f t="shared" si="15"/>
        <v>0</v>
      </c>
      <c r="AB25">
        <f t="shared" si="16"/>
        <v>0</v>
      </c>
      <c r="AC25">
        <f t="shared" si="17"/>
        <v>0</v>
      </c>
      <c r="AD25">
        <f t="shared" si="18"/>
        <v>1</v>
      </c>
      <c r="AE25" t="s">
        <v>18</v>
      </c>
      <c r="AF25">
        <f t="shared" si="19"/>
        <v>0</v>
      </c>
      <c r="AG25">
        <f t="shared" si="20"/>
        <v>0</v>
      </c>
      <c r="AH25">
        <f t="shared" si="21"/>
        <v>0</v>
      </c>
      <c r="AI25">
        <f t="shared" si="22"/>
        <v>0</v>
      </c>
      <c r="AJ25">
        <f t="shared" si="23"/>
        <v>1</v>
      </c>
      <c r="AK25">
        <v>1</v>
      </c>
      <c r="AL25">
        <v>1</v>
      </c>
      <c r="AM25">
        <v>0</v>
      </c>
      <c r="AN25">
        <v>1</v>
      </c>
      <c r="AO25">
        <v>1</v>
      </c>
      <c r="AP25">
        <v>1</v>
      </c>
      <c r="AQ25">
        <v>0</v>
      </c>
      <c r="AR25">
        <v>0</v>
      </c>
      <c r="AS25">
        <v>0</v>
      </c>
      <c r="AT25">
        <v>0</v>
      </c>
      <c r="AU25" t="s">
        <v>17</v>
      </c>
      <c r="AV25">
        <v>61.8</v>
      </c>
      <c r="AW25">
        <v>57.2</v>
      </c>
      <c r="AX25">
        <v>34.799999999999997</v>
      </c>
      <c r="AY25">
        <v>40.9</v>
      </c>
      <c r="AZ25">
        <v>51</v>
      </c>
      <c r="BA25">
        <v>78</v>
      </c>
      <c r="BB25">
        <v>1</v>
      </c>
    </row>
    <row r="26" spans="1:54" x14ac:dyDescent="0.3">
      <c r="A26" t="s">
        <v>29</v>
      </c>
      <c r="B26">
        <f t="shared" si="0"/>
        <v>0</v>
      </c>
      <c r="C26">
        <f t="shared" si="1"/>
        <v>0</v>
      </c>
      <c r="D26">
        <f t="shared" si="2"/>
        <v>1</v>
      </c>
      <c r="E26">
        <f t="shared" si="3"/>
        <v>0</v>
      </c>
      <c r="F26">
        <f t="shared" si="4"/>
        <v>0</v>
      </c>
      <c r="G26">
        <f t="shared" si="5"/>
        <v>0</v>
      </c>
      <c r="H26" s="3">
        <v>11435</v>
      </c>
      <c r="I26" s="3">
        <v>9.3444341064568821</v>
      </c>
      <c r="J26" s="2">
        <v>1.1599999999999999</v>
      </c>
      <c r="K26" s="2">
        <v>-0.57225774996997991</v>
      </c>
      <c r="L26" s="2">
        <v>1.5608959999999996</v>
      </c>
      <c r="M26" s="2">
        <v>1.3455999999999999</v>
      </c>
      <c r="N26" t="s">
        <v>30</v>
      </c>
      <c r="O26" t="s">
        <v>14</v>
      </c>
      <c r="P26" t="s">
        <v>31</v>
      </c>
      <c r="Q26">
        <f t="shared" si="6"/>
        <v>0</v>
      </c>
      <c r="R26">
        <f t="shared" si="7"/>
        <v>0</v>
      </c>
      <c r="S26">
        <f t="shared" si="8"/>
        <v>0</v>
      </c>
      <c r="T26">
        <f t="shared" si="9"/>
        <v>1</v>
      </c>
      <c r="U26">
        <f t="shared" si="10"/>
        <v>0</v>
      </c>
      <c r="V26" t="s">
        <v>24</v>
      </c>
      <c r="W26">
        <f t="shared" si="11"/>
        <v>0</v>
      </c>
      <c r="X26">
        <f t="shared" si="12"/>
        <v>0</v>
      </c>
      <c r="Y26">
        <f t="shared" si="13"/>
        <v>1</v>
      </c>
      <c r="Z26">
        <f t="shared" si="14"/>
        <v>0</v>
      </c>
      <c r="AA26">
        <f t="shared" si="15"/>
        <v>0</v>
      </c>
      <c r="AB26">
        <f t="shared" si="16"/>
        <v>0</v>
      </c>
      <c r="AC26">
        <f t="shared" si="17"/>
        <v>0</v>
      </c>
      <c r="AD26">
        <f t="shared" si="18"/>
        <v>1</v>
      </c>
      <c r="AE26" t="s">
        <v>28</v>
      </c>
      <c r="AF26">
        <f t="shared" si="19"/>
        <v>0</v>
      </c>
      <c r="AG26">
        <f t="shared" si="20"/>
        <v>0</v>
      </c>
      <c r="AH26">
        <f t="shared" si="21"/>
        <v>0</v>
      </c>
      <c r="AI26">
        <f t="shared" si="22"/>
        <v>1</v>
      </c>
      <c r="AJ26">
        <f t="shared" si="23"/>
        <v>0</v>
      </c>
      <c r="AK26">
        <v>1</v>
      </c>
      <c r="AL26">
        <v>1</v>
      </c>
      <c r="AM26">
        <v>1</v>
      </c>
      <c r="AN26">
        <v>1</v>
      </c>
      <c r="AO26">
        <v>1</v>
      </c>
      <c r="AP26">
        <v>1</v>
      </c>
      <c r="AQ26">
        <v>1</v>
      </c>
      <c r="AR26">
        <v>0</v>
      </c>
      <c r="AS26">
        <v>1</v>
      </c>
      <c r="AT26">
        <v>1</v>
      </c>
      <c r="AU26" t="s">
        <v>17</v>
      </c>
      <c r="AV26">
        <v>61</v>
      </c>
      <c r="AW26">
        <v>56.4</v>
      </c>
      <c r="AX26">
        <v>34.5</v>
      </c>
      <c r="AY26">
        <v>40.6</v>
      </c>
      <c r="AZ26">
        <v>54</v>
      </c>
      <c r="BA26">
        <v>77</v>
      </c>
      <c r="BB26">
        <v>1</v>
      </c>
    </row>
    <row r="27" spans="1:54" x14ac:dyDescent="0.3">
      <c r="A27" t="s">
        <v>25</v>
      </c>
      <c r="B27">
        <f t="shared" si="0"/>
        <v>0</v>
      </c>
      <c r="C27">
        <f t="shared" si="1"/>
        <v>1</v>
      </c>
      <c r="D27">
        <f t="shared" si="2"/>
        <v>0</v>
      </c>
      <c r="E27">
        <f t="shared" si="3"/>
        <v>0</v>
      </c>
      <c r="F27">
        <f t="shared" si="4"/>
        <v>0</v>
      </c>
      <c r="G27">
        <f t="shared" si="5"/>
        <v>0</v>
      </c>
      <c r="H27" s="3">
        <v>9488</v>
      </c>
      <c r="I27" s="3">
        <v>9.1577831212375074</v>
      </c>
      <c r="J27" s="2">
        <v>1.133</v>
      </c>
      <c r="K27" s="2">
        <v>-0.66546548974976216</v>
      </c>
      <c r="L27" s="2">
        <v>1.454419637</v>
      </c>
      <c r="M27" s="2">
        <v>1.2836890000000001</v>
      </c>
      <c r="N27" t="s">
        <v>13</v>
      </c>
      <c r="O27" t="s">
        <v>26</v>
      </c>
      <c r="P27" t="s">
        <v>31</v>
      </c>
      <c r="Q27">
        <f t="shared" si="6"/>
        <v>0</v>
      </c>
      <c r="R27">
        <f t="shared" si="7"/>
        <v>0</v>
      </c>
      <c r="S27">
        <f t="shared" si="8"/>
        <v>0</v>
      </c>
      <c r="T27">
        <f t="shared" si="9"/>
        <v>1</v>
      </c>
      <c r="U27">
        <f t="shared" si="10"/>
        <v>0</v>
      </c>
      <c r="V27" t="s">
        <v>16</v>
      </c>
      <c r="W27">
        <f t="shared" si="11"/>
        <v>0</v>
      </c>
      <c r="X27">
        <f t="shared" si="12"/>
        <v>0</v>
      </c>
      <c r="Y27">
        <f t="shared" si="13"/>
        <v>0</v>
      </c>
      <c r="Z27">
        <f t="shared" si="14"/>
        <v>1</v>
      </c>
      <c r="AA27">
        <f t="shared" si="15"/>
        <v>0</v>
      </c>
      <c r="AB27">
        <f t="shared" si="16"/>
        <v>0</v>
      </c>
      <c r="AC27">
        <f t="shared" si="17"/>
        <v>0</v>
      </c>
      <c r="AD27">
        <f t="shared" si="18"/>
        <v>1</v>
      </c>
      <c r="AE27" t="s">
        <v>28</v>
      </c>
      <c r="AF27">
        <f t="shared" si="19"/>
        <v>0</v>
      </c>
      <c r="AG27">
        <f t="shared" si="20"/>
        <v>0</v>
      </c>
      <c r="AH27">
        <f t="shared" si="21"/>
        <v>0</v>
      </c>
      <c r="AI27">
        <f t="shared" si="22"/>
        <v>1</v>
      </c>
      <c r="AJ27">
        <f t="shared" si="23"/>
        <v>0</v>
      </c>
      <c r="AK27">
        <v>1</v>
      </c>
      <c r="AL27">
        <v>1</v>
      </c>
      <c r="AM27">
        <v>0</v>
      </c>
      <c r="AN27">
        <v>1</v>
      </c>
      <c r="AO27">
        <v>1</v>
      </c>
      <c r="AP27">
        <v>1</v>
      </c>
      <c r="AQ27">
        <v>1</v>
      </c>
      <c r="AR27">
        <v>0</v>
      </c>
      <c r="AS27">
        <v>1</v>
      </c>
      <c r="AT27">
        <v>1</v>
      </c>
      <c r="AU27" t="s">
        <v>17</v>
      </c>
      <c r="AV27">
        <v>61.8</v>
      </c>
      <c r="AW27">
        <v>55.7</v>
      </c>
      <c r="AX27">
        <v>34.799999999999997</v>
      </c>
      <c r="AY27">
        <v>40.799999999999997</v>
      </c>
      <c r="AZ27">
        <v>52</v>
      </c>
      <c r="BA27">
        <v>77</v>
      </c>
      <c r="BB27">
        <v>1</v>
      </c>
    </row>
    <row r="28" spans="1:54" x14ac:dyDescent="0.3">
      <c r="A28" t="s">
        <v>12</v>
      </c>
      <c r="B28">
        <f t="shared" si="0"/>
        <v>0</v>
      </c>
      <c r="C28">
        <f t="shared" si="1"/>
        <v>0</v>
      </c>
      <c r="D28">
        <f t="shared" si="2"/>
        <v>0</v>
      </c>
      <c r="E28">
        <f t="shared" si="3"/>
        <v>0</v>
      </c>
      <c r="F28">
        <f t="shared" si="4"/>
        <v>0</v>
      </c>
      <c r="G28">
        <f t="shared" si="5"/>
        <v>1</v>
      </c>
      <c r="H28" s="3">
        <v>10952</v>
      </c>
      <c r="I28" s="3">
        <v>9.301277366968284</v>
      </c>
      <c r="J28" s="2">
        <v>1.1040000000000001</v>
      </c>
      <c r="K28" s="2">
        <v>-0.76557750655026902</v>
      </c>
      <c r="L28" s="2">
        <v>1.3455728640000004</v>
      </c>
      <c r="M28" s="2">
        <v>1.2188160000000001</v>
      </c>
      <c r="N28" t="s">
        <v>13</v>
      </c>
      <c r="O28" t="s">
        <v>14</v>
      </c>
      <c r="P28" t="s">
        <v>15</v>
      </c>
      <c r="Q28">
        <f t="shared" si="6"/>
        <v>0</v>
      </c>
      <c r="R28">
        <f t="shared" si="7"/>
        <v>0</v>
      </c>
      <c r="S28">
        <f t="shared" si="8"/>
        <v>1</v>
      </c>
      <c r="T28">
        <f t="shared" si="9"/>
        <v>0</v>
      </c>
      <c r="U28">
        <f t="shared" si="10"/>
        <v>0</v>
      </c>
      <c r="V28" t="s">
        <v>24</v>
      </c>
      <c r="W28">
        <f t="shared" si="11"/>
        <v>0</v>
      </c>
      <c r="X28">
        <f t="shared" si="12"/>
        <v>0</v>
      </c>
      <c r="Y28">
        <f t="shared" si="13"/>
        <v>1</v>
      </c>
      <c r="Z28">
        <f t="shared" si="14"/>
        <v>0</v>
      </c>
      <c r="AA28">
        <f t="shared" si="15"/>
        <v>0</v>
      </c>
      <c r="AB28">
        <f t="shared" si="16"/>
        <v>0</v>
      </c>
      <c r="AC28">
        <f t="shared" si="17"/>
        <v>0</v>
      </c>
      <c r="AD28">
        <f t="shared" si="18"/>
        <v>1</v>
      </c>
      <c r="AE28" t="s">
        <v>18</v>
      </c>
      <c r="AF28">
        <f t="shared" si="19"/>
        <v>0</v>
      </c>
      <c r="AG28">
        <f t="shared" si="20"/>
        <v>0</v>
      </c>
      <c r="AH28">
        <f t="shared" si="21"/>
        <v>0</v>
      </c>
      <c r="AI28">
        <f t="shared" si="22"/>
        <v>0</v>
      </c>
      <c r="AJ28">
        <f t="shared" si="23"/>
        <v>1</v>
      </c>
      <c r="AK28">
        <v>1</v>
      </c>
      <c r="AL28">
        <v>1</v>
      </c>
      <c r="AM28">
        <v>0</v>
      </c>
      <c r="AN28">
        <v>1</v>
      </c>
      <c r="AO28">
        <v>1</v>
      </c>
      <c r="AP28">
        <v>1</v>
      </c>
      <c r="AQ28">
        <v>1</v>
      </c>
      <c r="AR28">
        <v>0</v>
      </c>
      <c r="AS28">
        <v>1</v>
      </c>
      <c r="AT28">
        <v>0</v>
      </c>
      <c r="AU28" t="s">
        <v>17</v>
      </c>
      <c r="AV28">
        <v>61.9</v>
      </c>
      <c r="AW28">
        <v>56</v>
      </c>
      <c r="AX28">
        <v>34.299999999999997</v>
      </c>
      <c r="AY28">
        <v>40.9</v>
      </c>
      <c r="AZ28">
        <v>53</v>
      </c>
      <c r="BA28">
        <v>78</v>
      </c>
      <c r="BB28">
        <v>1</v>
      </c>
    </row>
    <row r="29" spans="1:54" x14ac:dyDescent="0.3">
      <c r="A29" t="s">
        <v>19</v>
      </c>
      <c r="B29">
        <f t="shared" si="0"/>
        <v>1</v>
      </c>
      <c r="C29">
        <f t="shared" si="1"/>
        <v>0</v>
      </c>
      <c r="D29">
        <f t="shared" si="2"/>
        <v>0</v>
      </c>
      <c r="E29">
        <f t="shared" si="3"/>
        <v>0</v>
      </c>
      <c r="F29">
        <f t="shared" si="4"/>
        <v>0</v>
      </c>
      <c r="G29">
        <f t="shared" si="5"/>
        <v>0</v>
      </c>
      <c r="H29" s="3">
        <v>8950.6949999999997</v>
      </c>
      <c r="I29" s="3">
        <v>9.0994864618852986</v>
      </c>
      <c r="J29" s="2">
        <v>1.07</v>
      </c>
      <c r="K29" s="2">
        <v>-0.88295021590258793</v>
      </c>
      <c r="L29" s="2">
        <v>1.2250430000000001</v>
      </c>
      <c r="M29" s="2">
        <v>1.1449</v>
      </c>
      <c r="N29" t="s">
        <v>13</v>
      </c>
      <c r="O29" t="s">
        <v>20</v>
      </c>
      <c r="P29" t="s">
        <v>21</v>
      </c>
      <c r="Q29">
        <f t="shared" si="6"/>
        <v>0</v>
      </c>
      <c r="R29">
        <f t="shared" si="7"/>
        <v>0</v>
      </c>
      <c r="S29">
        <f t="shared" si="8"/>
        <v>0</v>
      </c>
      <c r="T29">
        <f t="shared" si="9"/>
        <v>0</v>
      </c>
      <c r="U29">
        <f t="shared" si="10"/>
        <v>1</v>
      </c>
      <c r="V29" t="s">
        <v>32</v>
      </c>
      <c r="W29">
        <f t="shared" si="11"/>
        <v>0</v>
      </c>
      <c r="X29">
        <f t="shared" si="12"/>
        <v>0</v>
      </c>
      <c r="Y29">
        <f t="shared" si="13"/>
        <v>0</v>
      </c>
      <c r="Z29">
        <f t="shared" si="14"/>
        <v>0</v>
      </c>
      <c r="AA29">
        <f t="shared" si="15"/>
        <v>1</v>
      </c>
      <c r="AB29">
        <f t="shared" si="16"/>
        <v>0</v>
      </c>
      <c r="AC29">
        <f t="shared" si="17"/>
        <v>0</v>
      </c>
      <c r="AD29">
        <f t="shared" si="18"/>
        <v>1</v>
      </c>
      <c r="AE29" t="s">
        <v>28</v>
      </c>
      <c r="AF29">
        <f t="shared" si="19"/>
        <v>0</v>
      </c>
      <c r="AG29">
        <f t="shared" si="20"/>
        <v>0</v>
      </c>
      <c r="AH29">
        <f t="shared" si="21"/>
        <v>0</v>
      </c>
      <c r="AI29">
        <f t="shared" si="22"/>
        <v>1</v>
      </c>
      <c r="AJ29">
        <f t="shared" si="23"/>
        <v>0</v>
      </c>
      <c r="AK29">
        <v>1</v>
      </c>
      <c r="AL29">
        <v>1</v>
      </c>
      <c r="AM29">
        <v>1</v>
      </c>
      <c r="AN29">
        <v>0</v>
      </c>
      <c r="AO29">
        <v>1</v>
      </c>
      <c r="AP29">
        <v>1</v>
      </c>
      <c r="AQ29">
        <v>1</v>
      </c>
      <c r="AR29">
        <v>1</v>
      </c>
      <c r="AS29">
        <v>0</v>
      </c>
      <c r="AT29">
        <v>0</v>
      </c>
      <c r="AU29" t="s">
        <v>22</v>
      </c>
      <c r="AV29">
        <v>61.5</v>
      </c>
      <c r="AW29">
        <v>57</v>
      </c>
      <c r="AX29">
        <v>35.5</v>
      </c>
      <c r="AY29">
        <v>40.799999999999997</v>
      </c>
      <c r="AZ29">
        <v>50</v>
      </c>
      <c r="BA29">
        <v>80</v>
      </c>
      <c r="BB29">
        <v>1</v>
      </c>
    </row>
    <row r="30" spans="1:54" x14ac:dyDescent="0.3">
      <c r="A30" t="s">
        <v>19</v>
      </c>
      <c r="B30">
        <f t="shared" si="0"/>
        <v>1</v>
      </c>
      <c r="C30">
        <f t="shared" si="1"/>
        <v>0</v>
      </c>
      <c r="D30">
        <f t="shared" si="2"/>
        <v>0</v>
      </c>
      <c r="E30">
        <f t="shared" si="3"/>
        <v>0</v>
      </c>
      <c r="F30">
        <f t="shared" si="4"/>
        <v>0</v>
      </c>
      <c r="G30">
        <f t="shared" si="5"/>
        <v>0</v>
      </c>
      <c r="H30" s="3">
        <v>16724.314999999999</v>
      </c>
      <c r="I30" s="3">
        <v>9.7246189275059631</v>
      </c>
      <c r="J30" s="2">
        <v>1.53</v>
      </c>
      <c r="K30" s="2">
        <v>0.70503349886407785</v>
      </c>
      <c r="L30" s="2">
        <v>3.5815770000000002</v>
      </c>
      <c r="M30" s="2">
        <v>2.3409</v>
      </c>
      <c r="N30" t="s">
        <v>13</v>
      </c>
      <c r="O30" t="s">
        <v>20</v>
      </c>
      <c r="P30" t="s">
        <v>15</v>
      </c>
      <c r="Q30">
        <f t="shared" si="6"/>
        <v>0</v>
      </c>
      <c r="R30">
        <f t="shared" si="7"/>
        <v>0</v>
      </c>
      <c r="S30">
        <f t="shared" si="8"/>
        <v>1</v>
      </c>
      <c r="T30">
        <f t="shared" si="9"/>
        <v>0</v>
      </c>
      <c r="U30">
        <f t="shared" si="10"/>
        <v>0</v>
      </c>
      <c r="V30" t="s">
        <v>16</v>
      </c>
      <c r="W30">
        <f t="shared" si="11"/>
        <v>0</v>
      </c>
      <c r="X30">
        <f t="shared" si="12"/>
        <v>0</v>
      </c>
      <c r="Y30">
        <f t="shared" si="13"/>
        <v>0</v>
      </c>
      <c r="Z30">
        <f t="shared" si="14"/>
        <v>1</v>
      </c>
      <c r="AA30">
        <f t="shared" si="15"/>
        <v>0</v>
      </c>
      <c r="AB30">
        <f t="shared" si="16"/>
        <v>0</v>
      </c>
      <c r="AC30">
        <f t="shared" si="17"/>
        <v>0</v>
      </c>
      <c r="AD30">
        <f t="shared" si="18"/>
        <v>1</v>
      </c>
      <c r="AE30" t="s">
        <v>33</v>
      </c>
      <c r="AF30">
        <f t="shared" si="19"/>
        <v>1</v>
      </c>
      <c r="AG30">
        <f t="shared" si="20"/>
        <v>0</v>
      </c>
      <c r="AH30">
        <f t="shared" si="21"/>
        <v>0</v>
      </c>
      <c r="AI30">
        <f t="shared" si="22"/>
        <v>0</v>
      </c>
      <c r="AJ30">
        <f t="shared" si="23"/>
        <v>0</v>
      </c>
      <c r="AK30">
        <v>1</v>
      </c>
      <c r="AL30">
        <v>1</v>
      </c>
      <c r="AM30">
        <v>0</v>
      </c>
      <c r="AN30">
        <v>0</v>
      </c>
      <c r="AO30">
        <v>1</v>
      </c>
      <c r="AP30">
        <v>1</v>
      </c>
      <c r="AQ30">
        <v>1</v>
      </c>
      <c r="AR30">
        <v>0</v>
      </c>
      <c r="AS30">
        <v>0</v>
      </c>
      <c r="AT30">
        <v>0</v>
      </c>
      <c r="AU30" t="s">
        <v>22</v>
      </c>
      <c r="AV30">
        <v>61.9</v>
      </c>
      <c r="AW30">
        <v>56</v>
      </c>
      <c r="AX30">
        <v>35.5</v>
      </c>
      <c r="AY30">
        <v>40.6</v>
      </c>
      <c r="AZ30">
        <v>55</v>
      </c>
      <c r="BA30">
        <v>80</v>
      </c>
      <c r="BB30">
        <v>1</v>
      </c>
    </row>
    <row r="31" spans="1:54" x14ac:dyDescent="0.3">
      <c r="A31" t="s">
        <v>35</v>
      </c>
      <c r="B31">
        <f t="shared" si="0"/>
        <v>0</v>
      </c>
      <c r="C31">
        <f t="shared" si="1"/>
        <v>0</v>
      </c>
      <c r="D31">
        <f t="shared" si="2"/>
        <v>0</v>
      </c>
      <c r="E31">
        <f t="shared" si="3"/>
        <v>1</v>
      </c>
      <c r="F31">
        <f t="shared" si="4"/>
        <v>0</v>
      </c>
      <c r="G31">
        <f t="shared" si="5"/>
        <v>0</v>
      </c>
      <c r="H31" s="3">
        <v>36120</v>
      </c>
      <c r="I31" s="3">
        <v>10.494602007530922</v>
      </c>
      <c r="J31" s="2">
        <v>1.71</v>
      </c>
      <c r="K31" s="2">
        <v>1.3264184307292948</v>
      </c>
      <c r="L31" s="2">
        <v>5.0002109999999993</v>
      </c>
      <c r="M31" s="2">
        <v>2.9240999999999997</v>
      </c>
      <c r="N31" t="s">
        <v>13</v>
      </c>
      <c r="O31" t="s">
        <v>36</v>
      </c>
      <c r="P31" t="s">
        <v>27</v>
      </c>
      <c r="Q31">
        <f t="shared" si="6"/>
        <v>1</v>
      </c>
      <c r="R31">
        <f t="shared" si="7"/>
        <v>0</v>
      </c>
      <c r="S31">
        <f t="shared" si="8"/>
        <v>0</v>
      </c>
      <c r="T31">
        <f t="shared" si="9"/>
        <v>0</v>
      </c>
      <c r="U31">
        <f t="shared" si="10"/>
        <v>0</v>
      </c>
      <c r="V31" t="s">
        <v>37</v>
      </c>
      <c r="W31">
        <f t="shared" si="11"/>
        <v>0</v>
      </c>
      <c r="X31">
        <f t="shared" si="12"/>
        <v>1</v>
      </c>
      <c r="Y31">
        <f t="shared" si="13"/>
        <v>0</v>
      </c>
      <c r="Z31">
        <f t="shared" si="14"/>
        <v>0</v>
      </c>
      <c r="AA31">
        <f t="shared" si="15"/>
        <v>0</v>
      </c>
      <c r="AB31">
        <f t="shared" si="16"/>
        <v>0</v>
      </c>
      <c r="AC31">
        <f t="shared" si="17"/>
        <v>1</v>
      </c>
      <c r="AD31">
        <f t="shared" si="18"/>
        <v>0</v>
      </c>
      <c r="AE31" t="s">
        <v>23</v>
      </c>
      <c r="AF31">
        <f t="shared" si="19"/>
        <v>0</v>
      </c>
      <c r="AG31">
        <f t="shared" si="20"/>
        <v>1</v>
      </c>
      <c r="AH31">
        <f t="shared" si="21"/>
        <v>0</v>
      </c>
      <c r="AI31">
        <f t="shared" si="22"/>
        <v>0</v>
      </c>
      <c r="AJ31">
        <f t="shared" si="23"/>
        <v>0</v>
      </c>
      <c r="AK31">
        <v>0</v>
      </c>
      <c r="AL31">
        <v>0</v>
      </c>
      <c r="AM31">
        <v>1</v>
      </c>
      <c r="AN31">
        <v>0</v>
      </c>
      <c r="AO31">
        <v>0</v>
      </c>
      <c r="AP31">
        <v>1</v>
      </c>
      <c r="AQ31">
        <v>1</v>
      </c>
      <c r="AR31">
        <v>1</v>
      </c>
      <c r="AS31">
        <v>0</v>
      </c>
      <c r="AT31">
        <v>0</v>
      </c>
      <c r="AU31" t="s">
        <v>22</v>
      </c>
      <c r="AV31">
        <v>62.6</v>
      </c>
      <c r="AW31">
        <v>56</v>
      </c>
      <c r="AX31">
        <v>35.5</v>
      </c>
      <c r="AY31">
        <v>41.2</v>
      </c>
      <c r="AZ31">
        <v>50</v>
      </c>
      <c r="BA31">
        <v>75</v>
      </c>
      <c r="BB31">
        <v>1</v>
      </c>
    </row>
    <row r="32" spans="1:54" x14ac:dyDescent="0.3">
      <c r="A32" t="s">
        <v>25</v>
      </c>
      <c r="B32">
        <f t="shared" si="0"/>
        <v>0</v>
      </c>
      <c r="C32">
        <f t="shared" si="1"/>
        <v>1</v>
      </c>
      <c r="D32">
        <f t="shared" si="2"/>
        <v>0</v>
      </c>
      <c r="E32">
        <f t="shared" si="3"/>
        <v>0</v>
      </c>
      <c r="F32">
        <f t="shared" si="4"/>
        <v>0</v>
      </c>
      <c r="G32">
        <f t="shared" si="5"/>
        <v>0</v>
      </c>
      <c r="H32" s="3">
        <v>17183</v>
      </c>
      <c r="I32" s="3">
        <v>9.751675801946746</v>
      </c>
      <c r="J32" s="2">
        <v>1.522</v>
      </c>
      <c r="K32" s="2">
        <v>0.67741639078117932</v>
      </c>
      <c r="L32" s="2">
        <v>3.525688648</v>
      </c>
      <c r="M32" s="2">
        <v>2.316484</v>
      </c>
      <c r="N32" t="s">
        <v>13</v>
      </c>
      <c r="O32" t="s">
        <v>26</v>
      </c>
      <c r="P32" t="s">
        <v>31</v>
      </c>
      <c r="Q32">
        <f t="shared" si="6"/>
        <v>0</v>
      </c>
      <c r="R32">
        <f t="shared" si="7"/>
        <v>0</v>
      </c>
      <c r="S32">
        <f t="shared" si="8"/>
        <v>0</v>
      </c>
      <c r="T32">
        <f t="shared" si="9"/>
        <v>1</v>
      </c>
      <c r="U32">
        <f t="shared" si="10"/>
        <v>0</v>
      </c>
      <c r="V32" t="s">
        <v>16</v>
      </c>
      <c r="W32">
        <f t="shared" si="11"/>
        <v>0</v>
      </c>
      <c r="X32">
        <f t="shared" si="12"/>
        <v>0</v>
      </c>
      <c r="Y32">
        <f t="shared" si="13"/>
        <v>0</v>
      </c>
      <c r="Z32">
        <f t="shared" si="14"/>
        <v>1</v>
      </c>
      <c r="AA32">
        <f t="shared" si="15"/>
        <v>0</v>
      </c>
      <c r="AB32">
        <f t="shared" si="16"/>
        <v>0</v>
      </c>
      <c r="AC32">
        <f t="shared" si="17"/>
        <v>0</v>
      </c>
      <c r="AD32">
        <f t="shared" si="18"/>
        <v>1</v>
      </c>
      <c r="AE32" t="s">
        <v>28</v>
      </c>
      <c r="AF32">
        <f t="shared" si="19"/>
        <v>0</v>
      </c>
      <c r="AG32">
        <f t="shared" si="20"/>
        <v>0</v>
      </c>
      <c r="AH32">
        <f t="shared" si="21"/>
        <v>0</v>
      </c>
      <c r="AI32">
        <f t="shared" si="22"/>
        <v>1</v>
      </c>
      <c r="AJ32">
        <f t="shared" si="23"/>
        <v>0</v>
      </c>
      <c r="AK32">
        <v>1</v>
      </c>
      <c r="AL32">
        <v>1</v>
      </c>
      <c r="AM32">
        <v>0</v>
      </c>
      <c r="AN32">
        <v>1</v>
      </c>
      <c r="AO32">
        <v>1</v>
      </c>
      <c r="AP32">
        <v>1</v>
      </c>
      <c r="AQ32">
        <v>1</v>
      </c>
      <c r="AR32">
        <v>1</v>
      </c>
      <c r="AS32">
        <v>1</v>
      </c>
      <c r="AT32">
        <v>1</v>
      </c>
      <c r="AU32" t="s">
        <v>17</v>
      </c>
      <c r="AV32">
        <v>61.9</v>
      </c>
      <c r="AW32">
        <v>55.8</v>
      </c>
      <c r="AX32">
        <v>34.700000000000003</v>
      </c>
      <c r="AY32">
        <v>40.799999999999997</v>
      </c>
      <c r="AZ32">
        <v>50</v>
      </c>
      <c r="BA32">
        <v>77</v>
      </c>
      <c r="BB32">
        <v>1</v>
      </c>
    </row>
    <row r="33" spans="1:54" x14ac:dyDescent="0.3">
      <c r="A33" t="s">
        <v>19</v>
      </c>
      <c r="B33">
        <f t="shared" si="0"/>
        <v>1</v>
      </c>
      <c r="C33">
        <f t="shared" si="1"/>
        <v>0</v>
      </c>
      <c r="D33">
        <f t="shared" si="2"/>
        <v>0</v>
      </c>
      <c r="E33">
        <f t="shared" si="3"/>
        <v>0</v>
      </c>
      <c r="F33">
        <f t="shared" si="4"/>
        <v>0</v>
      </c>
      <c r="G33">
        <f t="shared" si="5"/>
        <v>0</v>
      </c>
      <c r="H33" s="3">
        <v>8092.76</v>
      </c>
      <c r="I33" s="3">
        <v>8.9987251137983453</v>
      </c>
      <c r="J33" s="2">
        <v>1.02</v>
      </c>
      <c r="K33" s="2">
        <v>-1.0555571414207039</v>
      </c>
      <c r="L33" s="2">
        <v>1.0612080000000002</v>
      </c>
      <c r="M33" s="2">
        <v>1.0404</v>
      </c>
      <c r="N33" t="s">
        <v>13</v>
      </c>
      <c r="O33" t="s">
        <v>20</v>
      </c>
      <c r="P33" t="s">
        <v>21</v>
      </c>
      <c r="Q33">
        <f t="shared" si="6"/>
        <v>0</v>
      </c>
      <c r="R33">
        <f t="shared" si="7"/>
        <v>0</v>
      </c>
      <c r="S33">
        <f t="shared" si="8"/>
        <v>0</v>
      </c>
      <c r="T33">
        <f t="shared" si="9"/>
        <v>0</v>
      </c>
      <c r="U33">
        <f t="shared" si="10"/>
        <v>1</v>
      </c>
      <c r="V33" t="s">
        <v>34</v>
      </c>
      <c r="W33">
        <f t="shared" si="11"/>
        <v>0</v>
      </c>
      <c r="X33">
        <f t="shared" si="12"/>
        <v>0</v>
      </c>
      <c r="Y33">
        <f t="shared" si="13"/>
        <v>0</v>
      </c>
      <c r="Z33">
        <f t="shared" si="14"/>
        <v>0</v>
      </c>
      <c r="AA33">
        <f t="shared" si="15"/>
        <v>0</v>
      </c>
      <c r="AB33">
        <f t="shared" si="16"/>
        <v>1</v>
      </c>
      <c r="AC33">
        <f t="shared" si="17"/>
        <v>0</v>
      </c>
      <c r="AD33">
        <f t="shared" si="18"/>
        <v>1</v>
      </c>
      <c r="AE33" t="s">
        <v>33</v>
      </c>
      <c r="AF33">
        <f t="shared" si="19"/>
        <v>1</v>
      </c>
      <c r="AG33">
        <f t="shared" si="20"/>
        <v>0</v>
      </c>
      <c r="AH33">
        <f t="shared" si="21"/>
        <v>0</v>
      </c>
      <c r="AI33">
        <f t="shared" si="22"/>
        <v>0</v>
      </c>
      <c r="AJ33">
        <f t="shared" si="23"/>
        <v>0</v>
      </c>
      <c r="AK33">
        <v>1</v>
      </c>
      <c r="AL33">
        <v>0</v>
      </c>
      <c r="AM33">
        <v>1</v>
      </c>
      <c r="AN33">
        <v>0</v>
      </c>
      <c r="AO33">
        <v>0</v>
      </c>
      <c r="AP33">
        <v>1</v>
      </c>
      <c r="AQ33">
        <v>1</v>
      </c>
      <c r="AR33">
        <v>1</v>
      </c>
      <c r="AS33">
        <v>0</v>
      </c>
      <c r="AT33">
        <v>0</v>
      </c>
      <c r="AU33" t="s">
        <v>22</v>
      </c>
      <c r="AV33">
        <v>61.8</v>
      </c>
      <c r="AW33">
        <v>57</v>
      </c>
      <c r="AX33">
        <v>35.5</v>
      </c>
      <c r="AY33">
        <v>41</v>
      </c>
      <c r="AZ33">
        <v>50</v>
      </c>
      <c r="BA33">
        <v>80</v>
      </c>
      <c r="BB33">
        <v>1</v>
      </c>
    </row>
    <row r="34" spans="1:54" x14ac:dyDescent="0.3">
      <c r="A34" t="s">
        <v>29</v>
      </c>
      <c r="B34">
        <f t="shared" si="0"/>
        <v>0</v>
      </c>
      <c r="C34">
        <f t="shared" si="1"/>
        <v>0</v>
      </c>
      <c r="D34">
        <f t="shared" si="2"/>
        <v>1</v>
      </c>
      <c r="E34">
        <f t="shared" si="3"/>
        <v>0</v>
      </c>
      <c r="F34">
        <f t="shared" si="4"/>
        <v>0</v>
      </c>
      <c r="G34">
        <f t="shared" si="5"/>
        <v>0</v>
      </c>
      <c r="H34" s="3">
        <v>20648</v>
      </c>
      <c r="I34" s="3">
        <v>9.9353737413984504</v>
      </c>
      <c r="J34" s="2">
        <v>1.58</v>
      </c>
      <c r="K34" s="2">
        <v>0.87764042438219392</v>
      </c>
      <c r="L34" s="2">
        <v>3.9443120000000005</v>
      </c>
      <c r="M34" s="2">
        <v>2.4964000000000004</v>
      </c>
      <c r="N34" t="s">
        <v>30</v>
      </c>
      <c r="O34" t="s">
        <v>14</v>
      </c>
      <c r="P34" t="s">
        <v>31</v>
      </c>
      <c r="Q34">
        <f t="shared" si="6"/>
        <v>0</v>
      </c>
      <c r="R34">
        <f t="shared" si="7"/>
        <v>0</v>
      </c>
      <c r="S34">
        <f t="shared" si="8"/>
        <v>0</v>
      </c>
      <c r="T34">
        <f t="shared" si="9"/>
        <v>1</v>
      </c>
      <c r="U34">
        <f t="shared" si="10"/>
        <v>0</v>
      </c>
      <c r="V34" t="s">
        <v>24</v>
      </c>
      <c r="W34">
        <f t="shared" si="11"/>
        <v>0</v>
      </c>
      <c r="X34">
        <f t="shared" si="12"/>
        <v>0</v>
      </c>
      <c r="Y34">
        <f t="shared" si="13"/>
        <v>1</v>
      </c>
      <c r="Z34">
        <f t="shared" si="14"/>
        <v>0</v>
      </c>
      <c r="AA34">
        <f t="shared" si="15"/>
        <v>0</v>
      </c>
      <c r="AB34">
        <f t="shared" si="16"/>
        <v>0</v>
      </c>
      <c r="AC34">
        <f t="shared" si="17"/>
        <v>0</v>
      </c>
      <c r="AD34">
        <f t="shared" si="18"/>
        <v>1</v>
      </c>
      <c r="AE34" t="s">
        <v>28</v>
      </c>
      <c r="AF34">
        <f t="shared" si="19"/>
        <v>0</v>
      </c>
      <c r="AG34">
        <f t="shared" si="20"/>
        <v>0</v>
      </c>
      <c r="AH34">
        <f t="shared" si="21"/>
        <v>0</v>
      </c>
      <c r="AI34">
        <f t="shared" si="22"/>
        <v>1</v>
      </c>
      <c r="AJ34">
        <f t="shared" si="23"/>
        <v>0</v>
      </c>
      <c r="AK34">
        <v>1</v>
      </c>
      <c r="AL34">
        <v>1</v>
      </c>
      <c r="AM34">
        <v>1</v>
      </c>
      <c r="AN34">
        <v>1</v>
      </c>
      <c r="AO34">
        <v>1</v>
      </c>
      <c r="AP34">
        <v>1</v>
      </c>
      <c r="AQ34">
        <v>1</v>
      </c>
      <c r="AR34">
        <v>1</v>
      </c>
      <c r="AS34">
        <v>1</v>
      </c>
      <c r="AT34">
        <v>1</v>
      </c>
      <c r="AU34" t="s">
        <v>17</v>
      </c>
      <c r="AV34">
        <v>61.7</v>
      </c>
      <c r="AW34">
        <v>56</v>
      </c>
      <c r="AX34">
        <v>34.4</v>
      </c>
      <c r="AY34">
        <v>40.799999999999997</v>
      </c>
      <c r="AZ34">
        <v>50</v>
      </c>
      <c r="BA34">
        <v>77</v>
      </c>
      <c r="BB34">
        <v>1</v>
      </c>
    </row>
    <row r="35" spans="1:54" x14ac:dyDescent="0.3">
      <c r="A35" t="s">
        <v>19</v>
      </c>
      <c r="B35">
        <f t="shared" si="0"/>
        <v>1</v>
      </c>
      <c r="C35">
        <f t="shared" si="1"/>
        <v>0</v>
      </c>
      <c r="D35">
        <f t="shared" si="2"/>
        <v>0</v>
      </c>
      <c r="E35">
        <f t="shared" si="3"/>
        <v>0</v>
      </c>
      <c r="F35">
        <f t="shared" si="4"/>
        <v>0</v>
      </c>
      <c r="G35">
        <f t="shared" si="5"/>
        <v>0</v>
      </c>
      <c r="H35" s="3">
        <v>16764.7</v>
      </c>
      <c r="I35" s="3">
        <v>9.7270307643173162</v>
      </c>
      <c r="J35" s="2">
        <v>1.52</v>
      </c>
      <c r="K35" s="2">
        <v>0.67051211376045472</v>
      </c>
      <c r="L35" s="2">
        <v>3.5118080000000003</v>
      </c>
      <c r="M35" s="2">
        <v>2.3104</v>
      </c>
      <c r="N35" t="s">
        <v>13</v>
      </c>
      <c r="O35" t="s">
        <v>20</v>
      </c>
      <c r="P35" t="s">
        <v>15</v>
      </c>
      <c r="Q35">
        <f t="shared" si="6"/>
        <v>0</v>
      </c>
      <c r="R35">
        <f t="shared" si="7"/>
        <v>0</v>
      </c>
      <c r="S35">
        <f t="shared" si="8"/>
        <v>1</v>
      </c>
      <c r="T35">
        <f t="shared" si="9"/>
        <v>0</v>
      </c>
      <c r="U35">
        <f t="shared" si="10"/>
        <v>0</v>
      </c>
      <c r="V35" t="s">
        <v>24</v>
      </c>
      <c r="W35">
        <f t="shared" si="11"/>
        <v>0</v>
      </c>
      <c r="X35">
        <f t="shared" si="12"/>
        <v>0</v>
      </c>
      <c r="Y35">
        <f t="shared" si="13"/>
        <v>1</v>
      </c>
      <c r="Z35">
        <f t="shared" si="14"/>
        <v>0</v>
      </c>
      <c r="AA35">
        <f t="shared" si="15"/>
        <v>0</v>
      </c>
      <c r="AB35">
        <f t="shared" si="16"/>
        <v>0</v>
      </c>
      <c r="AC35">
        <f t="shared" si="17"/>
        <v>0</v>
      </c>
      <c r="AD35">
        <f t="shared" si="18"/>
        <v>1</v>
      </c>
      <c r="AE35" t="s">
        <v>33</v>
      </c>
      <c r="AF35">
        <f t="shared" si="19"/>
        <v>1</v>
      </c>
      <c r="AG35">
        <f t="shared" si="20"/>
        <v>0</v>
      </c>
      <c r="AH35">
        <f t="shared" si="21"/>
        <v>0</v>
      </c>
      <c r="AI35">
        <f t="shared" si="22"/>
        <v>0</v>
      </c>
      <c r="AJ35">
        <f t="shared" si="23"/>
        <v>0</v>
      </c>
      <c r="AK35">
        <v>1</v>
      </c>
      <c r="AL35">
        <v>1</v>
      </c>
      <c r="AM35">
        <v>0</v>
      </c>
      <c r="AN35">
        <v>1</v>
      </c>
      <c r="AO35">
        <v>1</v>
      </c>
      <c r="AP35">
        <v>1</v>
      </c>
      <c r="AQ35">
        <v>1</v>
      </c>
      <c r="AR35">
        <v>1</v>
      </c>
      <c r="AS35">
        <v>1</v>
      </c>
      <c r="AT35">
        <v>0</v>
      </c>
      <c r="AU35" t="s">
        <v>22</v>
      </c>
      <c r="AV35">
        <v>61.5</v>
      </c>
      <c r="AW35">
        <v>57</v>
      </c>
      <c r="AX35">
        <v>34.5</v>
      </c>
      <c r="AY35">
        <v>40.799999999999997</v>
      </c>
      <c r="AZ35">
        <v>50</v>
      </c>
      <c r="BA35">
        <v>80</v>
      </c>
      <c r="BB35">
        <v>1</v>
      </c>
    </row>
    <row r="36" spans="1:54" x14ac:dyDescent="0.3">
      <c r="A36" t="s">
        <v>19</v>
      </c>
      <c r="B36">
        <f t="shared" si="0"/>
        <v>1</v>
      </c>
      <c r="C36">
        <f t="shared" si="1"/>
        <v>0</v>
      </c>
      <c r="D36">
        <f t="shared" si="2"/>
        <v>0</v>
      </c>
      <c r="E36">
        <f t="shared" si="3"/>
        <v>0</v>
      </c>
      <c r="F36">
        <f t="shared" si="4"/>
        <v>0</v>
      </c>
      <c r="G36">
        <f t="shared" si="5"/>
        <v>0</v>
      </c>
      <c r="H36" s="3">
        <v>13472.83</v>
      </c>
      <c r="I36" s="3">
        <v>9.5084303438479925</v>
      </c>
      <c r="J36" s="2">
        <v>1.24</v>
      </c>
      <c r="K36" s="2">
        <v>-0.29608666914099424</v>
      </c>
      <c r="L36" s="2">
        <v>1.9066239999999999</v>
      </c>
      <c r="M36" s="2">
        <v>1.5376000000000001</v>
      </c>
      <c r="N36" t="s">
        <v>13</v>
      </c>
      <c r="O36" t="s">
        <v>20</v>
      </c>
      <c r="P36" t="s">
        <v>15</v>
      </c>
      <c r="Q36">
        <f t="shared" si="6"/>
        <v>0</v>
      </c>
      <c r="R36">
        <f t="shared" si="7"/>
        <v>0</v>
      </c>
      <c r="S36">
        <f t="shared" si="8"/>
        <v>1</v>
      </c>
      <c r="T36">
        <f t="shared" si="9"/>
        <v>0</v>
      </c>
      <c r="U36">
        <f t="shared" si="10"/>
        <v>0</v>
      </c>
      <c r="V36" t="s">
        <v>34</v>
      </c>
      <c r="W36">
        <f t="shared" si="11"/>
        <v>0</v>
      </c>
      <c r="X36">
        <f t="shared" si="12"/>
        <v>0</v>
      </c>
      <c r="Y36">
        <f t="shared" si="13"/>
        <v>0</v>
      </c>
      <c r="Z36">
        <f t="shared" si="14"/>
        <v>0</v>
      </c>
      <c r="AA36">
        <f t="shared" si="15"/>
        <v>0</v>
      </c>
      <c r="AB36">
        <f t="shared" si="16"/>
        <v>1</v>
      </c>
      <c r="AC36">
        <f t="shared" si="17"/>
        <v>0</v>
      </c>
      <c r="AD36">
        <f t="shared" si="18"/>
        <v>1</v>
      </c>
      <c r="AE36" t="s">
        <v>23</v>
      </c>
      <c r="AF36">
        <f t="shared" si="19"/>
        <v>0</v>
      </c>
      <c r="AG36">
        <f t="shared" si="20"/>
        <v>1</v>
      </c>
      <c r="AH36">
        <f t="shared" si="21"/>
        <v>0</v>
      </c>
      <c r="AI36">
        <f t="shared" si="22"/>
        <v>0</v>
      </c>
      <c r="AJ36">
        <f t="shared" si="23"/>
        <v>0</v>
      </c>
      <c r="AK36">
        <v>1</v>
      </c>
      <c r="AL36">
        <v>0</v>
      </c>
      <c r="AM36">
        <v>0</v>
      </c>
      <c r="AN36">
        <v>0</v>
      </c>
      <c r="AO36">
        <v>0</v>
      </c>
      <c r="AP36">
        <v>1</v>
      </c>
      <c r="AQ36">
        <v>1</v>
      </c>
      <c r="AR36">
        <v>1</v>
      </c>
      <c r="AS36">
        <v>0</v>
      </c>
      <c r="AT36">
        <v>0</v>
      </c>
      <c r="AU36" t="s">
        <v>22</v>
      </c>
      <c r="AV36">
        <v>61.5</v>
      </c>
      <c r="AW36">
        <v>57</v>
      </c>
      <c r="AX36">
        <v>35</v>
      </c>
      <c r="AY36">
        <v>41</v>
      </c>
      <c r="AZ36">
        <v>50</v>
      </c>
      <c r="BA36">
        <v>80</v>
      </c>
      <c r="BB36">
        <v>1</v>
      </c>
    </row>
    <row r="37" spans="1:54" x14ac:dyDescent="0.3">
      <c r="A37" t="s">
        <v>35</v>
      </c>
      <c r="B37">
        <f t="shared" si="0"/>
        <v>0</v>
      </c>
      <c r="C37">
        <f t="shared" si="1"/>
        <v>0</v>
      </c>
      <c r="D37">
        <f t="shared" si="2"/>
        <v>0</v>
      </c>
      <c r="E37">
        <f t="shared" si="3"/>
        <v>1</v>
      </c>
      <c r="F37">
        <f t="shared" si="4"/>
        <v>0</v>
      </c>
      <c r="G37">
        <f t="shared" si="5"/>
        <v>0</v>
      </c>
      <c r="H37" s="3">
        <v>12600</v>
      </c>
      <c r="I37" s="3">
        <v>9.4414520929395689</v>
      </c>
      <c r="J37" s="2">
        <v>1.51</v>
      </c>
      <c r="K37" s="2">
        <v>0.63599072865683148</v>
      </c>
      <c r="L37" s="2">
        <v>3.4429509999999999</v>
      </c>
      <c r="M37" s="2">
        <v>2.2801</v>
      </c>
      <c r="N37" t="s">
        <v>13</v>
      </c>
      <c r="O37" t="s">
        <v>36</v>
      </c>
      <c r="P37" t="s">
        <v>21</v>
      </c>
      <c r="Q37">
        <f t="shared" si="6"/>
        <v>0</v>
      </c>
      <c r="R37">
        <f t="shared" si="7"/>
        <v>0</v>
      </c>
      <c r="S37">
        <f t="shared" si="8"/>
        <v>0</v>
      </c>
      <c r="T37">
        <f t="shared" si="9"/>
        <v>0</v>
      </c>
      <c r="U37">
        <f t="shared" si="10"/>
        <v>1</v>
      </c>
      <c r="V37" t="s">
        <v>16</v>
      </c>
      <c r="W37">
        <f t="shared" si="11"/>
        <v>0</v>
      </c>
      <c r="X37">
        <f t="shared" si="12"/>
        <v>0</v>
      </c>
      <c r="Y37">
        <f t="shared" si="13"/>
        <v>0</v>
      </c>
      <c r="Z37">
        <f t="shared" si="14"/>
        <v>1</v>
      </c>
      <c r="AA37">
        <f t="shared" si="15"/>
        <v>0</v>
      </c>
      <c r="AB37">
        <f t="shared" si="16"/>
        <v>0</v>
      </c>
      <c r="AC37">
        <f t="shared" si="17"/>
        <v>0</v>
      </c>
      <c r="AD37">
        <f t="shared" si="18"/>
        <v>1</v>
      </c>
      <c r="AE37" t="s">
        <v>28</v>
      </c>
      <c r="AF37">
        <f t="shared" si="19"/>
        <v>0</v>
      </c>
      <c r="AG37">
        <f t="shared" si="20"/>
        <v>0</v>
      </c>
      <c r="AH37">
        <f t="shared" si="21"/>
        <v>0</v>
      </c>
      <c r="AI37">
        <f t="shared" si="22"/>
        <v>1</v>
      </c>
      <c r="AJ37">
        <f t="shared" si="23"/>
        <v>0</v>
      </c>
      <c r="AK37">
        <v>0</v>
      </c>
      <c r="AL37">
        <v>0</v>
      </c>
      <c r="AM37">
        <v>1</v>
      </c>
      <c r="AN37">
        <v>0</v>
      </c>
      <c r="AO37">
        <v>1</v>
      </c>
      <c r="AP37">
        <v>1</v>
      </c>
      <c r="AQ37">
        <v>0</v>
      </c>
      <c r="AR37">
        <v>1</v>
      </c>
      <c r="AS37">
        <v>0</v>
      </c>
      <c r="AT37">
        <v>0</v>
      </c>
      <c r="AU37" t="s">
        <v>22</v>
      </c>
      <c r="AV37">
        <v>59.5</v>
      </c>
      <c r="AW37">
        <v>59</v>
      </c>
      <c r="AX37">
        <v>34</v>
      </c>
      <c r="AY37">
        <v>40.6</v>
      </c>
      <c r="AZ37">
        <v>50</v>
      </c>
      <c r="BA37">
        <v>75</v>
      </c>
      <c r="BB37">
        <v>1</v>
      </c>
    </row>
    <row r="38" spans="1:54" x14ac:dyDescent="0.3">
      <c r="A38" t="s">
        <v>19</v>
      </c>
      <c r="B38">
        <f t="shared" si="0"/>
        <v>1</v>
      </c>
      <c r="C38">
        <f t="shared" si="1"/>
        <v>0</v>
      </c>
      <c r="D38">
        <f t="shared" si="2"/>
        <v>0</v>
      </c>
      <c r="E38">
        <f t="shared" si="3"/>
        <v>0</v>
      </c>
      <c r="F38">
        <f t="shared" si="4"/>
        <v>0</v>
      </c>
      <c r="G38">
        <f t="shared" si="5"/>
        <v>0</v>
      </c>
      <c r="H38" s="3">
        <v>10745.365</v>
      </c>
      <c r="I38" s="3">
        <v>9.282229777787709</v>
      </c>
      <c r="J38" s="2">
        <v>1.21</v>
      </c>
      <c r="K38" s="2">
        <v>-0.39965082445186384</v>
      </c>
      <c r="L38" s="2">
        <v>1.7715609999999999</v>
      </c>
      <c r="M38" s="2">
        <v>1.4641</v>
      </c>
      <c r="N38" t="s">
        <v>13</v>
      </c>
      <c r="O38" t="s">
        <v>20</v>
      </c>
      <c r="P38" t="s">
        <v>21</v>
      </c>
      <c r="Q38">
        <f t="shared" si="6"/>
        <v>0</v>
      </c>
      <c r="R38">
        <f t="shared" si="7"/>
        <v>0</v>
      </c>
      <c r="S38">
        <f t="shared" si="8"/>
        <v>0</v>
      </c>
      <c r="T38">
        <f t="shared" si="9"/>
        <v>0</v>
      </c>
      <c r="U38">
        <f t="shared" si="10"/>
        <v>1</v>
      </c>
      <c r="V38" t="s">
        <v>32</v>
      </c>
      <c r="W38">
        <f t="shared" si="11"/>
        <v>0</v>
      </c>
      <c r="X38">
        <f t="shared" si="12"/>
        <v>0</v>
      </c>
      <c r="Y38">
        <f t="shared" si="13"/>
        <v>0</v>
      </c>
      <c r="Z38">
        <f t="shared" si="14"/>
        <v>0</v>
      </c>
      <c r="AA38">
        <f t="shared" si="15"/>
        <v>1</v>
      </c>
      <c r="AB38">
        <f t="shared" si="16"/>
        <v>0</v>
      </c>
      <c r="AC38">
        <f t="shared" si="17"/>
        <v>0</v>
      </c>
      <c r="AD38">
        <f t="shared" si="18"/>
        <v>1</v>
      </c>
      <c r="AE38" t="s">
        <v>33</v>
      </c>
      <c r="AF38">
        <f t="shared" si="19"/>
        <v>1</v>
      </c>
      <c r="AG38">
        <f t="shared" si="20"/>
        <v>0</v>
      </c>
      <c r="AH38">
        <f t="shared" si="21"/>
        <v>0</v>
      </c>
      <c r="AI38">
        <f t="shared" si="22"/>
        <v>0</v>
      </c>
      <c r="AJ38">
        <f t="shared" si="23"/>
        <v>0</v>
      </c>
      <c r="AK38">
        <v>1</v>
      </c>
      <c r="AL38">
        <v>1</v>
      </c>
      <c r="AM38">
        <v>1</v>
      </c>
      <c r="AN38">
        <v>0</v>
      </c>
      <c r="AO38">
        <v>0</v>
      </c>
      <c r="AP38">
        <v>1</v>
      </c>
      <c r="AQ38">
        <v>1</v>
      </c>
      <c r="AR38">
        <v>1</v>
      </c>
      <c r="AS38">
        <v>0</v>
      </c>
      <c r="AT38">
        <v>0</v>
      </c>
      <c r="AU38" t="s">
        <v>22</v>
      </c>
      <c r="AV38">
        <v>61.2</v>
      </c>
      <c r="AW38">
        <v>57</v>
      </c>
      <c r="AX38">
        <v>34</v>
      </c>
      <c r="AY38">
        <v>41</v>
      </c>
      <c r="AZ38">
        <v>50</v>
      </c>
      <c r="BA38">
        <v>80</v>
      </c>
      <c r="BB38">
        <v>1</v>
      </c>
    </row>
    <row r="39" spans="1:54" x14ac:dyDescent="0.3">
      <c r="A39" t="s">
        <v>19</v>
      </c>
      <c r="B39">
        <f t="shared" si="0"/>
        <v>1</v>
      </c>
      <c r="C39">
        <f t="shared" si="1"/>
        <v>0</v>
      </c>
      <c r="D39">
        <f t="shared" si="2"/>
        <v>0</v>
      </c>
      <c r="E39">
        <f t="shared" si="3"/>
        <v>0</v>
      </c>
      <c r="F39">
        <f t="shared" si="4"/>
        <v>0</v>
      </c>
      <c r="G39">
        <f t="shared" si="5"/>
        <v>0</v>
      </c>
      <c r="H39" s="3">
        <v>18600.739999999998</v>
      </c>
      <c r="I39" s="3">
        <v>9.8309566438561298</v>
      </c>
      <c r="J39" s="2">
        <v>1.6</v>
      </c>
      <c r="K39" s="2">
        <v>0.94668319458944028</v>
      </c>
      <c r="L39" s="2">
        <v>4.096000000000001</v>
      </c>
      <c r="M39" s="2">
        <v>2.5600000000000005</v>
      </c>
      <c r="N39" t="s">
        <v>13</v>
      </c>
      <c r="O39" t="s">
        <v>20</v>
      </c>
      <c r="P39" t="s">
        <v>21</v>
      </c>
      <c r="Q39">
        <f t="shared" si="6"/>
        <v>0</v>
      </c>
      <c r="R39">
        <f t="shared" si="7"/>
        <v>0</v>
      </c>
      <c r="S39">
        <f t="shared" si="8"/>
        <v>0</v>
      </c>
      <c r="T39">
        <f t="shared" si="9"/>
        <v>0</v>
      </c>
      <c r="U39">
        <f t="shared" si="10"/>
        <v>1</v>
      </c>
      <c r="V39" t="s">
        <v>37</v>
      </c>
      <c r="W39">
        <f t="shared" si="11"/>
        <v>0</v>
      </c>
      <c r="X39">
        <f t="shared" si="12"/>
        <v>1</v>
      </c>
      <c r="Y39">
        <f t="shared" si="13"/>
        <v>0</v>
      </c>
      <c r="Z39">
        <f t="shared" si="14"/>
        <v>0</v>
      </c>
      <c r="AA39">
        <f t="shared" si="15"/>
        <v>0</v>
      </c>
      <c r="AB39">
        <f t="shared" si="16"/>
        <v>0</v>
      </c>
      <c r="AC39">
        <f t="shared" si="17"/>
        <v>1</v>
      </c>
      <c r="AD39">
        <f t="shared" si="18"/>
        <v>0</v>
      </c>
      <c r="AE39" t="s">
        <v>23</v>
      </c>
      <c r="AF39">
        <f t="shared" si="19"/>
        <v>0</v>
      </c>
      <c r="AG39">
        <f t="shared" si="20"/>
        <v>1</v>
      </c>
      <c r="AH39">
        <f t="shared" si="21"/>
        <v>0</v>
      </c>
      <c r="AI39">
        <f t="shared" si="22"/>
        <v>0</v>
      </c>
      <c r="AJ39">
        <f t="shared" si="23"/>
        <v>0</v>
      </c>
      <c r="AK39">
        <v>0</v>
      </c>
      <c r="AL39">
        <v>1</v>
      </c>
      <c r="AM39">
        <v>1</v>
      </c>
      <c r="AN39">
        <v>0</v>
      </c>
      <c r="AO39">
        <v>1</v>
      </c>
      <c r="AP39">
        <v>1</v>
      </c>
      <c r="AQ39">
        <v>1</v>
      </c>
      <c r="AR39">
        <v>0</v>
      </c>
      <c r="AS39">
        <v>0</v>
      </c>
      <c r="AT39">
        <v>0</v>
      </c>
      <c r="AU39" t="s">
        <v>22</v>
      </c>
      <c r="AV39">
        <v>61.9</v>
      </c>
      <c r="AW39">
        <v>57</v>
      </c>
      <c r="AX39">
        <v>35.5</v>
      </c>
      <c r="AY39">
        <v>40.6</v>
      </c>
      <c r="AZ39">
        <v>55</v>
      </c>
      <c r="BA39">
        <v>80</v>
      </c>
      <c r="BB39">
        <v>1</v>
      </c>
    </row>
    <row r="40" spans="1:54" x14ac:dyDescent="0.3">
      <c r="A40" t="s">
        <v>29</v>
      </c>
      <c r="B40">
        <f t="shared" si="0"/>
        <v>0</v>
      </c>
      <c r="C40">
        <f t="shared" si="1"/>
        <v>0</v>
      </c>
      <c r="D40">
        <f t="shared" si="2"/>
        <v>1</v>
      </c>
      <c r="E40">
        <f t="shared" si="3"/>
        <v>0</v>
      </c>
      <c r="F40">
        <f t="shared" si="4"/>
        <v>0</v>
      </c>
      <c r="G40">
        <f t="shared" si="5"/>
        <v>0</v>
      </c>
      <c r="H40" s="3">
        <v>12280</v>
      </c>
      <c r="I40" s="3">
        <v>9.4157272017011326</v>
      </c>
      <c r="J40" s="2">
        <v>1.06</v>
      </c>
      <c r="K40" s="2">
        <v>-0.91747160100621117</v>
      </c>
      <c r="L40" s="2">
        <v>1.1910160000000001</v>
      </c>
      <c r="M40" s="2">
        <v>1.1236000000000002</v>
      </c>
      <c r="N40" t="s">
        <v>30</v>
      </c>
      <c r="O40" t="s">
        <v>14</v>
      </c>
      <c r="P40" t="s">
        <v>15</v>
      </c>
      <c r="Q40">
        <f t="shared" si="6"/>
        <v>0</v>
      </c>
      <c r="R40">
        <f t="shared" si="7"/>
        <v>0</v>
      </c>
      <c r="S40">
        <f t="shared" si="8"/>
        <v>1</v>
      </c>
      <c r="T40">
        <f t="shared" si="9"/>
        <v>0</v>
      </c>
      <c r="U40">
        <f t="shared" si="10"/>
        <v>0</v>
      </c>
      <c r="V40" t="s">
        <v>34</v>
      </c>
      <c r="W40">
        <f t="shared" si="11"/>
        <v>0</v>
      </c>
      <c r="X40">
        <f t="shared" si="12"/>
        <v>0</v>
      </c>
      <c r="Y40">
        <f t="shared" si="13"/>
        <v>0</v>
      </c>
      <c r="Z40">
        <f t="shared" si="14"/>
        <v>0</v>
      </c>
      <c r="AA40">
        <f t="shared" si="15"/>
        <v>0</v>
      </c>
      <c r="AB40">
        <f t="shared" si="16"/>
        <v>1</v>
      </c>
      <c r="AC40">
        <f t="shared" si="17"/>
        <v>0</v>
      </c>
      <c r="AD40">
        <f t="shared" si="18"/>
        <v>1</v>
      </c>
      <c r="AE40" t="s">
        <v>28</v>
      </c>
      <c r="AF40">
        <f t="shared" si="19"/>
        <v>0</v>
      </c>
      <c r="AG40">
        <f t="shared" si="20"/>
        <v>0</v>
      </c>
      <c r="AH40">
        <f t="shared" si="21"/>
        <v>0</v>
      </c>
      <c r="AI40">
        <f t="shared" si="22"/>
        <v>1</v>
      </c>
      <c r="AJ40">
        <f t="shared" si="23"/>
        <v>0</v>
      </c>
      <c r="AK40">
        <v>1</v>
      </c>
      <c r="AL40">
        <v>1</v>
      </c>
      <c r="AM40">
        <v>1</v>
      </c>
      <c r="AN40">
        <v>1</v>
      </c>
      <c r="AO40">
        <v>1</v>
      </c>
      <c r="AP40">
        <v>1</v>
      </c>
      <c r="AQ40">
        <v>1</v>
      </c>
      <c r="AR40">
        <v>0</v>
      </c>
      <c r="AS40">
        <v>1</v>
      </c>
      <c r="AT40">
        <v>1</v>
      </c>
      <c r="AU40" t="s">
        <v>17</v>
      </c>
      <c r="AV40">
        <v>61.3</v>
      </c>
      <c r="AW40">
        <v>56.9</v>
      </c>
      <c r="AX40">
        <v>34.4</v>
      </c>
      <c r="AY40">
        <v>40.9</v>
      </c>
      <c r="AZ40">
        <v>52</v>
      </c>
      <c r="BA40">
        <v>77</v>
      </c>
      <c r="BB40">
        <v>1</v>
      </c>
    </row>
    <row r="41" spans="1:54" x14ac:dyDescent="0.3">
      <c r="A41" t="s">
        <v>12</v>
      </c>
      <c r="B41">
        <f t="shared" si="0"/>
        <v>0</v>
      </c>
      <c r="C41">
        <f t="shared" si="1"/>
        <v>0</v>
      </c>
      <c r="D41">
        <f t="shared" si="2"/>
        <v>0</v>
      </c>
      <c r="E41">
        <f t="shared" si="3"/>
        <v>0</v>
      </c>
      <c r="F41">
        <f t="shared" si="4"/>
        <v>0</v>
      </c>
      <c r="G41">
        <f t="shared" si="5"/>
        <v>1</v>
      </c>
      <c r="H41" s="3">
        <v>10214</v>
      </c>
      <c r="I41" s="3">
        <v>9.2315146072075898</v>
      </c>
      <c r="J41" s="2">
        <v>1.145</v>
      </c>
      <c r="K41" s="2">
        <v>-0.62403982762541432</v>
      </c>
      <c r="L41" s="2">
        <v>1.501123625</v>
      </c>
      <c r="M41" s="2">
        <v>1.3110250000000001</v>
      </c>
      <c r="N41" t="s">
        <v>13</v>
      </c>
      <c r="O41" t="s">
        <v>14</v>
      </c>
      <c r="P41" t="s">
        <v>31</v>
      </c>
      <c r="Q41">
        <f t="shared" si="6"/>
        <v>0</v>
      </c>
      <c r="R41">
        <f t="shared" si="7"/>
        <v>0</v>
      </c>
      <c r="S41">
        <f t="shared" si="8"/>
        <v>0</v>
      </c>
      <c r="T41">
        <f t="shared" si="9"/>
        <v>1</v>
      </c>
      <c r="U41">
        <f t="shared" si="10"/>
        <v>0</v>
      </c>
      <c r="V41" t="s">
        <v>24</v>
      </c>
      <c r="W41">
        <f t="shared" si="11"/>
        <v>0</v>
      </c>
      <c r="X41">
        <f t="shared" si="12"/>
        <v>0</v>
      </c>
      <c r="Y41">
        <f t="shared" si="13"/>
        <v>1</v>
      </c>
      <c r="Z41">
        <f t="shared" si="14"/>
        <v>0</v>
      </c>
      <c r="AA41">
        <f t="shared" si="15"/>
        <v>0</v>
      </c>
      <c r="AB41">
        <f t="shared" si="16"/>
        <v>0</v>
      </c>
      <c r="AC41">
        <f t="shared" si="17"/>
        <v>0</v>
      </c>
      <c r="AD41">
        <f t="shared" si="18"/>
        <v>1</v>
      </c>
      <c r="AE41" t="s">
        <v>18</v>
      </c>
      <c r="AF41">
        <f t="shared" si="19"/>
        <v>0</v>
      </c>
      <c r="AG41">
        <f t="shared" si="20"/>
        <v>0</v>
      </c>
      <c r="AH41">
        <f t="shared" si="21"/>
        <v>0</v>
      </c>
      <c r="AI41">
        <f t="shared" si="22"/>
        <v>0</v>
      </c>
      <c r="AJ41">
        <f t="shared" si="23"/>
        <v>1</v>
      </c>
      <c r="AK41">
        <v>1</v>
      </c>
      <c r="AL41">
        <v>1</v>
      </c>
      <c r="AM41">
        <v>1</v>
      </c>
      <c r="AN41">
        <v>1</v>
      </c>
      <c r="AO41">
        <v>1</v>
      </c>
      <c r="AP41">
        <v>1</v>
      </c>
      <c r="AQ41">
        <v>1</v>
      </c>
      <c r="AR41">
        <v>1</v>
      </c>
      <c r="AS41">
        <v>1</v>
      </c>
      <c r="AT41">
        <v>0</v>
      </c>
      <c r="AU41" t="s">
        <v>17</v>
      </c>
      <c r="AV41">
        <v>61.9</v>
      </c>
      <c r="AW41">
        <v>56.3</v>
      </c>
      <c r="AX41">
        <v>34.799999999999997</v>
      </c>
      <c r="AY41">
        <v>40.799999999999997</v>
      </c>
      <c r="AZ41">
        <v>48</v>
      </c>
      <c r="BA41">
        <v>76</v>
      </c>
      <c r="BB41">
        <v>1</v>
      </c>
    </row>
    <row r="42" spans="1:54" x14ac:dyDescent="0.3">
      <c r="A42" t="s">
        <v>35</v>
      </c>
      <c r="B42">
        <f t="shared" si="0"/>
        <v>0</v>
      </c>
      <c r="C42">
        <f t="shared" si="1"/>
        <v>0</v>
      </c>
      <c r="D42">
        <f t="shared" si="2"/>
        <v>0</v>
      </c>
      <c r="E42">
        <f t="shared" si="3"/>
        <v>1</v>
      </c>
      <c r="F42">
        <f t="shared" si="4"/>
        <v>0</v>
      </c>
      <c r="G42">
        <f t="shared" si="5"/>
        <v>0</v>
      </c>
      <c r="H42" s="3">
        <v>13990</v>
      </c>
      <c r="I42" s="3">
        <v>9.5460980676595266</v>
      </c>
      <c r="J42" s="2">
        <v>1.3</v>
      </c>
      <c r="K42" s="2">
        <v>-8.8958358519255029E-2</v>
      </c>
      <c r="L42" s="2">
        <v>2.1970000000000001</v>
      </c>
      <c r="M42" s="2">
        <v>1.6900000000000002</v>
      </c>
      <c r="N42" t="s">
        <v>13</v>
      </c>
      <c r="O42" t="s">
        <v>36</v>
      </c>
      <c r="P42" t="s">
        <v>27</v>
      </c>
      <c r="Q42">
        <f t="shared" si="6"/>
        <v>1</v>
      </c>
      <c r="R42">
        <f t="shared" si="7"/>
        <v>0</v>
      </c>
      <c r="S42">
        <f t="shared" si="8"/>
        <v>0</v>
      </c>
      <c r="T42">
        <f t="shared" si="9"/>
        <v>0</v>
      </c>
      <c r="U42">
        <f t="shared" si="10"/>
        <v>0</v>
      </c>
      <c r="V42" t="s">
        <v>24</v>
      </c>
      <c r="W42">
        <f t="shared" si="11"/>
        <v>0</v>
      </c>
      <c r="X42">
        <f t="shared" si="12"/>
        <v>0</v>
      </c>
      <c r="Y42">
        <f t="shared" si="13"/>
        <v>1</v>
      </c>
      <c r="Z42">
        <f t="shared" si="14"/>
        <v>0</v>
      </c>
      <c r="AA42">
        <f t="shared" si="15"/>
        <v>0</v>
      </c>
      <c r="AB42">
        <f t="shared" si="16"/>
        <v>0</v>
      </c>
      <c r="AC42">
        <f t="shared" si="17"/>
        <v>0</v>
      </c>
      <c r="AD42">
        <f t="shared" si="18"/>
        <v>1</v>
      </c>
      <c r="AE42" t="s">
        <v>33</v>
      </c>
      <c r="AF42">
        <f t="shared" si="19"/>
        <v>1</v>
      </c>
      <c r="AG42">
        <f t="shared" si="20"/>
        <v>0</v>
      </c>
      <c r="AH42">
        <f t="shared" si="21"/>
        <v>0</v>
      </c>
      <c r="AI42">
        <f t="shared" si="22"/>
        <v>0</v>
      </c>
      <c r="AJ42">
        <f t="shared" si="23"/>
        <v>0</v>
      </c>
      <c r="AK42">
        <v>0</v>
      </c>
      <c r="AL42">
        <v>0</v>
      </c>
      <c r="AM42">
        <v>1</v>
      </c>
      <c r="AN42">
        <v>0</v>
      </c>
      <c r="AO42">
        <v>1</v>
      </c>
      <c r="AP42">
        <v>1</v>
      </c>
      <c r="AQ42">
        <v>1</v>
      </c>
      <c r="AR42">
        <v>1</v>
      </c>
      <c r="AS42">
        <v>0</v>
      </c>
      <c r="AT42">
        <v>0</v>
      </c>
      <c r="AU42" t="s">
        <v>22</v>
      </c>
      <c r="AV42">
        <v>62.2</v>
      </c>
      <c r="AW42">
        <v>56</v>
      </c>
      <c r="AX42">
        <v>36</v>
      </c>
      <c r="AY42">
        <v>40.799999999999997</v>
      </c>
      <c r="AZ42">
        <v>50</v>
      </c>
      <c r="BA42">
        <v>80</v>
      </c>
      <c r="BB42">
        <v>1</v>
      </c>
    </row>
    <row r="43" spans="1:54" x14ac:dyDescent="0.3">
      <c r="A43" t="s">
        <v>19</v>
      </c>
      <c r="B43">
        <f t="shared" si="0"/>
        <v>1</v>
      </c>
      <c r="C43">
        <f t="shared" si="1"/>
        <v>0</v>
      </c>
      <c r="D43">
        <f t="shared" si="2"/>
        <v>0</v>
      </c>
      <c r="E43">
        <f t="shared" si="3"/>
        <v>0</v>
      </c>
      <c r="F43">
        <f t="shared" si="4"/>
        <v>0</v>
      </c>
      <c r="G43">
        <f t="shared" si="5"/>
        <v>0</v>
      </c>
      <c r="H43" s="3">
        <v>11215.21</v>
      </c>
      <c r="I43" s="3">
        <v>9.3250261717009781</v>
      </c>
      <c r="J43" s="2">
        <v>1.03</v>
      </c>
      <c r="K43" s="2">
        <v>-1.0210357563170807</v>
      </c>
      <c r="L43" s="2">
        <v>1.092727</v>
      </c>
      <c r="M43" s="2">
        <v>1.0609</v>
      </c>
      <c r="N43" t="s">
        <v>13</v>
      </c>
      <c r="O43" t="s">
        <v>20</v>
      </c>
      <c r="P43" t="s">
        <v>40</v>
      </c>
      <c r="Q43">
        <f t="shared" si="6"/>
        <v>0</v>
      </c>
      <c r="R43">
        <f t="shared" si="7"/>
        <v>1</v>
      </c>
      <c r="S43">
        <f t="shared" si="8"/>
        <v>0</v>
      </c>
      <c r="T43">
        <f t="shared" si="9"/>
        <v>0</v>
      </c>
      <c r="U43">
        <f t="shared" si="10"/>
        <v>0</v>
      </c>
      <c r="V43" t="s">
        <v>34</v>
      </c>
      <c r="W43">
        <f t="shared" si="11"/>
        <v>0</v>
      </c>
      <c r="X43">
        <f t="shared" si="12"/>
        <v>0</v>
      </c>
      <c r="Y43">
        <f t="shared" si="13"/>
        <v>0</v>
      </c>
      <c r="Z43">
        <f t="shared" si="14"/>
        <v>0</v>
      </c>
      <c r="AA43">
        <f t="shared" si="15"/>
        <v>0</v>
      </c>
      <c r="AB43">
        <f t="shared" si="16"/>
        <v>1</v>
      </c>
      <c r="AC43">
        <f t="shared" si="17"/>
        <v>0</v>
      </c>
      <c r="AD43">
        <f t="shared" si="18"/>
        <v>1</v>
      </c>
      <c r="AE43" t="s">
        <v>33</v>
      </c>
      <c r="AF43">
        <f t="shared" si="19"/>
        <v>1</v>
      </c>
      <c r="AG43">
        <f t="shared" si="20"/>
        <v>0</v>
      </c>
      <c r="AH43">
        <f t="shared" si="21"/>
        <v>0</v>
      </c>
      <c r="AI43">
        <f t="shared" si="22"/>
        <v>0</v>
      </c>
      <c r="AJ43">
        <f t="shared" si="23"/>
        <v>0</v>
      </c>
      <c r="AK43">
        <v>1</v>
      </c>
      <c r="AL43">
        <v>1</v>
      </c>
      <c r="AM43">
        <v>1</v>
      </c>
      <c r="AN43">
        <v>0</v>
      </c>
      <c r="AO43">
        <v>1</v>
      </c>
      <c r="AP43">
        <v>1</v>
      </c>
      <c r="AQ43">
        <v>1</v>
      </c>
      <c r="AR43">
        <v>1</v>
      </c>
      <c r="AS43">
        <v>0</v>
      </c>
      <c r="AT43">
        <v>0</v>
      </c>
      <c r="AU43" t="s">
        <v>22</v>
      </c>
      <c r="AV43">
        <v>60.4</v>
      </c>
      <c r="AW43">
        <v>57</v>
      </c>
      <c r="AX43">
        <v>34</v>
      </c>
      <c r="AY43">
        <v>40.6</v>
      </c>
      <c r="AZ43">
        <v>50</v>
      </c>
      <c r="BA43">
        <v>80</v>
      </c>
      <c r="BB43">
        <v>1</v>
      </c>
    </row>
    <row r="44" spans="1:54" x14ac:dyDescent="0.3">
      <c r="A44" t="s">
        <v>19</v>
      </c>
      <c r="B44">
        <f t="shared" si="0"/>
        <v>1</v>
      </c>
      <c r="C44">
        <f t="shared" si="1"/>
        <v>0</v>
      </c>
      <c r="D44">
        <f t="shared" si="2"/>
        <v>0</v>
      </c>
      <c r="E44">
        <f t="shared" si="3"/>
        <v>0</v>
      </c>
      <c r="F44">
        <f t="shared" si="4"/>
        <v>0</v>
      </c>
      <c r="G44">
        <f t="shared" si="5"/>
        <v>0</v>
      </c>
      <c r="H44" s="3">
        <v>15749.164999999999</v>
      </c>
      <c r="I44" s="3">
        <v>9.664542626975372</v>
      </c>
      <c r="J44" s="2">
        <v>1.03</v>
      </c>
      <c r="K44" s="2">
        <v>-1.0210357563170807</v>
      </c>
      <c r="L44" s="2">
        <v>1.092727</v>
      </c>
      <c r="M44" s="2">
        <v>1.0609</v>
      </c>
      <c r="N44" t="s">
        <v>13</v>
      </c>
      <c r="O44" t="s">
        <v>20</v>
      </c>
      <c r="P44" t="s">
        <v>27</v>
      </c>
      <c r="Q44">
        <f t="shared" si="6"/>
        <v>1</v>
      </c>
      <c r="R44">
        <f t="shared" si="7"/>
        <v>0</v>
      </c>
      <c r="S44">
        <f t="shared" si="8"/>
        <v>0</v>
      </c>
      <c r="T44">
        <f t="shared" si="9"/>
        <v>0</v>
      </c>
      <c r="U44">
        <f t="shared" si="10"/>
        <v>0</v>
      </c>
      <c r="V44" t="s">
        <v>32</v>
      </c>
      <c r="W44">
        <f t="shared" si="11"/>
        <v>0</v>
      </c>
      <c r="X44">
        <f t="shared" si="12"/>
        <v>0</v>
      </c>
      <c r="Y44">
        <f t="shared" si="13"/>
        <v>0</v>
      </c>
      <c r="Z44">
        <f t="shared" si="14"/>
        <v>0</v>
      </c>
      <c r="AA44">
        <f t="shared" si="15"/>
        <v>1</v>
      </c>
      <c r="AB44">
        <f t="shared" si="16"/>
        <v>0</v>
      </c>
      <c r="AC44">
        <f t="shared" si="17"/>
        <v>0</v>
      </c>
      <c r="AD44">
        <f t="shared" si="18"/>
        <v>1</v>
      </c>
      <c r="AE44" t="s">
        <v>33</v>
      </c>
      <c r="AF44">
        <f t="shared" si="19"/>
        <v>1</v>
      </c>
      <c r="AG44">
        <f t="shared" si="20"/>
        <v>0</v>
      </c>
      <c r="AH44">
        <f t="shared" si="21"/>
        <v>0</v>
      </c>
      <c r="AI44">
        <f t="shared" si="22"/>
        <v>0</v>
      </c>
      <c r="AJ44">
        <f t="shared" si="23"/>
        <v>0</v>
      </c>
      <c r="AK44">
        <v>1</v>
      </c>
      <c r="AL44">
        <v>1</v>
      </c>
      <c r="AM44">
        <v>1</v>
      </c>
      <c r="AN44">
        <v>0</v>
      </c>
      <c r="AO44">
        <v>1</v>
      </c>
      <c r="AP44">
        <v>1</v>
      </c>
      <c r="AQ44">
        <v>1</v>
      </c>
      <c r="AR44">
        <v>1</v>
      </c>
      <c r="AS44">
        <v>0</v>
      </c>
      <c r="AT44">
        <v>0</v>
      </c>
      <c r="AU44" t="s">
        <v>22</v>
      </c>
      <c r="AV44">
        <v>61.5</v>
      </c>
      <c r="AW44">
        <v>57</v>
      </c>
      <c r="AX44">
        <v>35</v>
      </c>
      <c r="AY44">
        <v>40.799999999999997</v>
      </c>
      <c r="AZ44">
        <v>50</v>
      </c>
      <c r="BA44">
        <v>75</v>
      </c>
      <c r="BB44">
        <v>1</v>
      </c>
    </row>
    <row r="45" spans="1:54" x14ac:dyDescent="0.3">
      <c r="A45" t="s">
        <v>35</v>
      </c>
      <c r="B45">
        <f t="shared" si="0"/>
        <v>0</v>
      </c>
      <c r="C45">
        <f t="shared" si="1"/>
        <v>0</v>
      </c>
      <c r="D45">
        <f t="shared" si="2"/>
        <v>0</v>
      </c>
      <c r="E45">
        <f t="shared" si="3"/>
        <v>1</v>
      </c>
      <c r="F45">
        <f t="shared" si="4"/>
        <v>0</v>
      </c>
      <c r="G45">
        <f t="shared" si="5"/>
        <v>0</v>
      </c>
      <c r="H45" s="3">
        <v>10750</v>
      </c>
      <c r="I45" s="3">
        <v>9.2826610335558097</v>
      </c>
      <c r="J45" s="2">
        <v>1.1499999999999999</v>
      </c>
      <c r="K45" s="2">
        <v>-0.60677913507360304</v>
      </c>
      <c r="L45" s="2">
        <v>1.5208749999999998</v>
      </c>
      <c r="M45" s="2">
        <v>1.3224999999999998</v>
      </c>
      <c r="N45" t="s">
        <v>13</v>
      </c>
      <c r="O45" t="s">
        <v>36</v>
      </c>
      <c r="P45" t="s">
        <v>31</v>
      </c>
      <c r="Q45">
        <f t="shared" si="6"/>
        <v>0</v>
      </c>
      <c r="R45">
        <f t="shared" si="7"/>
        <v>0</v>
      </c>
      <c r="S45">
        <f t="shared" si="8"/>
        <v>0</v>
      </c>
      <c r="T45">
        <f t="shared" si="9"/>
        <v>1</v>
      </c>
      <c r="U45">
        <f t="shared" si="10"/>
        <v>0</v>
      </c>
      <c r="V45" t="s">
        <v>32</v>
      </c>
      <c r="W45">
        <f t="shared" si="11"/>
        <v>0</v>
      </c>
      <c r="X45">
        <f t="shared" si="12"/>
        <v>0</v>
      </c>
      <c r="Y45">
        <f t="shared" si="13"/>
        <v>0</v>
      </c>
      <c r="Z45">
        <f t="shared" si="14"/>
        <v>0</v>
      </c>
      <c r="AA45">
        <f t="shared" si="15"/>
        <v>1</v>
      </c>
      <c r="AB45">
        <f t="shared" si="16"/>
        <v>0</v>
      </c>
      <c r="AC45">
        <f t="shared" si="17"/>
        <v>0</v>
      </c>
      <c r="AD45">
        <f t="shared" si="18"/>
        <v>1</v>
      </c>
      <c r="AE45" t="s">
        <v>41</v>
      </c>
      <c r="AF45">
        <f t="shared" si="19"/>
        <v>0</v>
      </c>
      <c r="AG45">
        <f t="shared" si="20"/>
        <v>0</v>
      </c>
      <c r="AH45">
        <f t="shared" si="21"/>
        <v>1</v>
      </c>
      <c r="AI45">
        <f t="shared" si="22"/>
        <v>0</v>
      </c>
      <c r="AJ45">
        <f t="shared" si="23"/>
        <v>0</v>
      </c>
      <c r="AK45">
        <v>1</v>
      </c>
      <c r="AL45">
        <v>0</v>
      </c>
      <c r="AM45">
        <v>1</v>
      </c>
      <c r="AN45">
        <v>1</v>
      </c>
      <c r="AO45">
        <v>1</v>
      </c>
      <c r="AP45">
        <v>1</v>
      </c>
      <c r="AQ45">
        <v>0</v>
      </c>
      <c r="AR45">
        <v>1</v>
      </c>
      <c r="AS45">
        <v>0</v>
      </c>
      <c r="AT45">
        <v>0</v>
      </c>
      <c r="AU45" t="s">
        <v>22</v>
      </c>
      <c r="AV45">
        <v>61.2</v>
      </c>
      <c r="AW45">
        <v>59</v>
      </c>
      <c r="AX45">
        <v>34.5</v>
      </c>
      <c r="AY45">
        <v>40.799999999999997</v>
      </c>
      <c r="AZ45">
        <v>45</v>
      </c>
      <c r="BA45">
        <v>75</v>
      </c>
      <c r="BB45">
        <v>1</v>
      </c>
    </row>
    <row r="46" spans="1:54" x14ac:dyDescent="0.3">
      <c r="A46" t="s">
        <v>19</v>
      </c>
      <c r="B46">
        <f t="shared" si="0"/>
        <v>1</v>
      </c>
      <c r="C46">
        <f t="shared" si="1"/>
        <v>0</v>
      </c>
      <c r="D46">
        <f t="shared" si="2"/>
        <v>0</v>
      </c>
      <c r="E46">
        <f t="shared" si="3"/>
        <v>0</v>
      </c>
      <c r="F46">
        <f t="shared" si="4"/>
        <v>0</v>
      </c>
      <c r="G46">
        <f t="shared" si="5"/>
        <v>0</v>
      </c>
      <c r="H46" s="3">
        <v>9573.2150000000001</v>
      </c>
      <c r="I46" s="3">
        <v>9.1667243736934232</v>
      </c>
      <c r="J46" s="2">
        <v>1.06</v>
      </c>
      <c r="K46" s="2">
        <v>-0.91747160100621117</v>
      </c>
      <c r="L46" s="2">
        <v>1.1910160000000001</v>
      </c>
      <c r="M46" s="2">
        <v>1.1236000000000002</v>
      </c>
      <c r="N46" t="s">
        <v>13</v>
      </c>
      <c r="O46" t="s">
        <v>20</v>
      </c>
      <c r="P46" t="s">
        <v>31</v>
      </c>
      <c r="Q46">
        <f t="shared" si="6"/>
        <v>0</v>
      </c>
      <c r="R46">
        <f t="shared" si="7"/>
        <v>0</v>
      </c>
      <c r="S46">
        <f t="shared" si="8"/>
        <v>0</v>
      </c>
      <c r="T46">
        <f t="shared" si="9"/>
        <v>1</v>
      </c>
      <c r="U46">
        <f t="shared" si="10"/>
        <v>0</v>
      </c>
      <c r="V46" t="s">
        <v>34</v>
      </c>
      <c r="W46">
        <f t="shared" si="11"/>
        <v>0</v>
      </c>
      <c r="X46">
        <f t="shared" si="12"/>
        <v>0</v>
      </c>
      <c r="Y46">
        <f t="shared" si="13"/>
        <v>0</v>
      </c>
      <c r="Z46">
        <f t="shared" si="14"/>
        <v>0</v>
      </c>
      <c r="AA46">
        <f t="shared" si="15"/>
        <v>0</v>
      </c>
      <c r="AB46">
        <f t="shared" si="16"/>
        <v>1</v>
      </c>
      <c r="AC46">
        <f t="shared" si="17"/>
        <v>0</v>
      </c>
      <c r="AD46">
        <f t="shared" si="18"/>
        <v>1</v>
      </c>
      <c r="AE46" t="s">
        <v>41</v>
      </c>
      <c r="AF46">
        <f t="shared" si="19"/>
        <v>0</v>
      </c>
      <c r="AG46">
        <f t="shared" si="20"/>
        <v>0</v>
      </c>
      <c r="AH46">
        <f t="shared" si="21"/>
        <v>1</v>
      </c>
      <c r="AI46">
        <f t="shared" si="22"/>
        <v>0</v>
      </c>
      <c r="AJ46">
        <f t="shared" si="23"/>
        <v>0</v>
      </c>
      <c r="AK46">
        <v>1</v>
      </c>
      <c r="AL46">
        <v>1</v>
      </c>
      <c r="AM46">
        <v>1</v>
      </c>
      <c r="AN46">
        <v>0</v>
      </c>
      <c r="AO46">
        <v>1</v>
      </c>
      <c r="AP46">
        <v>1</v>
      </c>
      <c r="AQ46">
        <v>1</v>
      </c>
      <c r="AR46">
        <v>1</v>
      </c>
      <c r="AS46">
        <v>0</v>
      </c>
      <c r="AT46">
        <v>0</v>
      </c>
      <c r="AU46" t="s">
        <v>22</v>
      </c>
      <c r="AV46">
        <v>61.9</v>
      </c>
      <c r="AW46">
        <v>57</v>
      </c>
      <c r="AX46">
        <v>35</v>
      </c>
      <c r="AY46">
        <v>40.799999999999997</v>
      </c>
      <c r="AZ46">
        <v>45</v>
      </c>
      <c r="BA46">
        <v>75</v>
      </c>
      <c r="BB46">
        <v>1</v>
      </c>
    </row>
    <row r="47" spans="1:54" x14ac:dyDescent="0.3">
      <c r="A47" t="s">
        <v>12</v>
      </c>
      <c r="B47">
        <f t="shared" si="0"/>
        <v>0</v>
      </c>
      <c r="C47">
        <f t="shared" si="1"/>
        <v>0</v>
      </c>
      <c r="D47">
        <f t="shared" si="2"/>
        <v>0</v>
      </c>
      <c r="E47">
        <f t="shared" si="3"/>
        <v>0</v>
      </c>
      <c r="F47">
        <f t="shared" si="4"/>
        <v>0</v>
      </c>
      <c r="G47">
        <f t="shared" si="5"/>
        <v>1</v>
      </c>
      <c r="H47" s="3">
        <v>10524</v>
      </c>
      <c r="I47" s="3">
        <v>9.2614136421601838</v>
      </c>
      <c r="J47" s="2">
        <v>1.3029999999999999</v>
      </c>
      <c r="K47" s="2">
        <v>-7.8601942988168458E-2</v>
      </c>
      <c r="L47" s="2">
        <v>2.2122451269999996</v>
      </c>
      <c r="M47" s="2">
        <v>1.6978089999999999</v>
      </c>
      <c r="N47" t="s">
        <v>13</v>
      </c>
      <c r="O47" t="s">
        <v>14</v>
      </c>
      <c r="P47" t="s">
        <v>21</v>
      </c>
      <c r="Q47">
        <f t="shared" si="6"/>
        <v>0</v>
      </c>
      <c r="R47">
        <f t="shared" si="7"/>
        <v>0</v>
      </c>
      <c r="S47">
        <f t="shared" si="8"/>
        <v>0</v>
      </c>
      <c r="T47">
        <f t="shared" si="9"/>
        <v>0</v>
      </c>
      <c r="U47">
        <f t="shared" si="10"/>
        <v>1</v>
      </c>
      <c r="V47" t="s">
        <v>16</v>
      </c>
      <c r="W47">
        <f t="shared" si="11"/>
        <v>0</v>
      </c>
      <c r="X47">
        <f t="shared" si="12"/>
        <v>0</v>
      </c>
      <c r="Y47">
        <f t="shared" si="13"/>
        <v>0</v>
      </c>
      <c r="Z47">
        <f t="shared" si="14"/>
        <v>1</v>
      </c>
      <c r="AA47">
        <f t="shared" si="15"/>
        <v>0</v>
      </c>
      <c r="AB47">
        <f t="shared" si="16"/>
        <v>0</v>
      </c>
      <c r="AC47">
        <f t="shared" si="17"/>
        <v>0</v>
      </c>
      <c r="AD47">
        <f t="shared" si="18"/>
        <v>1</v>
      </c>
      <c r="AE47" t="s">
        <v>18</v>
      </c>
      <c r="AF47">
        <f t="shared" si="19"/>
        <v>0</v>
      </c>
      <c r="AG47">
        <f t="shared" si="20"/>
        <v>0</v>
      </c>
      <c r="AH47">
        <f t="shared" si="21"/>
        <v>0</v>
      </c>
      <c r="AI47">
        <f t="shared" si="22"/>
        <v>0</v>
      </c>
      <c r="AJ47">
        <f t="shared" si="23"/>
        <v>1</v>
      </c>
      <c r="AK47">
        <v>1</v>
      </c>
      <c r="AL47">
        <v>1</v>
      </c>
      <c r="AM47">
        <v>0</v>
      </c>
      <c r="AN47">
        <v>1</v>
      </c>
      <c r="AO47">
        <v>1</v>
      </c>
      <c r="AP47">
        <v>1</v>
      </c>
      <c r="AQ47">
        <v>1</v>
      </c>
      <c r="AR47">
        <v>0</v>
      </c>
      <c r="AS47">
        <v>1</v>
      </c>
      <c r="AT47">
        <v>0</v>
      </c>
      <c r="AU47" t="s">
        <v>17</v>
      </c>
      <c r="AV47">
        <v>61.3</v>
      </c>
      <c r="AW47">
        <v>56.8</v>
      </c>
      <c r="AX47">
        <v>34.4</v>
      </c>
      <c r="AY47">
        <v>40.799999999999997</v>
      </c>
      <c r="AZ47">
        <v>51</v>
      </c>
      <c r="BA47">
        <v>78</v>
      </c>
      <c r="BB47">
        <v>1</v>
      </c>
    </row>
    <row r="48" spans="1:54" x14ac:dyDescent="0.3">
      <c r="A48" t="s">
        <v>19</v>
      </c>
      <c r="B48">
        <f t="shared" si="0"/>
        <v>1</v>
      </c>
      <c r="C48">
        <f t="shared" si="1"/>
        <v>0</v>
      </c>
      <c r="D48">
        <f t="shared" si="2"/>
        <v>0</v>
      </c>
      <c r="E48">
        <f t="shared" si="3"/>
        <v>0</v>
      </c>
      <c r="F48">
        <f t="shared" si="4"/>
        <v>0</v>
      </c>
      <c r="G48">
        <f t="shared" si="5"/>
        <v>0</v>
      </c>
      <c r="H48" s="3">
        <v>9834.24</v>
      </c>
      <c r="I48" s="3">
        <v>9.1936254527991608</v>
      </c>
      <c r="J48" s="2">
        <v>1.02</v>
      </c>
      <c r="K48" s="2">
        <v>-1.0555571414207039</v>
      </c>
      <c r="L48" s="2">
        <v>1.0612080000000002</v>
      </c>
      <c r="M48" s="2">
        <v>1.0404</v>
      </c>
      <c r="N48" t="s">
        <v>13</v>
      </c>
      <c r="O48" t="s">
        <v>20</v>
      </c>
      <c r="P48" t="s">
        <v>31</v>
      </c>
      <c r="Q48">
        <f t="shared" si="6"/>
        <v>0</v>
      </c>
      <c r="R48">
        <f t="shared" si="7"/>
        <v>0</v>
      </c>
      <c r="S48">
        <f t="shared" si="8"/>
        <v>0</v>
      </c>
      <c r="T48">
        <f t="shared" si="9"/>
        <v>1</v>
      </c>
      <c r="U48">
        <f t="shared" si="10"/>
        <v>0</v>
      </c>
      <c r="V48" t="s">
        <v>32</v>
      </c>
      <c r="W48">
        <f t="shared" si="11"/>
        <v>0</v>
      </c>
      <c r="X48">
        <f t="shared" si="12"/>
        <v>0</v>
      </c>
      <c r="Y48">
        <f t="shared" si="13"/>
        <v>0</v>
      </c>
      <c r="Z48">
        <f t="shared" si="14"/>
        <v>0</v>
      </c>
      <c r="AA48">
        <f t="shared" si="15"/>
        <v>1</v>
      </c>
      <c r="AB48">
        <f t="shared" si="16"/>
        <v>0</v>
      </c>
      <c r="AC48">
        <f t="shared" si="17"/>
        <v>0</v>
      </c>
      <c r="AD48">
        <f t="shared" si="18"/>
        <v>1</v>
      </c>
      <c r="AE48" t="s">
        <v>33</v>
      </c>
      <c r="AF48">
        <f t="shared" si="19"/>
        <v>1</v>
      </c>
      <c r="AG48">
        <f t="shared" si="20"/>
        <v>0</v>
      </c>
      <c r="AH48">
        <f t="shared" si="21"/>
        <v>0</v>
      </c>
      <c r="AI48">
        <f t="shared" si="22"/>
        <v>0</v>
      </c>
      <c r="AJ48">
        <f t="shared" si="23"/>
        <v>0</v>
      </c>
      <c r="AK48">
        <v>1</v>
      </c>
      <c r="AL48">
        <v>1</v>
      </c>
      <c r="AM48">
        <v>1</v>
      </c>
      <c r="AN48">
        <v>1</v>
      </c>
      <c r="AO48">
        <v>1</v>
      </c>
      <c r="AP48">
        <v>1</v>
      </c>
      <c r="AQ48">
        <v>1</v>
      </c>
      <c r="AR48">
        <v>1</v>
      </c>
      <c r="AS48">
        <v>1</v>
      </c>
      <c r="AT48">
        <v>0</v>
      </c>
      <c r="AU48" t="s">
        <v>22</v>
      </c>
      <c r="AV48">
        <v>60.8</v>
      </c>
      <c r="AW48">
        <v>57</v>
      </c>
      <c r="AX48">
        <v>34.5</v>
      </c>
      <c r="AY48">
        <v>40.6</v>
      </c>
      <c r="AZ48">
        <v>50</v>
      </c>
      <c r="BA48">
        <v>80</v>
      </c>
      <c r="BB48">
        <v>1</v>
      </c>
    </row>
    <row r="49" spans="1:54" x14ac:dyDescent="0.3">
      <c r="A49" t="s">
        <v>29</v>
      </c>
      <c r="B49">
        <f t="shared" si="0"/>
        <v>0</v>
      </c>
      <c r="C49">
        <f t="shared" si="1"/>
        <v>0</v>
      </c>
      <c r="D49">
        <f t="shared" si="2"/>
        <v>1</v>
      </c>
      <c r="E49">
        <f t="shared" si="3"/>
        <v>0</v>
      </c>
      <c r="F49">
        <f t="shared" si="4"/>
        <v>0</v>
      </c>
      <c r="G49">
        <f t="shared" si="5"/>
        <v>0</v>
      </c>
      <c r="H49" s="3">
        <v>18670</v>
      </c>
      <c r="I49" s="3">
        <v>9.8346732365357674</v>
      </c>
      <c r="J49" s="2">
        <v>1.33</v>
      </c>
      <c r="K49" s="2">
        <v>1.4605796791614577E-2</v>
      </c>
      <c r="L49" s="2">
        <v>2.3526370000000005</v>
      </c>
      <c r="M49" s="2">
        <v>1.7689000000000001</v>
      </c>
      <c r="N49" t="s">
        <v>30</v>
      </c>
      <c r="O49" t="s">
        <v>14</v>
      </c>
      <c r="P49" t="s">
        <v>40</v>
      </c>
      <c r="Q49">
        <f t="shared" si="6"/>
        <v>0</v>
      </c>
      <c r="R49">
        <f t="shared" si="7"/>
        <v>1</v>
      </c>
      <c r="S49">
        <f t="shared" si="8"/>
        <v>0</v>
      </c>
      <c r="T49">
        <f t="shared" si="9"/>
        <v>0</v>
      </c>
      <c r="U49">
        <f t="shared" si="10"/>
        <v>0</v>
      </c>
      <c r="V49" t="s">
        <v>24</v>
      </c>
      <c r="W49">
        <f t="shared" si="11"/>
        <v>0</v>
      </c>
      <c r="X49">
        <f t="shared" si="12"/>
        <v>0</v>
      </c>
      <c r="Y49">
        <f t="shared" si="13"/>
        <v>1</v>
      </c>
      <c r="Z49">
        <f t="shared" si="14"/>
        <v>0</v>
      </c>
      <c r="AA49">
        <f t="shared" si="15"/>
        <v>0</v>
      </c>
      <c r="AB49">
        <f t="shared" si="16"/>
        <v>0</v>
      </c>
      <c r="AC49">
        <f t="shared" si="17"/>
        <v>0</v>
      </c>
      <c r="AD49">
        <f t="shared" si="18"/>
        <v>1</v>
      </c>
      <c r="AE49" t="s">
        <v>28</v>
      </c>
      <c r="AF49">
        <f t="shared" si="19"/>
        <v>0</v>
      </c>
      <c r="AG49">
        <f t="shared" si="20"/>
        <v>0</v>
      </c>
      <c r="AH49">
        <f t="shared" si="21"/>
        <v>0</v>
      </c>
      <c r="AI49">
        <f t="shared" si="22"/>
        <v>1</v>
      </c>
      <c r="AJ49">
        <f t="shared" si="23"/>
        <v>0</v>
      </c>
      <c r="AK49">
        <v>1</v>
      </c>
      <c r="AL49">
        <v>1</v>
      </c>
      <c r="AM49">
        <v>1</v>
      </c>
      <c r="AN49">
        <v>1</v>
      </c>
      <c r="AO49">
        <v>1</v>
      </c>
      <c r="AP49">
        <v>1</v>
      </c>
      <c r="AQ49">
        <v>0</v>
      </c>
      <c r="AR49">
        <v>1</v>
      </c>
      <c r="AS49">
        <v>0</v>
      </c>
      <c r="AT49">
        <v>1</v>
      </c>
      <c r="AU49" t="s">
        <v>17</v>
      </c>
      <c r="AV49">
        <v>61.1</v>
      </c>
      <c r="AW49">
        <v>57.2</v>
      </c>
      <c r="AX49">
        <v>34.5</v>
      </c>
      <c r="AY49">
        <v>40.799999999999997</v>
      </c>
      <c r="AZ49">
        <v>50</v>
      </c>
      <c r="BA49">
        <v>77</v>
      </c>
      <c r="BB49">
        <v>1</v>
      </c>
    </row>
    <row r="50" spans="1:54" x14ac:dyDescent="0.3">
      <c r="A50" t="s">
        <v>29</v>
      </c>
      <c r="B50">
        <f t="shared" si="0"/>
        <v>0</v>
      </c>
      <c r="C50">
        <f t="shared" si="1"/>
        <v>0</v>
      </c>
      <c r="D50">
        <f t="shared" si="2"/>
        <v>1</v>
      </c>
      <c r="E50">
        <f t="shared" si="3"/>
        <v>0</v>
      </c>
      <c r="F50">
        <f t="shared" si="4"/>
        <v>0</v>
      </c>
      <c r="G50">
        <f t="shared" si="5"/>
        <v>0</v>
      </c>
      <c r="H50" s="3">
        <v>28027</v>
      </c>
      <c r="I50" s="3">
        <v>10.240923610246821</v>
      </c>
      <c r="J50" s="2">
        <v>1.63</v>
      </c>
      <c r="K50" s="2">
        <v>1.0502473499003091</v>
      </c>
      <c r="L50" s="2">
        <v>4.3307469999999988</v>
      </c>
      <c r="M50" s="2">
        <v>2.6568999999999998</v>
      </c>
      <c r="N50" t="s">
        <v>30</v>
      </c>
      <c r="O50" t="s">
        <v>14</v>
      </c>
      <c r="P50" t="s">
        <v>40</v>
      </c>
      <c r="Q50">
        <f t="shared" si="6"/>
        <v>0</v>
      </c>
      <c r="R50">
        <f t="shared" si="7"/>
        <v>1</v>
      </c>
      <c r="S50">
        <f t="shared" si="8"/>
        <v>0</v>
      </c>
      <c r="T50">
        <f t="shared" si="9"/>
        <v>0</v>
      </c>
      <c r="U50">
        <f t="shared" si="10"/>
        <v>0</v>
      </c>
      <c r="V50" t="s">
        <v>24</v>
      </c>
      <c r="W50">
        <f t="shared" si="11"/>
        <v>0</v>
      </c>
      <c r="X50">
        <f t="shared" si="12"/>
        <v>0</v>
      </c>
      <c r="Y50">
        <f t="shared" si="13"/>
        <v>1</v>
      </c>
      <c r="Z50">
        <f t="shared" si="14"/>
        <v>0</v>
      </c>
      <c r="AA50">
        <f t="shared" si="15"/>
        <v>0</v>
      </c>
      <c r="AB50">
        <f t="shared" si="16"/>
        <v>0</v>
      </c>
      <c r="AC50">
        <f t="shared" si="17"/>
        <v>0</v>
      </c>
      <c r="AD50">
        <f t="shared" si="18"/>
        <v>1</v>
      </c>
      <c r="AE50" t="s">
        <v>28</v>
      </c>
      <c r="AF50">
        <f t="shared" si="19"/>
        <v>0</v>
      </c>
      <c r="AG50">
        <f t="shared" si="20"/>
        <v>0</v>
      </c>
      <c r="AH50">
        <f t="shared" si="21"/>
        <v>0</v>
      </c>
      <c r="AI50">
        <f t="shared" si="22"/>
        <v>1</v>
      </c>
      <c r="AJ50">
        <f t="shared" si="23"/>
        <v>0</v>
      </c>
      <c r="AK50">
        <v>1</v>
      </c>
      <c r="AL50">
        <v>1</v>
      </c>
      <c r="AM50">
        <v>1</v>
      </c>
      <c r="AN50">
        <v>1</v>
      </c>
      <c r="AO50">
        <v>1</v>
      </c>
      <c r="AP50">
        <v>1</v>
      </c>
      <c r="AQ50">
        <v>1</v>
      </c>
      <c r="AR50">
        <v>0</v>
      </c>
      <c r="AS50">
        <v>1</v>
      </c>
      <c r="AT50">
        <v>1</v>
      </c>
      <c r="AU50" t="s">
        <v>17</v>
      </c>
      <c r="AV50">
        <v>61.6</v>
      </c>
      <c r="AW50">
        <v>56.4</v>
      </c>
      <c r="AX50">
        <v>34.5</v>
      </c>
      <c r="AY50">
        <v>40.9</v>
      </c>
      <c r="AZ50">
        <v>51</v>
      </c>
      <c r="BA50">
        <v>77</v>
      </c>
      <c r="BB50">
        <v>1</v>
      </c>
    </row>
    <row r="51" spans="1:54" x14ac:dyDescent="0.3">
      <c r="A51" t="s">
        <v>38</v>
      </c>
      <c r="B51">
        <f t="shared" si="0"/>
        <v>0</v>
      </c>
      <c r="C51">
        <f t="shared" si="1"/>
        <v>0</v>
      </c>
      <c r="D51">
        <f t="shared" si="2"/>
        <v>0</v>
      </c>
      <c r="E51">
        <f t="shared" si="3"/>
        <v>0</v>
      </c>
      <c r="F51">
        <f t="shared" si="4"/>
        <v>1</v>
      </c>
      <c r="G51">
        <f t="shared" si="5"/>
        <v>0</v>
      </c>
      <c r="H51" s="3">
        <v>6710</v>
      </c>
      <c r="I51" s="3">
        <v>8.8113542299657279</v>
      </c>
      <c r="J51" s="2">
        <v>1.05</v>
      </c>
      <c r="K51" s="2">
        <v>-0.9519929861098344</v>
      </c>
      <c r="L51" s="2">
        <v>1.1576250000000001</v>
      </c>
      <c r="M51" s="2">
        <v>1.1025</v>
      </c>
      <c r="N51" t="s">
        <v>13</v>
      </c>
      <c r="O51" t="s">
        <v>39</v>
      </c>
      <c r="P51" t="s">
        <v>21</v>
      </c>
      <c r="Q51">
        <f t="shared" si="6"/>
        <v>0</v>
      </c>
      <c r="R51">
        <f t="shared" si="7"/>
        <v>0</v>
      </c>
      <c r="S51">
        <f t="shared" si="8"/>
        <v>0</v>
      </c>
      <c r="T51">
        <f t="shared" si="9"/>
        <v>0</v>
      </c>
      <c r="U51">
        <f t="shared" si="10"/>
        <v>1</v>
      </c>
      <c r="V51" t="s">
        <v>16</v>
      </c>
      <c r="W51">
        <f t="shared" si="11"/>
        <v>0</v>
      </c>
      <c r="X51">
        <f t="shared" si="12"/>
        <v>0</v>
      </c>
      <c r="Y51">
        <f t="shared" si="13"/>
        <v>0</v>
      </c>
      <c r="Z51">
        <f t="shared" si="14"/>
        <v>1</v>
      </c>
      <c r="AA51">
        <f t="shared" si="15"/>
        <v>0</v>
      </c>
      <c r="AB51">
        <f t="shared" si="16"/>
        <v>0</v>
      </c>
      <c r="AC51">
        <f t="shared" si="17"/>
        <v>0</v>
      </c>
      <c r="AD51">
        <f t="shared" si="18"/>
        <v>1</v>
      </c>
      <c r="AE51" t="s">
        <v>18</v>
      </c>
      <c r="AF51">
        <f t="shared" si="19"/>
        <v>0</v>
      </c>
      <c r="AG51">
        <f t="shared" si="20"/>
        <v>0</v>
      </c>
      <c r="AH51">
        <f t="shared" si="21"/>
        <v>0</v>
      </c>
      <c r="AI51">
        <f t="shared" si="22"/>
        <v>0</v>
      </c>
      <c r="AJ51">
        <f t="shared" si="23"/>
        <v>1</v>
      </c>
      <c r="AK51">
        <v>1</v>
      </c>
      <c r="AL51">
        <v>1</v>
      </c>
      <c r="AM51">
        <v>1</v>
      </c>
      <c r="AN51">
        <v>1</v>
      </c>
      <c r="AO51">
        <v>1</v>
      </c>
      <c r="AP51">
        <v>1</v>
      </c>
      <c r="AQ51">
        <v>0</v>
      </c>
      <c r="AR51">
        <v>0</v>
      </c>
      <c r="AS51">
        <v>0</v>
      </c>
      <c r="AT51">
        <v>0</v>
      </c>
      <c r="AU51" t="s">
        <v>17</v>
      </c>
      <c r="AV51">
        <v>61.3</v>
      </c>
      <c r="AW51">
        <v>57.4</v>
      </c>
      <c r="AX51">
        <v>34.9</v>
      </c>
      <c r="AY51">
        <v>40.700000000000003</v>
      </c>
      <c r="AZ51">
        <v>51</v>
      </c>
      <c r="BA51">
        <v>76</v>
      </c>
      <c r="BB51">
        <v>1</v>
      </c>
    </row>
    <row r="52" spans="1:54" x14ac:dyDescent="0.3">
      <c r="A52" t="s">
        <v>29</v>
      </c>
      <c r="B52">
        <f t="shared" si="0"/>
        <v>0</v>
      </c>
      <c r="C52">
        <f t="shared" si="1"/>
        <v>0</v>
      </c>
      <c r="D52">
        <f t="shared" si="2"/>
        <v>1</v>
      </c>
      <c r="E52">
        <f t="shared" si="3"/>
        <v>0</v>
      </c>
      <c r="F52">
        <f t="shared" si="4"/>
        <v>0</v>
      </c>
      <c r="G52">
        <f t="shared" si="5"/>
        <v>0</v>
      </c>
      <c r="H52" s="3">
        <v>14860</v>
      </c>
      <c r="I52" s="3">
        <v>9.6064283182717496</v>
      </c>
      <c r="J52" s="2">
        <v>1.33</v>
      </c>
      <c r="K52" s="2">
        <v>1.4605796791614577E-2</v>
      </c>
      <c r="L52" s="2">
        <v>2.3526370000000005</v>
      </c>
      <c r="M52" s="2">
        <v>1.7689000000000001</v>
      </c>
      <c r="N52" t="s">
        <v>30</v>
      </c>
      <c r="O52" t="s">
        <v>14</v>
      </c>
      <c r="P52" t="s">
        <v>31</v>
      </c>
      <c r="Q52">
        <f t="shared" si="6"/>
        <v>0</v>
      </c>
      <c r="R52">
        <f t="shared" si="7"/>
        <v>0</v>
      </c>
      <c r="S52">
        <f t="shared" si="8"/>
        <v>0</v>
      </c>
      <c r="T52">
        <f t="shared" si="9"/>
        <v>1</v>
      </c>
      <c r="U52">
        <f t="shared" si="10"/>
        <v>0</v>
      </c>
      <c r="V52" t="s">
        <v>24</v>
      </c>
      <c r="W52">
        <f t="shared" si="11"/>
        <v>0</v>
      </c>
      <c r="X52">
        <f t="shared" si="12"/>
        <v>0</v>
      </c>
      <c r="Y52">
        <f t="shared" si="13"/>
        <v>1</v>
      </c>
      <c r="Z52">
        <f t="shared" si="14"/>
        <v>0</v>
      </c>
      <c r="AA52">
        <f t="shared" si="15"/>
        <v>0</v>
      </c>
      <c r="AB52">
        <f t="shared" si="16"/>
        <v>0</v>
      </c>
      <c r="AC52">
        <f t="shared" si="17"/>
        <v>0</v>
      </c>
      <c r="AD52">
        <f t="shared" si="18"/>
        <v>1</v>
      </c>
      <c r="AE52" t="s">
        <v>18</v>
      </c>
      <c r="AF52">
        <f t="shared" si="19"/>
        <v>0</v>
      </c>
      <c r="AG52">
        <f t="shared" si="20"/>
        <v>0</v>
      </c>
      <c r="AH52">
        <f t="shared" si="21"/>
        <v>0</v>
      </c>
      <c r="AI52">
        <f t="shared" si="22"/>
        <v>0</v>
      </c>
      <c r="AJ52">
        <f t="shared" si="23"/>
        <v>1</v>
      </c>
      <c r="AK52">
        <v>1</v>
      </c>
      <c r="AL52">
        <v>1</v>
      </c>
      <c r="AM52">
        <v>1</v>
      </c>
      <c r="AN52">
        <v>1</v>
      </c>
      <c r="AO52">
        <v>1</v>
      </c>
      <c r="AP52">
        <v>1</v>
      </c>
      <c r="AQ52">
        <v>1</v>
      </c>
      <c r="AR52">
        <v>1</v>
      </c>
      <c r="AS52">
        <v>1</v>
      </c>
      <c r="AT52">
        <v>0</v>
      </c>
      <c r="AU52" t="s">
        <v>17</v>
      </c>
      <c r="AV52">
        <v>61.5</v>
      </c>
      <c r="AW52">
        <v>56.6</v>
      </c>
      <c r="AX52">
        <v>34.5</v>
      </c>
      <c r="AY52">
        <v>40.9</v>
      </c>
      <c r="AZ52">
        <v>50</v>
      </c>
      <c r="BA52">
        <v>77</v>
      </c>
      <c r="BB52">
        <v>1</v>
      </c>
    </row>
    <row r="53" spans="1:54" x14ac:dyDescent="0.3">
      <c r="A53" t="s">
        <v>12</v>
      </c>
      <c r="B53">
        <f t="shared" si="0"/>
        <v>0</v>
      </c>
      <c r="C53">
        <f t="shared" si="1"/>
        <v>0</v>
      </c>
      <c r="D53">
        <f t="shared" si="2"/>
        <v>0</v>
      </c>
      <c r="E53">
        <f t="shared" si="3"/>
        <v>0</v>
      </c>
      <c r="F53">
        <f t="shared" si="4"/>
        <v>0</v>
      </c>
      <c r="G53">
        <f t="shared" si="5"/>
        <v>1</v>
      </c>
      <c r="H53" s="3">
        <v>9795</v>
      </c>
      <c r="I53" s="3">
        <v>9.1896273303786415</v>
      </c>
      <c r="J53" s="2">
        <v>1.0980000000000001</v>
      </c>
      <c r="K53" s="2">
        <v>-0.78629033761244294</v>
      </c>
      <c r="L53" s="2">
        <v>1.3237531920000003</v>
      </c>
      <c r="M53" s="2">
        <v>1.2056040000000001</v>
      </c>
      <c r="N53" t="s">
        <v>13</v>
      </c>
      <c r="O53" t="s">
        <v>14</v>
      </c>
      <c r="P53" t="s">
        <v>15</v>
      </c>
      <c r="Q53">
        <f t="shared" si="6"/>
        <v>0</v>
      </c>
      <c r="R53">
        <f t="shared" si="7"/>
        <v>0</v>
      </c>
      <c r="S53">
        <f t="shared" si="8"/>
        <v>1</v>
      </c>
      <c r="T53">
        <f t="shared" si="9"/>
        <v>0</v>
      </c>
      <c r="U53">
        <f t="shared" si="10"/>
        <v>0</v>
      </c>
      <c r="V53" t="s">
        <v>16</v>
      </c>
      <c r="W53">
        <f t="shared" si="11"/>
        <v>0</v>
      </c>
      <c r="X53">
        <f t="shared" si="12"/>
        <v>0</v>
      </c>
      <c r="Y53">
        <f t="shared" si="13"/>
        <v>0</v>
      </c>
      <c r="Z53">
        <f t="shared" si="14"/>
        <v>1</v>
      </c>
      <c r="AA53">
        <f t="shared" si="15"/>
        <v>0</v>
      </c>
      <c r="AB53">
        <f t="shared" si="16"/>
        <v>0</v>
      </c>
      <c r="AC53">
        <f t="shared" si="17"/>
        <v>0</v>
      </c>
      <c r="AD53">
        <f t="shared" si="18"/>
        <v>1</v>
      </c>
      <c r="AE53" t="s">
        <v>28</v>
      </c>
      <c r="AF53">
        <f t="shared" si="19"/>
        <v>0</v>
      </c>
      <c r="AG53">
        <f t="shared" si="20"/>
        <v>0</v>
      </c>
      <c r="AH53">
        <f t="shared" si="21"/>
        <v>0</v>
      </c>
      <c r="AI53">
        <f t="shared" si="22"/>
        <v>1</v>
      </c>
      <c r="AJ53">
        <f t="shared" si="23"/>
        <v>0</v>
      </c>
      <c r="AK53">
        <v>1</v>
      </c>
      <c r="AL53">
        <v>1</v>
      </c>
      <c r="AM53">
        <v>0</v>
      </c>
      <c r="AN53">
        <v>1</v>
      </c>
      <c r="AO53">
        <v>1</v>
      </c>
      <c r="AP53">
        <v>1</v>
      </c>
      <c r="AQ53">
        <v>1</v>
      </c>
      <c r="AR53">
        <v>0</v>
      </c>
      <c r="AS53">
        <v>1</v>
      </c>
      <c r="AT53">
        <v>0</v>
      </c>
      <c r="AU53" t="s">
        <v>17</v>
      </c>
      <c r="AV53">
        <v>61.8</v>
      </c>
      <c r="AW53">
        <v>56.2</v>
      </c>
      <c r="AX53">
        <v>34.799999999999997</v>
      </c>
      <c r="AY53">
        <v>40.799999999999997</v>
      </c>
      <c r="AZ53">
        <v>54</v>
      </c>
      <c r="BA53">
        <v>76</v>
      </c>
      <c r="BB53">
        <v>1</v>
      </c>
    </row>
    <row r="54" spans="1:54" x14ac:dyDescent="0.3">
      <c r="A54" t="s">
        <v>19</v>
      </c>
      <c r="B54">
        <f t="shared" si="0"/>
        <v>1</v>
      </c>
      <c r="C54">
        <f t="shared" si="1"/>
        <v>0</v>
      </c>
      <c r="D54">
        <f t="shared" si="2"/>
        <v>0</v>
      </c>
      <c r="E54">
        <f t="shared" si="3"/>
        <v>0</v>
      </c>
      <c r="F54">
        <f t="shared" si="4"/>
        <v>0</v>
      </c>
      <c r="G54">
        <f t="shared" si="5"/>
        <v>0</v>
      </c>
      <c r="H54" s="3">
        <v>23175.079999999998</v>
      </c>
      <c r="I54" s="3">
        <v>10.050832842423782</v>
      </c>
      <c r="J54" s="2">
        <v>1.6</v>
      </c>
      <c r="K54" s="2">
        <v>0.94668319458944028</v>
      </c>
      <c r="L54" s="2">
        <v>4.096000000000001</v>
      </c>
      <c r="M54" s="2">
        <v>2.5600000000000005</v>
      </c>
      <c r="N54" t="s">
        <v>13</v>
      </c>
      <c r="O54" t="s">
        <v>20</v>
      </c>
      <c r="P54" t="s">
        <v>27</v>
      </c>
      <c r="Q54">
        <f t="shared" si="6"/>
        <v>1</v>
      </c>
      <c r="R54">
        <f t="shared" si="7"/>
        <v>0</v>
      </c>
      <c r="S54">
        <f t="shared" si="8"/>
        <v>0</v>
      </c>
      <c r="T54">
        <f t="shared" si="9"/>
        <v>0</v>
      </c>
      <c r="U54">
        <f t="shared" si="10"/>
        <v>0</v>
      </c>
      <c r="V54" t="s">
        <v>16</v>
      </c>
      <c r="W54">
        <f t="shared" si="11"/>
        <v>0</v>
      </c>
      <c r="X54">
        <f t="shared" si="12"/>
        <v>0</v>
      </c>
      <c r="Y54">
        <f t="shared" si="13"/>
        <v>0</v>
      </c>
      <c r="Z54">
        <f t="shared" si="14"/>
        <v>1</v>
      </c>
      <c r="AA54">
        <f t="shared" si="15"/>
        <v>0</v>
      </c>
      <c r="AB54">
        <f t="shared" si="16"/>
        <v>0</v>
      </c>
      <c r="AC54">
        <f t="shared" si="17"/>
        <v>0</v>
      </c>
      <c r="AD54">
        <f t="shared" si="18"/>
        <v>1</v>
      </c>
      <c r="AE54" t="s">
        <v>23</v>
      </c>
      <c r="AF54">
        <f t="shared" si="19"/>
        <v>0</v>
      </c>
      <c r="AG54">
        <f t="shared" si="20"/>
        <v>1</v>
      </c>
      <c r="AH54">
        <f t="shared" si="21"/>
        <v>0</v>
      </c>
      <c r="AI54">
        <f t="shared" si="22"/>
        <v>0</v>
      </c>
      <c r="AJ54">
        <f t="shared" si="23"/>
        <v>0</v>
      </c>
      <c r="AK54">
        <v>0</v>
      </c>
      <c r="AL54">
        <v>0</v>
      </c>
      <c r="AM54">
        <v>0</v>
      </c>
      <c r="AN54">
        <v>0</v>
      </c>
      <c r="AO54">
        <v>1</v>
      </c>
      <c r="AP54">
        <v>1</v>
      </c>
      <c r="AQ54">
        <v>1</v>
      </c>
      <c r="AR54">
        <v>0</v>
      </c>
      <c r="AS54">
        <v>0</v>
      </c>
      <c r="AT54">
        <v>0</v>
      </c>
      <c r="AU54" t="s">
        <v>22</v>
      </c>
      <c r="AV54">
        <v>61.6</v>
      </c>
      <c r="AW54">
        <v>57</v>
      </c>
      <c r="AX54">
        <v>35</v>
      </c>
      <c r="AY54">
        <v>40.6</v>
      </c>
      <c r="AZ54">
        <v>55</v>
      </c>
      <c r="BA54">
        <v>80</v>
      </c>
      <c r="BB54">
        <v>1</v>
      </c>
    </row>
    <row r="55" spans="1:54" x14ac:dyDescent="0.3">
      <c r="A55" t="s">
        <v>19</v>
      </c>
      <c r="B55">
        <f t="shared" si="0"/>
        <v>1</v>
      </c>
      <c r="C55">
        <f t="shared" si="1"/>
        <v>0</v>
      </c>
      <c r="D55">
        <f t="shared" si="2"/>
        <v>0</v>
      </c>
      <c r="E55">
        <f t="shared" si="3"/>
        <v>0</v>
      </c>
      <c r="F55">
        <f t="shared" si="4"/>
        <v>0</v>
      </c>
      <c r="G55">
        <f t="shared" si="5"/>
        <v>0</v>
      </c>
      <c r="H55" s="3">
        <v>10053.895</v>
      </c>
      <c r="I55" s="3">
        <v>9.2157154005934494</v>
      </c>
      <c r="J55" s="2">
        <v>1.01</v>
      </c>
      <c r="K55" s="2">
        <v>-1.0900785265243271</v>
      </c>
      <c r="L55" s="2">
        <v>1.0303010000000001</v>
      </c>
      <c r="M55" s="2">
        <v>1.0201</v>
      </c>
      <c r="N55" t="s">
        <v>13</v>
      </c>
      <c r="O55" t="s">
        <v>20</v>
      </c>
      <c r="P55" t="s">
        <v>40</v>
      </c>
      <c r="Q55">
        <f t="shared" si="6"/>
        <v>0</v>
      </c>
      <c r="R55">
        <f t="shared" si="7"/>
        <v>1</v>
      </c>
      <c r="S55">
        <f t="shared" si="8"/>
        <v>0</v>
      </c>
      <c r="T55">
        <f t="shared" si="9"/>
        <v>0</v>
      </c>
      <c r="U55">
        <f t="shared" si="10"/>
        <v>0</v>
      </c>
      <c r="V55" t="s">
        <v>24</v>
      </c>
      <c r="W55">
        <f t="shared" si="11"/>
        <v>0</v>
      </c>
      <c r="X55">
        <f t="shared" si="12"/>
        <v>0</v>
      </c>
      <c r="Y55">
        <f t="shared" si="13"/>
        <v>1</v>
      </c>
      <c r="Z55">
        <f t="shared" si="14"/>
        <v>0</v>
      </c>
      <c r="AA55">
        <f t="shared" si="15"/>
        <v>0</v>
      </c>
      <c r="AB55">
        <f t="shared" si="16"/>
        <v>0</v>
      </c>
      <c r="AC55">
        <f t="shared" si="17"/>
        <v>0</v>
      </c>
      <c r="AD55">
        <f t="shared" si="18"/>
        <v>1</v>
      </c>
      <c r="AE55" t="s">
        <v>33</v>
      </c>
      <c r="AF55">
        <f t="shared" si="19"/>
        <v>1</v>
      </c>
      <c r="AG55">
        <f t="shared" si="20"/>
        <v>0</v>
      </c>
      <c r="AH55">
        <f t="shared" si="21"/>
        <v>0</v>
      </c>
      <c r="AI55">
        <f t="shared" si="22"/>
        <v>0</v>
      </c>
      <c r="AJ55">
        <f t="shared" si="23"/>
        <v>0</v>
      </c>
      <c r="AK55">
        <v>1</v>
      </c>
      <c r="AL55">
        <v>1</v>
      </c>
      <c r="AM55">
        <v>1</v>
      </c>
      <c r="AN55">
        <v>0</v>
      </c>
      <c r="AO55">
        <v>1</v>
      </c>
      <c r="AP55">
        <v>1</v>
      </c>
      <c r="AQ55">
        <v>1</v>
      </c>
      <c r="AR55">
        <v>1</v>
      </c>
      <c r="AS55">
        <v>0</v>
      </c>
      <c r="AT55">
        <v>0</v>
      </c>
      <c r="AU55" t="s">
        <v>22</v>
      </c>
      <c r="AV55">
        <v>61.8</v>
      </c>
      <c r="AW55">
        <v>57</v>
      </c>
      <c r="AX55">
        <v>35.5</v>
      </c>
      <c r="AY55">
        <v>40.799999999999997</v>
      </c>
      <c r="AZ55">
        <v>50</v>
      </c>
      <c r="BA55">
        <v>80</v>
      </c>
      <c r="BB55">
        <v>1</v>
      </c>
    </row>
    <row r="56" spans="1:54" x14ac:dyDescent="0.3">
      <c r="A56" t="s">
        <v>29</v>
      </c>
      <c r="B56">
        <f t="shared" si="0"/>
        <v>0</v>
      </c>
      <c r="C56">
        <f t="shared" si="1"/>
        <v>0</v>
      </c>
      <c r="D56">
        <f t="shared" si="2"/>
        <v>1</v>
      </c>
      <c r="E56">
        <f t="shared" si="3"/>
        <v>0</v>
      </c>
      <c r="F56">
        <f t="shared" si="4"/>
        <v>0</v>
      </c>
      <c r="G56">
        <f t="shared" si="5"/>
        <v>0</v>
      </c>
      <c r="H56" s="3">
        <v>13162</v>
      </c>
      <c r="I56" s="3">
        <v>9.4850891690160637</v>
      </c>
      <c r="J56" s="2">
        <v>1.1100000000000001</v>
      </c>
      <c r="K56" s="2">
        <v>-0.7448646754880951</v>
      </c>
      <c r="L56" s="2">
        <v>1.3676310000000003</v>
      </c>
      <c r="M56" s="2">
        <v>1.2321000000000002</v>
      </c>
      <c r="N56" t="s">
        <v>30</v>
      </c>
      <c r="O56" t="s">
        <v>14</v>
      </c>
      <c r="P56" t="s">
        <v>15</v>
      </c>
      <c r="Q56">
        <f t="shared" si="6"/>
        <v>0</v>
      </c>
      <c r="R56">
        <f t="shared" si="7"/>
        <v>0</v>
      </c>
      <c r="S56">
        <f t="shared" si="8"/>
        <v>1</v>
      </c>
      <c r="T56">
        <f t="shared" si="9"/>
        <v>0</v>
      </c>
      <c r="U56">
        <f t="shared" si="10"/>
        <v>0</v>
      </c>
      <c r="V56" t="s">
        <v>24</v>
      </c>
      <c r="W56">
        <f t="shared" si="11"/>
        <v>0</v>
      </c>
      <c r="X56">
        <f t="shared" si="12"/>
        <v>0</v>
      </c>
      <c r="Y56">
        <f t="shared" si="13"/>
        <v>1</v>
      </c>
      <c r="Z56">
        <f t="shared" si="14"/>
        <v>0</v>
      </c>
      <c r="AA56">
        <f t="shared" si="15"/>
        <v>0</v>
      </c>
      <c r="AB56">
        <f t="shared" si="16"/>
        <v>0</v>
      </c>
      <c r="AC56">
        <f t="shared" si="17"/>
        <v>0</v>
      </c>
      <c r="AD56">
        <f t="shared" si="18"/>
        <v>1</v>
      </c>
      <c r="AE56" t="s">
        <v>28</v>
      </c>
      <c r="AF56">
        <f t="shared" si="19"/>
        <v>0</v>
      </c>
      <c r="AG56">
        <f t="shared" si="20"/>
        <v>0</v>
      </c>
      <c r="AH56">
        <f t="shared" si="21"/>
        <v>0</v>
      </c>
      <c r="AI56">
        <f t="shared" si="22"/>
        <v>1</v>
      </c>
      <c r="AJ56">
        <f t="shared" si="23"/>
        <v>0</v>
      </c>
      <c r="AK56">
        <v>1</v>
      </c>
      <c r="AL56">
        <v>1</v>
      </c>
      <c r="AM56">
        <v>1</v>
      </c>
      <c r="AN56">
        <v>1</v>
      </c>
      <c r="AO56">
        <v>1</v>
      </c>
      <c r="AP56">
        <v>1</v>
      </c>
      <c r="AQ56">
        <v>1</v>
      </c>
      <c r="AR56">
        <v>1</v>
      </c>
      <c r="AS56">
        <v>1</v>
      </c>
      <c r="AT56">
        <v>0</v>
      </c>
      <c r="AU56" t="s">
        <v>17</v>
      </c>
      <c r="AV56">
        <v>61.9</v>
      </c>
      <c r="AW56">
        <v>55.1</v>
      </c>
      <c r="AX56">
        <v>34.1</v>
      </c>
      <c r="AY56">
        <v>40.9</v>
      </c>
      <c r="AZ56">
        <v>50</v>
      </c>
      <c r="BA56">
        <v>75</v>
      </c>
      <c r="BB56">
        <v>1</v>
      </c>
    </row>
    <row r="57" spans="1:54" x14ac:dyDescent="0.3">
      <c r="A57" t="s">
        <v>19</v>
      </c>
      <c r="B57">
        <f t="shared" si="0"/>
        <v>1</v>
      </c>
      <c r="C57">
        <f t="shared" si="1"/>
        <v>0</v>
      </c>
      <c r="D57">
        <f t="shared" si="2"/>
        <v>0</v>
      </c>
      <c r="E57">
        <f t="shared" si="3"/>
        <v>0</v>
      </c>
      <c r="F57">
        <f t="shared" si="4"/>
        <v>0</v>
      </c>
      <c r="G57">
        <f t="shared" si="5"/>
        <v>0</v>
      </c>
      <c r="H57" s="3">
        <v>10235.135</v>
      </c>
      <c r="I57" s="3">
        <v>9.233581688042598</v>
      </c>
      <c r="J57" s="2">
        <v>1.25</v>
      </c>
      <c r="K57" s="2">
        <v>-0.26156528403737106</v>
      </c>
      <c r="L57" s="2">
        <v>1.953125</v>
      </c>
      <c r="M57" s="2">
        <v>1.5625</v>
      </c>
      <c r="N57" t="s">
        <v>13</v>
      </c>
      <c r="O57" t="s">
        <v>20</v>
      </c>
      <c r="P57" t="s">
        <v>21</v>
      </c>
      <c r="Q57">
        <f t="shared" si="6"/>
        <v>0</v>
      </c>
      <c r="R57">
        <f t="shared" si="7"/>
        <v>0</v>
      </c>
      <c r="S57">
        <f t="shared" si="8"/>
        <v>0</v>
      </c>
      <c r="T57">
        <f t="shared" si="9"/>
        <v>0</v>
      </c>
      <c r="U57">
        <f t="shared" si="10"/>
        <v>1</v>
      </c>
      <c r="V57" t="s">
        <v>24</v>
      </c>
      <c r="W57">
        <f t="shared" si="11"/>
        <v>0</v>
      </c>
      <c r="X57">
        <f t="shared" si="12"/>
        <v>0</v>
      </c>
      <c r="Y57">
        <f t="shared" si="13"/>
        <v>1</v>
      </c>
      <c r="Z57">
        <f t="shared" si="14"/>
        <v>0</v>
      </c>
      <c r="AA57">
        <f t="shared" si="15"/>
        <v>0</v>
      </c>
      <c r="AB57">
        <f t="shared" si="16"/>
        <v>0</v>
      </c>
      <c r="AC57">
        <f t="shared" si="17"/>
        <v>0</v>
      </c>
      <c r="AD57">
        <f t="shared" si="18"/>
        <v>1</v>
      </c>
      <c r="AE57" t="s">
        <v>23</v>
      </c>
      <c r="AF57">
        <f t="shared" si="19"/>
        <v>0</v>
      </c>
      <c r="AG57">
        <f t="shared" si="20"/>
        <v>1</v>
      </c>
      <c r="AH57">
        <f t="shared" si="21"/>
        <v>0</v>
      </c>
      <c r="AI57">
        <f t="shared" si="22"/>
        <v>0</v>
      </c>
      <c r="AJ57">
        <f t="shared" si="23"/>
        <v>0</v>
      </c>
      <c r="AK57">
        <v>1</v>
      </c>
      <c r="AL57">
        <v>0</v>
      </c>
      <c r="AM57">
        <v>0</v>
      </c>
      <c r="AN57">
        <v>0</v>
      </c>
      <c r="AO57">
        <v>1</v>
      </c>
      <c r="AP57">
        <v>1</v>
      </c>
      <c r="AQ57">
        <v>1</v>
      </c>
      <c r="AR57">
        <v>1</v>
      </c>
      <c r="AS57">
        <v>0</v>
      </c>
      <c r="AT57">
        <v>0</v>
      </c>
      <c r="AU57" t="s">
        <v>22</v>
      </c>
      <c r="AV57">
        <v>61.8</v>
      </c>
      <c r="AW57">
        <v>57</v>
      </c>
      <c r="AX57">
        <v>35.5</v>
      </c>
      <c r="AY57">
        <v>40.6</v>
      </c>
      <c r="AZ57">
        <v>50</v>
      </c>
      <c r="BA57">
        <v>80</v>
      </c>
      <c r="BB57">
        <v>1</v>
      </c>
    </row>
    <row r="58" spans="1:54" x14ac:dyDescent="0.3">
      <c r="A58" t="s">
        <v>12</v>
      </c>
      <c r="B58">
        <f t="shared" si="0"/>
        <v>0</v>
      </c>
      <c r="C58">
        <f t="shared" si="1"/>
        <v>0</v>
      </c>
      <c r="D58">
        <f t="shared" si="2"/>
        <v>0</v>
      </c>
      <c r="E58">
        <f t="shared" si="3"/>
        <v>0</v>
      </c>
      <c r="F58">
        <f t="shared" si="4"/>
        <v>0</v>
      </c>
      <c r="G58">
        <f t="shared" si="5"/>
        <v>1</v>
      </c>
      <c r="H58" s="3">
        <v>8985</v>
      </c>
      <c r="I58" s="3">
        <v>9.1033117992176589</v>
      </c>
      <c r="J58" s="2">
        <v>1.095</v>
      </c>
      <c r="K58" s="2">
        <v>-0.79664675314353028</v>
      </c>
      <c r="L58" s="2">
        <v>1.3129323749999999</v>
      </c>
      <c r="M58" s="2">
        <v>1.199025</v>
      </c>
      <c r="N58" t="s">
        <v>13</v>
      </c>
      <c r="O58" t="s">
        <v>14</v>
      </c>
      <c r="P58" t="s">
        <v>31</v>
      </c>
      <c r="Q58">
        <f t="shared" si="6"/>
        <v>0</v>
      </c>
      <c r="R58">
        <f t="shared" si="7"/>
        <v>0</v>
      </c>
      <c r="S58">
        <f t="shared" si="8"/>
        <v>0</v>
      </c>
      <c r="T58">
        <f t="shared" si="9"/>
        <v>1</v>
      </c>
      <c r="U58">
        <f t="shared" si="10"/>
        <v>0</v>
      </c>
      <c r="V58" t="s">
        <v>16</v>
      </c>
      <c r="W58">
        <f t="shared" si="11"/>
        <v>0</v>
      </c>
      <c r="X58">
        <f t="shared" si="12"/>
        <v>0</v>
      </c>
      <c r="Y58">
        <f t="shared" si="13"/>
        <v>0</v>
      </c>
      <c r="Z58">
        <f t="shared" si="14"/>
        <v>1</v>
      </c>
      <c r="AA58">
        <f t="shared" si="15"/>
        <v>0</v>
      </c>
      <c r="AB58">
        <f t="shared" si="16"/>
        <v>0</v>
      </c>
      <c r="AC58">
        <f t="shared" si="17"/>
        <v>0</v>
      </c>
      <c r="AD58">
        <f t="shared" si="18"/>
        <v>1</v>
      </c>
      <c r="AE58" t="s">
        <v>28</v>
      </c>
      <c r="AF58">
        <f t="shared" si="19"/>
        <v>0</v>
      </c>
      <c r="AG58">
        <f t="shared" si="20"/>
        <v>0</v>
      </c>
      <c r="AH58">
        <f t="shared" si="21"/>
        <v>0</v>
      </c>
      <c r="AI58">
        <f t="shared" si="22"/>
        <v>1</v>
      </c>
      <c r="AJ58">
        <f t="shared" si="23"/>
        <v>0</v>
      </c>
      <c r="AK58">
        <v>1</v>
      </c>
      <c r="AL58">
        <v>1</v>
      </c>
      <c r="AM58">
        <v>0</v>
      </c>
      <c r="AN58">
        <v>1</v>
      </c>
      <c r="AO58">
        <v>1</v>
      </c>
      <c r="AP58">
        <v>1</v>
      </c>
      <c r="AQ58">
        <v>1</v>
      </c>
      <c r="AR58">
        <v>0</v>
      </c>
      <c r="AS58">
        <v>1</v>
      </c>
      <c r="AT58">
        <v>0</v>
      </c>
      <c r="AU58" t="s">
        <v>17</v>
      </c>
      <c r="AV58">
        <v>61.4</v>
      </c>
      <c r="AW58">
        <v>56.1</v>
      </c>
      <c r="AX58">
        <v>34.700000000000003</v>
      </c>
      <c r="AY58">
        <v>40.700000000000003</v>
      </c>
      <c r="AZ58">
        <v>52</v>
      </c>
      <c r="BA58">
        <v>76</v>
      </c>
      <c r="BB58">
        <v>1</v>
      </c>
    </row>
    <row r="59" spans="1:54" x14ac:dyDescent="0.3">
      <c r="A59" t="s">
        <v>25</v>
      </c>
      <c r="B59">
        <f t="shared" si="0"/>
        <v>0</v>
      </c>
      <c r="C59">
        <f t="shared" si="1"/>
        <v>1</v>
      </c>
      <c r="D59">
        <f t="shared" si="2"/>
        <v>0</v>
      </c>
      <c r="E59">
        <f t="shared" si="3"/>
        <v>0</v>
      </c>
      <c r="F59">
        <f t="shared" si="4"/>
        <v>0</v>
      </c>
      <c r="G59">
        <f t="shared" si="5"/>
        <v>0</v>
      </c>
      <c r="H59" s="3">
        <v>9696</v>
      </c>
      <c r="I59" s="3">
        <v>9.1794687083090949</v>
      </c>
      <c r="J59" s="2">
        <v>1.1579999999999999</v>
      </c>
      <c r="K59" s="2">
        <v>-0.57916202699070451</v>
      </c>
      <c r="L59" s="2">
        <v>1.5528363119999997</v>
      </c>
      <c r="M59" s="2">
        <v>1.3409639999999998</v>
      </c>
      <c r="N59" t="s">
        <v>13</v>
      </c>
      <c r="O59" t="s">
        <v>26</v>
      </c>
      <c r="P59" t="s">
        <v>31</v>
      </c>
      <c r="Q59">
        <f t="shared" si="6"/>
        <v>0</v>
      </c>
      <c r="R59">
        <f t="shared" si="7"/>
        <v>0</v>
      </c>
      <c r="S59">
        <f t="shared" si="8"/>
        <v>0</v>
      </c>
      <c r="T59">
        <f t="shared" si="9"/>
        <v>1</v>
      </c>
      <c r="U59">
        <f t="shared" si="10"/>
        <v>0</v>
      </c>
      <c r="V59" t="s">
        <v>16</v>
      </c>
      <c r="W59">
        <f t="shared" si="11"/>
        <v>0</v>
      </c>
      <c r="X59">
        <f t="shared" si="12"/>
        <v>0</v>
      </c>
      <c r="Y59">
        <f t="shared" si="13"/>
        <v>0</v>
      </c>
      <c r="Z59">
        <f t="shared" si="14"/>
        <v>1</v>
      </c>
      <c r="AA59">
        <f t="shared" si="15"/>
        <v>0</v>
      </c>
      <c r="AB59">
        <f t="shared" si="16"/>
        <v>0</v>
      </c>
      <c r="AC59">
        <f t="shared" si="17"/>
        <v>0</v>
      </c>
      <c r="AD59">
        <f t="shared" si="18"/>
        <v>1</v>
      </c>
      <c r="AE59" t="s">
        <v>28</v>
      </c>
      <c r="AF59">
        <f t="shared" si="19"/>
        <v>0</v>
      </c>
      <c r="AG59">
        <f t="shared" si="20"/>
        <v>0</v>
      </c>
      <c r="AH59">
        <f t="shared" si="21"/>
        <v>0</v>
      </c>
      <c r="AI59">
        <f t="shared" si="22"/>
        <v>1</v>
      </c>
      <c r="AJ59">
        <f t="shared" si="23"/>
        <v>0</v>
      </c>
      <c r="AK59">
        <v>1</v>
      </c>
      <c r="AL59">
        <v>1</v>
      </c>
      <c r="AM59">
        <v>1</v>
      </c>
      <c r="AN59">
        <v>1</v>
      </c>
      <c r="AO59">
        <v>1</v>
      </c>
      <c r="AP59">
        <v>1</v>
      </c>
      <c r="AQ59">
        <v>1</v>
      </c>
      <c r="AR59">
        <v>0</v>
      </c>
      <c r="AS59">
        <v>1</v>
      </c>
      <c r="AT59">
        <v>0</v>
      </c>
      <c r="AU59" t="s">
        <v>17</v>
      </c>
      <c r="AV59">
        <v>61.8</v>
      </c>
      <c r="AW59">
        <v>56.4</v>
      </c>
      <c r="AX59">
        <v>34.700000000000003</v>
      </c>
      <c r="AY59">
        <v>40.799999999999997</v>
      </c>
      <c r="AZ59">
        <v>53</v>
      </c>
      <c r="BA59">
        <v>76</v>
      </c>
      <c r="BB59">
        <v>1</v>
      </c>
    </row>
    <row r="60" spans="1:54" x14ac:dyDescent="0.3">
      <c r="A60" t="s">
        <v>19</v>
      </c>
      <c r="B60">
        <f t="shared" si="0"/>
        <v>1</v>
      </c>
      <c r="C60">
        <f t="shared" si="1"/>
        <v>0</v>
      </c>
      <c r="D60">
        <f t="shared" si="2"/>
        <v>0</v>
      </c>
      <c r="E60">
        <f t="shared" si="3"/>
        <v>0</v>
      </c>
      <c r="F60">
        <f t="shared" si="4"/>
        <v>0</v>
      </c>
      <c r="G60">
        <f t="shared" si="5"/>
        <v>0</v>
      </c>
      <c r="H60" s="3">
        <v>11573.75</v>
      </c>
      <c r="I60" s="3">
        <v>9.3564948817622575</v>
      </c>
      <c r="J60" s="2">
        <v>1.05</v>
      </c>
      <c r="K60" s="2">
        <v>-0.9519929861098344</v>
      </c>
      <c r="L60" s="2">
        <v>1.1576250000000001</v>
      </c>
      <c r="M60" s="2">
        <v>1.1025</v>
      </c>
      <c r="N60" t="s">
        <v>13</v>
      </c>
      <c r="O60" t="s">
        <v>20</v>
      </c>
      <c r="P60" t="s">
        <v>15</v>
      </c>
      <c r="Q60">
        <f t="shared" si="6"/>
        <v>0</v>
      </c>
      <c r="R60">
        <f t="shared" si="7"/>
        <v>0</v>
      </c>
      <c r="S60">
        <f t="shared" si="8"/>
        <v>1</v>
      </c>
      <c r="T60">
        <f t="shared" si="9"/>
        <v>0</v>
      </c>
      <c r="U60">
        <f t="shared" si="10"/>
        <v>0</v>
      </c>
      <c r="V60" t="s">
        <v>32</v>
      </c>
      <c r="W60">
        <f t="shared" si="11"/>
        <v>0</v>
      </c>
      <c r="X60">
        <f t="shared" si="12"/>
        <v>0</v>
      </c>
      <c r="Y60">
        <f t="shared" si="13"/>
        <v>0</v>
      </c>
      <c r="Z60">
        <f t="shared" si="14"/>
        <v>0</v>
      </c>
      <c r="AA60">
        <f t="shared" si="15"/>
        <v>1</v>
      </c>
      <c r="AB60">
        <f t="shared" si="16"/>
        <v>0</v>
      </c>
      <c r="AC60">
        <f t="shared" si="17"/>
        <v>0</v>
      </c>
      <c r="AD60">
        <f t="shared" si="18"/>
        <v>1</v>
      </c>
      <c r="AE60" t="s">
        <v>33</v>
      </c>
      <c r="AF60">
        <f t="shared" si="19"/>
        <v>1</v>
      </c>
      <c r="AG60">
        <f t="shared" si="20"/>
        <v>0</v>
      </c>
      <c r="AH60">
        <f t="shared" si="21"/>
        <v>0</v>
      </c>
      <c r="AI60">
        <f t="shared" si="22"/>
        <v>0</v>
      </c>
      <c r="AJ60">
        <f t="shared" si="23"/>
        <v>0</v>
      </c>
      <c r="AK60">
        <v>0</v>
      </c>
      <c r="AL60">
        <v>1</v>
      </c>
      <c r="AM60">
        <v>1</v>
      </c>
      <c r="AN60">
        <v>0</v>
      </c>
      <c r="AO60">
        <v>1</v>
      </c>
      <c r="AP60">
        <v>1</v>
      </c>
      <c r="AQ60">
        <v>1</v>
      </c>
      <c r="AR60">
        <v>0</v>
      </c>
      <c r="AS60">
        <v>0</v>
      </c>
      <c r="AT60">
        <v>0</v>
      </c>
      <c r="AU60" t="s">
        <v>22</v>
      </c>
      <c r="AV60">
        <v>61</v>
      </c>
      <c r="AW60">
        <v>57</v>
      </c>
      <c r="AX60">
        <v>34</v>
      </c>
      <c r="AY60">
        <v>40.799999999999997</v>
      </c>
      <c r="AZ60">
        <v>55</v>
      </c>
      <c r="BA60">
        <v>80</v>
      </c>
      <c r="BB60">
        <v>1</v>
      </c>
    </row>
    <row r="61" spans="1:54" x14ac:dyDescent="0.3">
      <c r="A61" t="s">
        <v>19</v>
      </c>
      <c r="B61">
        <f t="shared" si="0"/>
        <v>1</v>
      </c>
      <c r="C61">
        <f t="shared" si="1"/>
        <v>0</v>
      </c>
      <c r="D61">
        <f t="shared" si="2"/>
        <v>0</v>
      </c>
      <c r="E61">
        <f t="shared" si="3"/>
        <v>0</v>
      </c>
      <c r="F61">
        <f t="shared" si="4"/>
        <v>0</v>
      </c>
      <c r="G61">
        <f t="shared" si="5"/>
        <v>0</v>
      </c>
      <c r="H61" s="3">
        <v>22215.69</v>
      </c>
      <c r="I61" s="3">
        <v>10.008554074982184</v>
      </c>
      <c r="J61" s="2">
        <v>1.54</v>
      </c>
      <c r="K61" s="2">
        <v>0.73955488396770108</v>
      </c>
      <c r="L61" s="2">
        <v>3.6522640000000002</v>
      </c>
      <c r="M61" s="2">
        <v>2.3715999999999999</v>
      </c>
      <c r="N61" t="s">
        <v>13</v>
      </c>
      <c r="O61" t="s">
        <v>20</v>
      </c>
      <c r="P61" t="s">
        <v>40</v>
      </c>
      <c r="Q61">
        <f t="shared" si="6"/>
        <v>0</v>
      </c>
      <c r="R61">
        <f t="shared" si="7"/>
        <v>1</v>
      </c>
      <c r="S61">
        <f t="shared" si="8"/>
        <v>0</v>
      </c>
      <c r="T61">
        <f t="shared" si="9"/>
        <v>0</v>
      </c>
      <c r="U61">
        <f t="shared" si="10"/>
        <v>0</v>
      </c>
      <c r="V61" t="s">
        <v>24</v>
      </c>
      <c r="W61">
        <f t="shared" si="11"/>
        <v>0</v>
      </c>
      <c r="X61">
        <f t="shared" si="12"/>
        <v>0</v>
      </c>
      <c r="Y61">
        <f t="shared" si="13"/>
        <v>1</v>
      </c>
      <c r="Z61">
        <f t="shared" si="14"/>
        <v>0</v>
      </c>
      <c r="AA61">
        <f t="shared" si="15"/>
        <v>0</v>
      </c>
      <c r="AB61">
        <f t="shared" si="16"/>
        <v>0</v>
      </c>
      <c r="AC61">
        <f t="shared" si="17"/>
        <v>0</v>
      </c>
      <c r="AD61">
        <f t="shared" si="18"/>
        <v>1</v>
      </c>
      <c r="AE61" t="s">
        <v>33</v>
      </c>
      <c r="AF61">
        <f t="shared" si="19"/>
        <v>1</v>
      </c>
      <c r="AG61">
        <f t="shared" si="20"/>
        <v>0</v>
      </c>
      <c r="AH61">
        <f t="shared" si="21"/>
        <v>0</v>
      </c>
      <c r="AI61">
        <f t="shared" si="22"/>
        <v>0</v>
      </c>
      <c r="AJ61">
        <f t="shared" si="23"/>
        <v>0</v>
      </c>
      <c r="AK61">
        <v>0</v>
      </c>
      <c r="AL61">
        <v>1</v>
      </c>
      <c r="AM61">
        <v>0</v>
      </c>
      <c r="AN61">
        <v>0</v>
      </c>
      <c r="AO61">
        <v>1</v>
      </c>
      <c r="AP61">
        <v>1</v>
      </c>
      <c r="AQ61">
        <v>1</v>
      </c>
      <c r="AR61">
        <v>0</v>
      </c>
      <c r="AS61">
        <v>0</v>
      </c>
      <c r="AT61">
        <v>0</v>
      </c>
      <c r="AU61" t="s">
        <v>22</v>
      </c>
      <c r="AV61">
        <v>61.9</v>
      </c>
      <c r="AW61">
        <v>57</v>
      </c>
      <c r="AX61">
        <v>35.5</v>
      </c>
      <c r="AY61">
        <v>40.6</v>
      </c>
      <c r="AZ61">
        <v>55</v>
      </c>
      <c r="BA61">
        <v>80</v>
      </c>
      <c r="BB61">
        <v>1</v>
      </c>
    </row>
    <row r="62" spans="1:54" x14ac:dyDescent="0.3">
      <c r="A62" t="s">
        <v>29</v>
      </c>
      <c r="B62">
        <f t="shared" si="0"/>
        <v>0</v>
      </c>
      <c r="C62">
        <f t="shared" si="1"/>
        <v>0</v>
      </c>
      <c r="D62">
        <f t="shared" si="2"/>
        <v>1</v>
      </c>
      <c r="E62">
        <f t="shared" si="3"/>
        <v>0</v>
      </c>
      <c r="F62">
        <f t="shared" si="4"/>
        <v>0</v>
      </c>
      <c r="G62">
        <f t="shared" si="5"/>
        <v>0</v>
      </c>
      <c r="H62" s="3">
        <v>9961</v>
      </c>
      <c r="I62" s="3">
        <v>9.2064327471451648</v>
      </c>
      <c r="J62" s="2">
        <v>1.1000000000000001</v>
      </c>
      <c r="K62" s="2">
        <v>-0.77938606059171833</v>
      </c>
      <c r="L62" s="2">
        <v>1.3310000000000004</v>
      </c>
      <c r="M62" s="2">
        <v>1.2100000000000002</v>
      </c>
      <c r="N62" t="s">
        <v>30</v>
      </c>
      <c r="O62" t="s">
        <v>14</v>
      </c>
      <c r="P62" t="s">
        <v>31</v>
      </c>
      <c r="Q62">
        <f t="shared" si="6"/>
        <v>0</v>
      </c>
      <c r="R62">
        <f t="shared" si="7"/>
        <v>0</v>
      </c>
      <c r="S62">
        <f t="shared" si="8"/>
        <v>0</v>
      </c>
      <c r="T62">
        <f t="shared" si="9"/>
        <v>1</v>
      </c>
      <c r="U62">
        <f t="shared" si="10"/>
        <v>0</v>
      </c>
      <c r="V62" t="s">
        <v>16</v>
      </c>
      <c r="W62">
        <f t="shared" si="11"/>
        <v>0</v>
      </c>
      <c r="X62">
        <f t="shared" si="12"/>
        <v>0</v>
      </c>
      <c r="Y62">
        <f t="shared" si="13"/>
        <v>0</v>
      </c>
      <c r="Z62">
        <f t="shared" si="14"/>
        <v>1</v>
      </c>
      <c r="AA62">
        <f t="shared" si="15"/>
        <v>0</v>
      </c>
      <c r="AB62">
        <f t="shared" si="16"/>
        <v>0</v>
      </c>
      <c r="AC62">
        <f t="shared" si="17"/>
        <v>0</v>
      </c>
      <c r="AD62">
        <f t="shared" si="18"/>
        <v>1</v>
      </c>
      <c r="AE62" t="s">
        <v>28</v>
      </c>
      <c r="AF62">
        <f t="shared" si="19"/>
        <v>0</v>
      </c>
      <c r="AG62">
        <f t="shared" si="20"/>
        <v>0</v>
      </c>
      <c r="AH62">
        <f t="shared" si="21"/>
        <v>0</v>
      </c>
      <c r="AI62">
        <f t="shared" si="22"/>
        <v>1</v>
      </c>
      <c r="AJ62">
        <f t="shared" si="23"/>
        <v>0</v>
      </c>
      <c r="AK62">
        <v>1</v>
      </c>
      <c r="AL62">
        <v>1</v>
      </c>
      <c r="AM62">
        <v>0</v>
      </c>
      <c r="AN62">
        <v>1</v>
      </c>
      <c r="AO62">
        <v>1</v>
      </c>
      <c r="AP62">
        <v>1</v>
      </c>
      <c r="AQ62">
        <v>1</v>
      </c>
      <c r="AR62">
        <v>1</v>
      </c>
      <c r="AS62">
        <v>1</v>
      </c>
      <c r="AT62">
        <v>0</v>
      </c>
      <c r="AU62" t="s">
        <v>17</v>
      </c>
      <c r="AV62">
        <v>60.8</v>
      </c>
      <c r="AW62">
        <v>55.4</v>
      </c>
      <c r="AX62">
        <v>34.200000000000003</v>
      </c>
      <c r="AY62">
        <v>40.6</v>
      </c>
      <c r="AZ62">
        <v>48</v>
      </c>
      <c r="BA62">
        <v>76</v>
      </c>
      <c r="BB62">
        <v>1</v>
      </c>
    </row>
    <row r="63" spans="1:54" x14ac:dyDescent="0.3">
      <c r="A63" t="s">
        <v>19</v>
      </c>
      <c r="B63">
        <f t="shared" si="0"/>
        <v>1</v>
      </c>
      <c r="C63">
        <f t="shared" si="1"/>
        <v>0</v>
      </c>
      <c r="D63">
        <f t="shared" si="2"/>
        <v>0</v>
      </c>
      <c r="E63">
        <f t="shared" si="3"/>
        <v>0</v>
      </c>
      <c r="F63">
        <f t="shared" si="4"/>
        <v>0</v>
      </c>
      <c r="G63">
        <f t="shared" si="5"/>
        <v>0</v>
      </c>
      <c r="H63" s="3">
        <v>8615.7950000000001</v>
      </c>
      <c r="I63" s="3">
        <v>9.0613524256098064</v>
      </c>
      <c r="J63" s="2">
        <v>1.03</v>
      </c>
      <c r="K63" s="2">
        <v>-1.0210357563170807</v>
      </c>
      <c r="L63" s="2">
        <v>1.092727</v>
      </c>
      <c r="M63" s="2">
        <v>1.0609</v>
      </c>
      <c r="N63" t="s">
        <v>13</v>
      </c>
      <c r="O63" t="s">
        <v>20</v>
      </c>
      <c r="P63" t="s">
        <v>21</v>
      </c>
      <c r="Q63">
        <f t="shared" si="6"/>
        <v>0</v>
      </c>
      <c r="R63">
        <f t="shared" si="7"/>
        <v>0</v>
      </c>
      <c r="S63">
        <f t="shared" si="8"/>
        <v>0</v>
      </c>
      <c r="T63">
        <f t="shared" si="9"/>
        <v>0</v>
      </c>
      <c r="U63">
        <f t="shared" si="10"/>
        <v>1</v>
      </c>
      <c r="V63" t="s">
        <v>32</v>
      </c>
      <c r="W63">
        <f t="shared" si="11"/>
        <v>0</v>
      </c>
      <c r="X63">
        <f t="shared" si="12"/>
        <v>0</v>
      </c>
      <c r="Y63">
        <f t="shared" si="13"/>
        <v>0</v>
      </c>
      <c r="Z63">
        <f t="shared" si="14"/>
        <v>0</v>
      </c>
      <c r="AA63">
        <f t="shared" si="15"/>
        <v>1</v>
      </c>
      <c r="AB63">
        <f t="shared" si="16"/>
        <v>0</v>
      </c>
      <c r="AC63">
        <f t="shared" si="17"/>
        <v>0</v>
      </c>
      <c r="AD63">
        <f t="shared" si="18"/>
        <v>1</v>
      </c>
      <c r="AE63" t="s">
        <v>23</v>
      </c>
      <c r="AF63">
        <f t="shared" si="19"/>
        <v>0</v>
      </c>
      <c r="AG63">
        <f t="shared" si="20"/>
        <v>1</v>
      </c>
      <c r="AH63">
        <f t="shared" si="21"/>
        <v>0</v>
      </c>
      <c r="AI63">
        <f t="shared" si="22"/>
        <v>0</v>
      </c>
      <c r="AJ63">
        <f t="shared" si="23"/>
        <v>0</v>
      </c>
      <c r="AK63">
        <v>0</v>
      </c>
      <c r="AL63">
        <v>1</v>
      </c>
      <c r="AM63">
        <v>1</v>
      </c>
      <c r="AN63">
        <v>0</v>
      </c>
      <c r="AO63">
        <v>1</v>
      </c>
      <c r="AP63">
        <v>1</v>
      </c>
      <c r="AQ63">
        <v>1</v>
      </c>
      <c r="AR63">
        <v>0</v>
      </c>
      <c r="AS63">
        <v>0</v>
      </c>
      <c r="AT63">
        <v>0</v>
      </c>
      <c r="AU63" t="s">
        <v>22</v>
      </c>
      <c r="AV63">
        <v>61.9</v>
      </c>
      <c r="AW63">
        <v>57</v>
      </c>
      <c r="AX63">
        <v>35.5</v>
      </c>
      <c r="AY63">
        <v>40.6</v>
      </c>
      <c r="AZ63">
        <v>55</v>
      </c>
      <c r="BA63">
        <v>80</v>
      </c>
      <c r="BB63">
        <v>1</v>
      </c>
    </row>
    <row r="64" spans="1:54" x14ac:dyDescent="0.3">
      <c r="A64" t="s">
        <v>19</v>
      </c>
      <c r="B64">
        <f t="shared" si="0"/>
        <v>1</v>
      </c>
      <c r="C64">
        <f t="shared" si="1"/>
        <v>0</v>
      </c>
      <c r="D64">
        <f t="shared" si="2"/>
        <v>0</v>
      </c>
      <c r="E64">
        <f t="shared" si="3"/>
        <v>0</v>
      </c>
      <c r="F64">
        <f t="shared" si="4"/>
        <v>0</v>
      </c>
      <c r="G64">
        <f t="shared" si="5"/>
        <v>0</v>
      </c>
      <c r="H64" s="3">
        <v>17399.04</v>
      </c>
      <c r="I64" s="3">
        <v>9.7641703112667741</v>
      </c>
      <c r="J64" s="2">
        <v>1.62</v>
      </c>
      <c r="K64" s="2">
        <v>1.0157259647966868</v>
      </c>
      <c r="L64" s="2">
        <v>4.2515280000000004</v>
      </c>
      <c r="M64" s="2">
        <v>2.6244000000000005</v>
      </c>
      <c r="N64" t="s">
        <v>13</v>
      </c>
      <c r="O64" t="s">
        <v>20</v>
      </c>
      <c r="P64" t="s">
        <v>31</v>
      </c>
      <c r="Q64">
        <f t="shared" si="6"/>
        <v>0</v>
      </c>
      <c r="R64">
        <f t="shared" si="7"/>
        <v>0</v>
      </c>
      <c r="S64">
        <f t="shared" si="8"/>
        <v>0</v>
      </c>
      <c r="T64">
        <f t="shared" si="9"/>
        <v>1</v>
      </c>
      <c r="U64">
        <f t="shared" si="10"/>
        <v>0</v>
      </c>
      <c r="V64" t="s">
        <v>24</v>
      </c>
      <c r="W64">
        <f t="shared" si="11"/>
        <v>0</v>
      </c>
      <c r="X64">
        <f t="shared" si="12"/>
        <v>0</v>
      </c>
      <c r="Y64">
        <f t="shared" si="13"/>
        <v>1</v>
      </c>
      <c r="Z64">
        <f t="shared" si="14"/>
        <v>0</v>
      </c>
      <c r="AA64">
        <f t="shared" si="15"/>
        <v>0</v>
      </c>
      <c r="AB64">
        <f t="shared" si="16"/>
        <v>0</v>
      </c>
      <c r="AC64">
        <f t="shared" si="17"/>
        <v>0</v>
      </c>
      <c r="AD64">
        <f t="shared" si="18"/>
        <v>1</v>
      </c>
      <c r="AE64" t="s">
        <v>33</v>
      </c>
      <c r="AF64">
        <f t="shared" si="19"/>
        <v>1</v>
      </c>
      <c r="AG64">
        <f t="shared" si="20"/>
        <v>0</v>
      </c>
      <c r="AH64">
        <f t="shared" si="21"/>
        <v>0</v>
      </c>
      <c r="AI64">
        <f t="shared" si="22"/>
        <v>0</v>
      </c>
      <c r="AJ64">
        <f t="shared" si="23"/>
        <v>0</v>
      </c>
      <c r="AK64">
        <v>1</v>
      </c>
      <c r="AL64">
        <v>1</v>
      </c>
      <c r="AM64">
        <v>0</v>
      </c>
      <c r="AN64">
        <v>0</v>
      </c>
      <c r="AO64">
        <v>1</v>
      </c>
      <c r="AP64">
        <v>1</v>
      </c>
      <c r="AQ64">
        <v>1</v>
      </c>
      <c r="AR64">
        <v>0</v>
      </c>
      <c r="AS64">
        <v>0</v>
      </c>
      <c r="AT64">
        <v>0</v>
      </c>
      <c r="AU64" t="s">
        <v>22</v>
      </c>
      <c r="AV64">
        <v>61.8</v>
      </c>
      <c r="AW64">
        <v>57</v>
      </c>
      <c r="AX64">
        <v>35.5</v>
      </c>
      <c r="AY64">
        <v>40.6</v>
      </c>
      <c r="AZ64">
        <v>55</v>
      </c>
      <c r="BA64">
        <v>80</v>
      </c>
      <c r="BB64">
        <v>1</v>
      </c>
    </row>
    <row r="65" spans="1:54" x14ac:dyDescent="0.3">
      <c r="A65" t="s">
        <v>35</v>
      </c>
      <c r="B65">
        <f t="shared" si="0"/>
        <v>0</v>
      </c>
      <c r="C65">
        <f t="shared" si="1"/>
        <v>0</v>
      </c>
      <c r="D65">
        <f t="shared" si="2"/>
        <v>0</v>
      </c>
      <c r="E65">
        <f t="shared" si="3"/>
        <v>1</v>
      </c>
      <c r="F65">
        <f t="shared" si="4"/>
        <v>0</v>
      </c>
      <c r="G65">
        <f t="shared" si="5"/>
        <v>0</v>
      </c>
      <c r="H65" s="3">
        <v>32960</v>
      </c>
      <c r="I65" s="3">
        <v>10.403049984023408</v>
      </c>
      <c r="J65" s="2">
        <v>2</v>
      </c>
      <c r="K65" s="2">
        <v>2.3275385987343671</v>
      </c>
      <c r="L65" s="2">
        <v>8</v>
      </c>
      <c r="M65" s="2">
        <v>4</v>
      </c>
      <c r="N65" t="s">
        <v>13</v>
      </c>
      <c r="O65" t="s">
        <v>36</v>
      </c>
      <c r="P65" t="s">
        <v>40</v>
      </c>
      <c r="Q65">
        <f t="shared" si="6"/>
        <v>0</v>
      </c>
      <c r="R65">
        <f t="shared" si="7"/>
        <v>1</v>
      </c>
      <c r="S65">
        <f t="shared" si="8"/>
        <v>0</v>
      </c>
      <c r="T65">
        <f t="shared" si="9"/>
        <v>0</v>
      </c>
      <c r="U65">
        <f t="shared" si="10"/>
        <v>0</v>
      </c>
      <c r="V65" t="s">
        <v>24</v>
      </c>
      <c r="W65">
        <f t="shared" si="11"/>
        <v>0</v>
      </c>
      <c r="X65">
        <f t="shared" si="12"/>
        <v>0</v>
      </c>
      <c r="Y65">
        <f t="shared" si="13"/>
        <v>1</v>
      </c>
      <c r="Z65">
        <f t="shared" si="14"/>
        <v>0</v>
      </c>
      <c r="AA65">
        <f t="shared" si="15"/>
        <v>0</v>
      </c>
      <c r="AB65">
        <f t="shared" si="16"/>
        <v>0</v>
      </c>
      <c r="AC65">
        <f t="shared" si="17"/>
        <v>0</v>
      </c>
      <c r="AD65">
        <f t="shared" si="18"/>
        <v>1</v>
      </c>
      <c r="AE65" t="s">
        <v>23</v>
      </c>
      <c r="AF65">
        <f t="shared" si="19"/>
        <v>0</v>
      </c>
      <c r="AG65">
        <f t="shared" si="20"/>
        <v>1</v>
      </c>
      <c r="AH65">
        <f t="shared" si="21"/>
        <v>0</v>
      </c>
      <c r="AI65">
        <f t="shared" si="22"/>
        <v>0</v>
      </c>
      <c r="AJ65">
        <f t="shared" si="23"/>
        <v>0</v>
      </c>
      <c r="AK65">
        <v>1</v>
      </c>
      <c r="AL65">
        <v>0</v>
      </c>
      <c r="AM65">
        <v>0</v>
      </c>
      <c r="AN65">
        <v>0</v>
      </c>
      <c r="AO65">
        <v>0</v>
      </c>
      <c r="AP65">
        <v>1</v>
      </c>
      <c r="AQ65">
        <v>0</v>
      </c>
      <c r="AR65">
        <v>1</v>
      </c>
      <c r="AS65">
        <v>0</v>
      </c>
      <c r="AT65">
        <v>0</v>
      </c>
      <c r="AU65" t="s">
        <v>22</v>
      </c>
      <c r="AV65">
        <v>61.1</v>
      </c>
      <c r="AW65">
        <v>59</v>
      </c>
      <c r="AX65">
        <v>34</v>
      </c>
      <c r="AY65">
        <v>41</v>
      </c>
      <c r="AZ65">
        <v>45</v>
      </c>
      <c r="BA65">
        <v>75</v>
      </c>
      <c r="BB65">
        <v>1</v>
      </c>
    </row>
    <row r="66" spans="1:54" x14ac:dyDescent="0.3">
      <c r="A66" t="s">
        <v>19</v>
      </c>
      <c r="B66">
        <f t="shared" si="0"/>
        <v>1</v>
      </c>
      <c r="C66">
        <f t="shared" si="1"/>
        <v>0</v>
      </c>
      <c r="D66">
        <f t="shared" si="2"/>
        <v>0</v>
      </c>
      <c r="E66">
        <f t="shared" si="3"/>
        <v>0</v>
      </c>
      <c r="F66">
        <f t="shared" si="4"/>
        <v>0</v>
      </c>
      <c r="G66">
        <f t="shared" si="5"/>
        <v>0</v>
      </c>
      <c r="H66" s="3">
        <v>13972.225</v>
      </c>
      <c r="I66" s="3">
        <v>9.544826709432904</v>
      </c>
      <c r="J66" s="2">
        <v>1.25</v>
      </c>
      <c r="K66" s="2">
        <v>-0.26156528403737106</v>
      </c>
      <c r="L66" s="2">
        <v>1.953125</v>
      </c>
      <c r="M66" s="2">
        <v>1.5625</v>
      </c>
      <c r="N66" t="s">
        <v>13</v>
      </c>
      <c r="O66" t="s">
        <v>20</v>
      </c>
      <c r="P66" t="s">
        <v>40</v>
      </c>
      <c r="Q66">
        <f t="shared" si="6"/>
        <v>0</v>
      </c>
      <c r="R66">
        <f t="shared" si="7"/>
        <v>1</v>
      </c>
      <c r="S66">
        <f t="shared" si="8"/>
        <v>0</v>
      </c>
      <c r="T66">
        <f t="shared" si="9"/>
        <v>0</v>
      </c>
      <c r="U66">
        <f t="shared" si="10"/>
        <v>0</v>
      </c>
      <c r="V66" t="s">
        <v>24</v>
      </c>
      <c r="W66">
        <f t="shared" si="11"/>
        <v>0</v>
      </c>
      <c r="X66">
        <f t="shared" si="12"/>
        <v>0</v>
      </c>
      <c r="Y66">
        <f t="shared" si="13"/>
        <v>1</v>
      </c>
      <c r="Z66">
        <f t="shared" si="14"/>
        <v>0</v>
      </c>
      <c r="AA66">
        <f t="shared" si="15"/>
        <v>0</v>
      </c>
      <c r="AB66">
        <f t="shared" si="16"/>
        <v>0</v>
      </c>
      <c r="AC66">
        <f t="shared" si="17"/>
        <v>0</v>
      </c>
      <c r="AD66">
        <f t="shared" si="18"/>
        <v>1</v>
      </c>
      <c r="AE66" t="s">
        <v>23</v>
      </c>
      <c r="AF66">
        <f t="shared" si="19"/>
        <v>0</v>
      </c>
      <c r="AG66">
        <f t="shared" si="20"/>
        <v>1</v>
      </c>
      <c r="AH66">
        <f t="shared" si="21"/>
        <v>0</v>
      </c>
      <c r="AI66">
        <f t="shared" si="22"/>
        <v>0</v>
      </c>
      <c r="AJ66">
        <f t="shared" si="23"/>
        <v>0</v>
      </c>
      <c r="AK66">
        <v>1</v>
      </c>
      <c r="AL66">
        <v>1</v>
      </c>
      <c r="AM66">
        <v>0</v>
      </c>
      <c r="AN66">
        <v>0</v>
      </c>
      <c r="AO66">
        <v>1</v>
      </c>
      <c r="AP66">
        <v>1</v>
      </c>
      <c r="AQ66">
        <v>1</v>
      </c>
      <c r="AR66">
        <v>1</v>
      </c>
      <c r="AS66">
        <v>0</v>
      </c>
      <c r="AT66">
        <v>0</v>
      </c>
      <c r="AU66" t="s">
        <v>22</v>
      </c>
      <c r="AV66">
        <v>61.9</v>
      </c>
      <c r="AW66">
        <v>56</v>
      </c>
      <c r="AX66">
        <v>35</v>
      </c>
      <c r="AY66">
        <v>40.6</v>
      </c>
      <c r="AZ66">
        <v>50</v>
      </c>
      <c r="BA66">
        <v>75</v>
      </c>
      <c r="BB66">
        <v>1</v>
      </c>
    </row>
    <row r="67" spans="1:54" x14ac:dyDescent="0.3">
      <c r="A67" t="s">
        <v>19</v>
      </c>
      <c r="B67">
        <f t="shared" ref="B67:B130" si="24">IF(TEXT(A67,"0") = "BlueNile", 1, 0)</f>
        <v>1</v>
      </c>
      <c r="C67">
        <f t="shared" ref="C67:C130" si="25">IF(TEXT(A67,"0") = "BrianGavin", 1, 0)</f>
        <v>0</v>
      </c>
      <c r="D67">
        <f t="shared" ref="D67:D130" si="26">IF(TEXT(A67,"0") = "CraftedByInfinity", 1, 0)</f>
        <v>0</v>
      </c>
      <c r="E67">
        <f t="shared" ref="E67:E130" si="27">IF(TEXT(A67,"0") = "EnchantedDiamonds", 1, 0)</f>
        <v>0</v>
      </c>
      <c r="F67">
        <f t="shared" ref="F67:F130" si="28">IF(TEXT(A67,"0") = "JamesAllen", 1, 0)</f>
        <v>0</v>
      </c>
      <c r="G67">
        <f t="shared" ref="G67:G130" si="29">IF(TEXT(A67,"0") = "WhiteFlash", 1, 0)</f>
        <v>0</v>
      </c>
      <c r="H67" s="3">
        <v>8604.9599999999991</v>
      </c>
      <c r="I67" s="3">
        <v>9.060094060174638</v>
      </c>
      <c r="J67" s="2">
        <v>1.03</v>
      </c>
      <c r="K67" s="2">
        <v>-1.0210357563170807</v>
      </c>
      <c r="L67" s="2">
        <v>1.092727</v>
      </c>
      <c r="M67" s="2">
        <v>1.0609</v>
      </c>
      <c r="N67" t="s">
        <v>13</v>
      </c>
      <c r="O67" t="s">
        <v>20</v>
      </c>
      <c r="P67" t="s">
        <v>31</v>
      </c>
      <c r="Q67">
        <f t="shared" ref="Q67:Q130" si="30">IF(TEXT(P67,"0") = "D", 1, 0)</f>
        <v>0</v>
      </c>
      <c r="R67">
        <f t="shared" ref="R67:R130" si="31">IF(TEXT(P67,"0") = "E", 1, 0)</f>
        <v>0</v>
      </c>
      <c r="S67">
        <f t="shared" ref="S67:S130" si="32">IF(TEXT(P67,"0") = "F", 1, 0)</f>
        <v>0</v>
      </c>
      <c r="T67">
        <f t="shared" ref="T67:T130" si="33">IF(TEXT(P67,"0") = "G", 1, 0)</f>
        <v>1</v>
      </c>
      <c r="U67">
        <f t="shared" ref="U67:U130" si="34">IF(TEXT(P67,"0") = "H", 1, 0)</f>
        <v>0</v>
      </c>
      <c r="V67" t="s">
        <v>24</v>
      </c>
      <c r="W67">
        <f t="shared" ref="W67:W130" si="35">IF(TEXT(V67,"0") = "FL", 1, 0)</f>
        <v>0</v>
      </c>
      <c r="X67">
        <f t="shared" ref="X67:X130" si="36">IF(TEXT(V67,"0") = "IF", 1, 0)</f>
        <v>0</v>
      </c>
      <c r="Y67">
        <f t="shared" ref="Y67:Y130" si="37">IF(TEXT(V67,"0") = "VS1", 1, 0)</f>
        <v>1</v>
      </c>
      <c r="Z67">
        <f t="shared" ref="Z67:Z130" si="38">IF(TEXT(V67,"0") = "VS2", 1, 0)</f>
        <v>0</v>
      </c>
      <c r="AA67">
        <f t="shared" ref="AA67:AA130" si="39">IF(TEXT(V67,"0") = "VVS1", 1, 0)</f>
        <v>0</v>
      </c>
      <c r="AB67">
        <f t="shared" ref="AB67:AB130" si="40">IF(TEXT(V67,"0") = "VVS2", 1, 0)</f>
        <v>0</v>
      </c>
      <c r="AC67">
        <f t="shared" ref="AC67:AC130" si="41">IF(OR(V67="IF", V67="FL"),1,0)</f>
        <v>0</v>
      </c>
      <c r="AD67">
        <f t="shared" ref="AD67:AD130" si="42">IF(OR(V67="IF", V67="FL"),0,1)</f>
        <v>1</v>
      </c>
      <c r="AE67" t="s">
        <v>23</v>
      </c>
      <c r="AF67">
        <f t="shared" ref="AF67:AF130" si="43">IF(TEXT(AE67,"0") = "Medium", 1, 0)</f>
        <v>0</v>
      </c>
      <c r="AG67">
        <f t="shared" ref="AG67:AG130" si="44">IF(TEXT(AE67,"0") = "MedToSlightThick", 1, 0)</f>
        <v>1</v>
      </c>
      <c r="AH67">
        <f t="shared" ref="AH67:AH130" si="45">IF(TEXT(AE67,"0") = "SlightlyThick", 1, 0)</f>
        <v>0</v>
      </c>
      <c r="AI67">
        <f t="shared" ref="AI67:AI130" si="46">IF(TEXT(AE67,"0") = "ThinToMedium", 1, 0)</f>
        <v>0</v>
      </c>
      <c r="AJ67">
        <f t="shared" ref="AJ67:AJ130" si="47">IF(TEXT(AE67,"0") = "ThinToSlightThick", 1, 0)</f>
        <v>0</v>
      </c>
      <c r="AK67">
        <v>1</v>
      </c>
      <c r="AL67">
        <v>1</v>
      </c>
      <c r="AM67">
        <v>0</v>
      </c>
      <c r="AN67">
        <v>0</v>
      </c>
      <c r="AO67">
        <v>1</v>
      </c>
      <c r="AP67">
        <v>1</v>
      </c>
      <c r="AQ67">
        <v>1</v>
      </c>
      <c r="AR67">
        <v>0</v>
      </c>
      <c r="AS67">
        <v>0</v>
      </c>
      <c r="AT67">
        <v>0</v>
      </c>
      <c r="AU67" t="s">
        <v>22</v>
      </c>
      <c r="AV67">
        <v>61.9</v>
      </c>
      <c r="AW67">
        <v>57</v>
      </c>
      <c r="AX67">
        <v>35.5</v>
      </c>
      <c r="AY67">
        <v>40.799999999999997</v>
      </c>
      <c r="AZ67">
        <v>55</v>
      </c>
      <c r="BA67">
        <v>80</v>
      </c>
      <c r="BB67">
        <v>1</v>
      </c>
    </row>
    <row r="68" spans="1:54" x14ac:dyDescent="0.3">
      <c r="A68" t="s">
        <v>29</v>
      </c>
      <c r="B68">
        <f t="shared" si="24"/>
        <v>0</v>
      </c>
      <c r="C68">
        <f t="shared" si="25"/>
        <v>0</v>
      </c>
      <c r="D68">
        <f t="shared" si="26"/>
        <v>1</v>
      </c>
      <c r="E68">
        <f t="shared" si="27"/>
        <v>0</v>
      </c>
      <c r="F68">
        <f t="shared" si="28"/>
        <v>0</v>
      </c>
      <c r="G68">
        <f t="shared" si="29"/>
        <v>0</v>
      </c>
      <c r="H68" s="3">
        <v>18389</v>
      </c>
      <c r="I68" s="3">
        <v>9.8195079387408537</v>
      </c>
      <c r="J68" s="2">
        <v>1.31</v>
      </c>
      <c r="K68" s="2">
        <v>-5.4436973415631834E-2</v>
      </c>
      <c r="L68" s="2">
        <v>2.2480910000000001</v>
      </c>
      <c r="M68" s="2">
        <v>1.7161000000000002</v>
      </c>
      <c r="N68" t="s">
        <v>30</v>
      </c>
      <c r="O68" t="s">
        <v>14</v>
      </c>
      <c r="P68" t="s">
        <v>40</v>
      </c>
      <c r="Q68">
        <f t="shared" si="30"/>
        <v>0</v>
      </c>
      <c r="R68">
        <f t="shared" si="31"/>
        <v>1</v>
      </c>
      <c r="S68">
        <f t="shared" si="32"/>
        <v>0</v>
      </c>
      <c r="T68">
        <f t="shared" si="33"/>
        <v>0</v>
      </c>
      <c r="U68">
        <f t="shared" si="34"/>
        <v>0</v>
      </c>
      <c r="V68" t="s">
        <v>24</v>
      </c>
      <c r="W68">
        <f t="shared" si="35"/>
        <v>0</v>
      </c>
      <c r="X68">
        <f t="shared" si="36"/>
        <v>0</v>
      </c>
      <c r="Y68">
        <f t="shared" si="37"/>
        <v>1</v>
      </c>
      <c r="Z68">
        <f t="shared" si="38"/>
        <v>0</v>
      </c>
      <c r="AA68">
        <f t="shared" si="39"/>
        <v>0</v>
      </c>
      <c r="AB68">
        <f t="shared" si="40"/>
        <v>0</v>
      </c>
      <c r="AC68">
        <f t="shared" si="41"/>
        <v>0</v>
      </c>
      <c r="AD68">
        <f t="shared" si="42"/>
        <v>1</v>
      </c>
      <c r="AE68" t="s">
        <v>28</v>
      </c>
      <c r="AF68">
        <f t="shared" si="43"/>
        <v>0</v>
      </c>
      <c r="AG68">
        <f t="shared" si="44"/>
        <v>0</v>
      </c>
      <c r="AH68">
        <f t="shared" si="45"/>
        <v>0</v>
      </c>
      <c r="AI68">
        <f t="shared" si="46"/>
        <v>1</v>
      </c>
      <c r="AJ68">
        <f t="shared" si="47"/>
        <v>0</v>
      </c>
      <c r="AK68">
        <v>1</v>
      </c>
      <c r="AL68">
        <v>1</v>
      </c>
      <c r="AM68">
        <v>0</v>
      </c>
      <c r="AN68">
        <v>1</v>
      </c>
      <c r="AO68">
        <v>1</v>
      </c>
      <c r="AP68">
        <v>1</v>
      </c>
      <c r="AQ68">
        <v>1</v>
      </c>
      <c r="AR68">
        <v>0</v>
      </c>
      <c r="AS68">
        <v>1</v>
      </c>
      <c r="AT68">
        <v>0</v>
      </c>
      <c r="AU68" t="s">
        <v>17</v>
      </c>
      <c r="AV68">
        <v>61.4</v>
      </c>
      <c r="AW68">
        <v>56.2</v>
      </c>
      <c r="AX68">
        <v>34.4</v>
      </c>
      <c r="AY68">
        <v>40.9</v>
      </c>
      <c r="AZ68">
        <v>51</v>
      </c>
      <c r="BA68">
        <v>78</v>
      </c>
      <c r="BB68">
        <v>1</v>
      </c>
    </row>
    <row r="69" spans="1:54" x14ac:dyDescent="0.3">
      <c r="A69" t="s">
        <v>19</v>
      </c>
      <c r="B69">
        <f t="shared" si="24"/>
        <v>1</v>
      </c>
      <c r="C69">
        <f t="shared" si="25"/>
        <v>0</v>
      </c>
      <c r="D69">
        <f t="shared" si="26"/>
        <v>0</v>
      </c>
      <c r="E69">
        <f t="shared" si="27"/>
        <v>0</v>
      </c>
      <c r="F69">
        <f t="shared" si="28"/>
        <v>0</v>
      </c>
      <c r="G69">
        <f t="shared" si="29"/>
        <v>0</v>
      </c>
      <c r="H69" s="3">
        <v>13748.63</v>
      </c>
      <c r="I69" s="3">
        <v>9.5286944617670493</v>
      </c>
      <c r="J69" s="2">
        <v>1.32</v>
      </c>
      <c r="K69" s="2">
        <v>-1.9915588312008629E-2</v>
      </c>
      <c r="L69" s="2">
        <v>2.2999680000000002</v>
      </c>
      <c r="M69" s="2">
        <v>1.7424000000000002</v>
      </c>
      <c r="N69" t="s">
        <v>13</v>
      </c>
      <c r="O69" t="s">
        <v>20</v>
      </c>
      <c r="P69" t="s">
        <v>31</v>
      </c>
      <c r="Q69">
        <f t="shared" si="30"/>
        <v>0</v>
      </c>
      <c r="R69">
        <f t="shared" si="31"/>
        <v>0</v>
      </c>
      <c r="S69">
        <f t="shared" si="32"/>
        <v>0</v>
      </c>
      <c r="T69">
        <f t="shared" si="33"/>
        <v>1</v>
      </c>
      <c r="U69">
        <f t="shared" si="34"/>
        <v>0</v>
      </c>
      <c r="V69" t="s">
        <v>34</v>
      </c>
      <c r="W69">
        <f t="shared" si="35"/>
        <v>0</v>
      </c>
      <c r="X69">
        <f t="shared" si="36"/>
        <v>0</v>
      </c>
      <c r="Y69">
        <f t="shared" si="37"/>
        <v>0</v>
      </c>
      <c r="Z69">
        <f t="shared" si="38"/>
        <v>0</v>
      </c>
      <c r="AA69">
        <f t="shared" si="39"/>
        <v>0</v>
      </c>
      <c r="AB69">
        <f t="shared" si="40"/>
        <v>1</v>
      </c>
      <c r="AC69">
        <f t="shared" si="41"/>
        <v>0</v>
      </c>
      <c r="AD69">
        <f t="shared" si="42"/>
        <v>1</v>
      </c>
      <c r="AE69" t="s">
        <v>23</v>
      </c>
      <c r="AF69">
        <f t="shared" si="43"/>
        <v>0</v>
      </c>
      <c r="AG69">
        <f t="shared" si="44"/>
        <v>1</v>
      </c>
      <c r="AH69">
        <f t="shared" si="45"/>
        <v>0</v>
      </c>
      <c r="AI69">
        <f t="shared" si="46"/>
        <v>0</v>
      </c>
      <c r="AJ69">
        <f t="shared" si="47"/>
        <v>0</v>
      </c>
      <c r="AK69">
        <v>0</v>
      </c>
      <c r="AL69">
        <v>1</v>
      </c>
      <c r="AM69">
        <v>0</v>
      </c>
      <c r="AN69">
        <v>0</v>
      </c>
      <c r="AO69">
        <v>1</v>
      </c>
      <c r="AP69">
        <v>1</v>
      </c>
      <c r="AQ69">
        <v>1</v>
      </c>
      <c r="AR69">
        <v>0</v>
      </c>
      <c r="AS69">
        <v>0</v>
      </c>
      <c r="AT69">
        <v>0</v>
      </c>
      <c r="AU69" t="s">
        <v>22</v>
      </c>
      <c r="AV69">
        <v>61.9</v>
      </c>
      <c r="AW69">
        <v>57</v>
      </c>
      <c r="AX69">
        <v>35.5</v>
      </c>
      <c r="AY69">
        <v>40.6</v>
      </c>
      <c r="AZ69">
        <v>55</v>
      </c>
      <c r="BA69">
        <v>80</v>
      </c>
      <c r="BB69">
        <v>1</v>
      </c>
    </row>
    <row r="70" spans="1:54" x14ac:dyDescent="0.3">
      <c r="A70" t="s">
        <v>25</v>
      </c>
      <c r="B70">
        <f t="shared" si="24"/>
        <v>0</v>
      </c>
      <c r="C70">
        <f t="shared" si="25"/>
        <v>1</v>
      </c>
      <c r="D70">
        <f t="shared" si="26"/>
        <v>0</v>
      </c>
      <c r="E70">
        <f t="shared" si="27"/>
        <v>0</v>
      </c>
      <c r="F70">
        <f t="shared" si="28"/>
        <v>0</v>
      </c>
      <c r="G70">
        <f t="shared" si="29"/>
        <v>0</v>
      </c>
      <c r="H70" s="3">
        <v>29076</v>
      </c>
      <c r="I70" s="3">
        <v>10.277668370604527</v>
      </c>
      <c r="J70" s="2">
        <v>1.262</v>
      </c>
      <c r="K70" s="2">
        <v>-0.22013962191302322</v>
      </c>
      <c r="L70" s="2">
        <v>2.0099167279999999</v>
      </c>
      <c r="M70" s="2">
        <v>1.5926439999999999</v>
      </c>
      <c r="N70" t="s">
        <v>13</v>
      </c>
      <c r="O70" t="s">
        <v>26</v>
      </c>
      <c r="P70" t="s">
        <v>27</v>
      </c>
      <c r="Q70">
        <f t="shared" si="30"/>
        <v>1</v>
      </c>
      <c r="R70">
        <f t="shared" si="31"/>
        <v>0</v>
      </c>
      <c r="S70">
        <f t="shared" si="32"/>
        <v>0</v>
      </c>
      <c r="T70">
        <f t="shared" si="33"/>
        <v>0</v>
      </c>
      <c r="U70">
        <f t="shared" si="34"/>
        <v>0</v>
      </c>
      <c r="V70" t="s">
        <v>37</v>
      </c>
      <c r="W70">
        <f t="shared" si="35"/>
        <v>0</v>
      </c>
      <c r="X70">
        <f t="shared" si="36"/>
        <v>1</v>
      </c>
      <c r="Y70">
        <f t="shared" si="37"/>
        <v>0</v>
      </c>
      <c r="Z70">
        <f t="shared" si="38"/>
        <v>0</v>
      </c>
      <c r="AA70">
        <f t="shared" si="39"/>
        <v>0</v>
      </c>
      <c r="AB70">
        <f t="shared" si="40"/>
        <v>0</v>
      </c>
      <c r="AC70">
        <f t="shared" si="41"/>
        <v>1</v>
      </c>
      <c r="AD70">
        <f t="shared" si="42"/>
        <v>0</v>
      </c>
      <c r="AE70" t="s">
        <v>28</v>
      </c>
      <c r="AF70">
        <f t="shared" si="43"/>
        <v>0</v>
      </c>
      <c r="AG70">
        <f t="shared" si="44"/>
        <v>0</v>
      </c>
      <c r="AH70">
        <f t="shared" si="45"/>
        <v>0</v>
      </c>
      <c r="AI70">
        <f t="shared" si="46"/>
        <v>1</v>
      </c>
      <c r="AJ70">
        <f t="shared" si="47"/>
        <v>0</v>
      </c>
      <c r="AK70">
        <v>1</v>
      </c>
      <c r="AL70">
        <v>1</v>
      </c>
      <c r="AM70">
        <v>1</v>
      </c>
      <c r="AN70">
        <v>1</v>
      </c>
      <c r="AO70">
        <v>1</v>
      </c>
      <c r="AP70">
        <v>1</v>
      </c>
      <c r="AQ70">
        <v>1</v>
      </c>
      <c r="AR70">
        <v>1</v>
      </c>
      <c r="AS70">
        <v>1</v>
      </c>
      <c r="AT70">
        <v>0</v>
      </c>
      <c r="AU70" t="s">
        <v>17</v>
      </c>
      <c r="AV70">
        <v>61.8</v>
      </c>
      <c r="AW70">
        <v>55.9</v>
      </c>
      <c r="AX70">
        <v>34.799999999999997</v>
      </c>
      <c r="AY70">
        <v>40.799999999999997</v>
      </c>
      <c r="AZ70">
        <v>50</v>
      </c>
      <c r="BA70">
        <v>76</v>
      </c>
      <c r="BB70">
        <v>1</v>
      </c>
    </row>
    <row r="71" spans="1:54" x14ac:dyDescent="0.3">
      <c r="A71" t="s">
        <v>35</v>
      </c>
      <c r="B71">
        <f t="shared" si="24"/>
        <v>0</v>
      </c>
      <c r="C71">
        <f t="shared" si="25"/>
        <v>0</v>
      </c>
      <c r="D71">
        <f t="shared" si="26"/>
        <v>0</v>
      </c>
      <c r="E71">
        <f t="shared" si="27"/>
        <v>1</v>
      </c>
      <c r="F71">
        <f t="shared" si="28"/>
        <v>0</v>
      </c>
      <c r="G71">
        <f t="shared" si="29"/>
        <v>0</v>
      </c>
      <c r="H71" s="3">
        <v>8860</v>
      </c>
      <c r="I71" s="3">
        <v>9.0893020435991261</v>
      </c>
      <c r="J71" s="2">
        <v>1.0900000000000001</v>
      </c>
      <c r="K71" s="2">
        <v>-0.81390744569534157</v>
      </c>
      <c r="L71" s="2">
        <v>1.2950290000000002</v>
      </c>
      <c r="M71" s="2">
        <v>1.1881000000000002</v>
      </c>
      <c r="N71" t="s">
        <v>13</v>
      </c>
      <c r="O71" t="s">
        <v>36</v>
      </c>
      <c r="P71" t="s">
        <v>31</v>
      </c>
      <c r="Q71">
        <f t="shared" si="30"/>
        <v>0</v>
      </c>
      <c r="R71">
        <f t="shared" si="31"/>
        <v>0</v>
      </c>
      <c r="S71">
        <f t="shared" si="32"/>
        <v>0</v>
      </c>
      <c r="T71">
        <f t="shared" si="33"/>
        <v>1</v>
      </c>
      <c r="U71">
        <f t="shared" si="34"/>
        <v>0</v>
      </c>
      <c r="V71" t="s">
        <v>37</v>
      </c>
      <c r="W71">
        <f t="shared" si="35"/>
        <v>0</v>
      </c>
      <c r="X71">
        <f t="shared" si="36"/>
        <v>1</v>
      </c>
      <c r="Y71">
        <f t="shared" si="37"/>
        <v>0</v>
      </c>
      <c r="Z71">
        <f t="shared" si="38"/>
        <v>0</v>
      </c>
      <c r="AA71">
        <f t="shared" si="39"/>
        <v>0</v>
      </c>
      <c r="AB71">
        <f t="shared" si="40"/>
        <v>0</v>
      </c>
      <c r="AC71">
        <f t="shared" si="41"/>
        <v>1</v>
      </c>
      <c r="AD71">
        <f t="shared" si="42"/>
        <v>0</v>
      </c>
      <c r="AE71" t="s">
        <v>33</v>
      </c>
      <c r="AF71">
        <f t="shared" si="43"/>
        <v>1</v>
      </c>
      <c r="AG71">
        <f t="shared" si="44"/>
        <v>0</v>
      </c>
      <c r="AH71">
        <f t="shared" si="45"/>
        <v>0</v>
      </c>
      <c r="AI71">
        <f t="shared" si="46"/>
        <v>0</v>
      </c>
      <c r="AJ71">
        <f t="shared" si="47"/>
        <v>0</v>
      </c>
      <c r="AK71">
        <v>1</v>
      </c>
      <c r="AL71">
        <v>0</v>
      </c>
      <c r="AM71">
        <v>1</v>
      </c>
      <c r="AN71">
        <v>0</v>
      </c>
      <c r="AO71">
        <v>1</v>
      </c>
      <c r="AP71">
        <v>1</v>
      </c>
      <c r="AQ71">
        <v>1</v>
      </c>
      <c r="AR71">
        <v>1</v>
      </c>
      <c r="AS71">
        <v>0</v>
      </c>
      <c r="AT71">
        <v>0</v>
      </c>
      <c r="AU71" t="s">
        <v>22</v>
      </c>
      <c r="AV71">
        <v>62.3</v>
      </c>
      <c r="AW71">
        <v>57</v>
      </c>
      <c r="AX71">
        <v>36</v>
      </c>
      <c r="AY71">
        <v>40.6</v>
      </c>
      <c r="AZ71">
        <v>45</v>
      </c>
      <c r="BA71">
        <v>80</v>
      </c>
      <c r="BB71">
        <v>1</v>
      </c>
    </row>
    <row r="72" spans="1:54" x14ac:dyDescent="0.3">
      <c r="A72" t="s">
        <v>19</v>
      </c>
      <c r="B72">
        <f t="shared" si="24"/>
        <v>1</v>
      </c>
      <c r="C72">
        <f t="shared" si="25"/>
        <v>0</v>
      </c>
      <c r="D72">
        <f t="shared" si="26"/>
        <v>0</v>
      </c>
      <c r="E72">
        <f t="shared" si="27"/>
        <v>0</v>
      </c>
      <c r="F72">
        <f t="shared" si="28"/>
        <v>0</v>
      </c>
      <c r="G72">
        <f t="shared" si="29"/>
        <v>0</v>
      </c>
      <c r="H72" s="3">
        <v>13171.42</v>
      </c>
      <c r="I72" s="3">
        <v>9.4858046097299411</v>
      </c>
      <c r="J72" s="2">
        <v>1.21</v>
      </c>
      <c r="K72" s="2">
        <v>-0.39965082445186384</v>
      </c>
      <c r="L72" s="2">
        <v>1.7715609999999999</v>
      </c>
      <c r="M72" s="2">
        <v>1.4641</v>
      </c>
      <c r="N72" t="s">
        <v>13</v>
      </c>
      <c r="O72" t="s">
        <v>20</v>
      </c>
      <c r="P72" t="s">
        <v>15</v>
      </c>
      <c r="Q72">
        <f t="shared" si="30"/>
        <v>0</v>
      </c>
      <c r="R72">
        <f t="shared" si="31"/>
        <v>0</v>
      </c>
      <c r="S72">
        <f t="shared" si="32"/>
        <v>1</v>
      </c>
      <c r="T72">
        <f t="shared" si="33"/>
        <v>0</v>
      </c>
      <c r="U72">
        <f t="shared" si="34"/>
        <v>0</v>
      </c>
      <c r="V72" t="s">
        <v>34</v>
      </c>
      <c r="W72">
        <f t="shared" si="35"/>
        <v>0</v>
      </c>
      <c r="X72">
        <f t="shared" si="36"/>
        <v>0</v>
      </c>
      <c r="Y72">
        <f t="shared" si="37"/>
        <v>0</v>
      </c>
      <c r="Z72">
        <f t="shared" si="38"/>
        <v>0</v>
      </c>
      <c r="AA72">
        <f t="shared" si="39"/>
        <v>0</v>
      </c>
      <c r="AB72">
        <f t="shared" si="40"/>
        <v>1</v>
      </c>
      <c r="AC72">
        <f t="shared" si="41"/>
        <v>0</v>
      </c>
      <c r="AD72">
        <f t="shared" si="42"/>
        <v>1</v>
      </c>
      <c r="AE72" t="s">
        <v>23</v>
      </c>
      <c r="AF72">
        <f t="shared" si="43"/>
        <v>0</v>
      </c>
      <c r="AG72">
        <f t="shared" si="44"/>
        <v>1</v>
      </c>
      <c r="AH72">
        <f t="shared" si="45"/>
        <v>0</v>
      </c>
      <c r="AI72">
        <f t="shared" si="46"/>
        <v>0</v>
      </c>
      <c r="AJ72">
        <f t="shared" si="47"/>
        <v>0</v>
      </c>
      <c r="AK72">
        <v>1</v>
      </c>
      <c r="AL72">
        <v>1</v>
      </c>
      <c r="AM72">
        <v>0</v>
      </c>
      <c r="AN72">
        <v>0</v>
      </c>
      <c r="AO72">
        <v>1</v>
      </c>
      <c r="AP72">
        <v>1</v>
      </c>
      <c r="AQ72">
        <v>1</v>
      </c>
      <c r="AR72">
        <v>1</v>
      </c>
      <c r="AS72">
        <v>0</v>
      </c>
      <c r="AT72">
        <v>0</v>
      </c>
      <c r="AU72" t="s">
        <v>22</v>
      </c>
      <c r="AV72">
        <v>61.3</v>
      </c>
      <c r="AW72">
        <v>56</v>
      </c>
      <c r="AX72">
        <v>34</v>
      </c>
      <c r="AY72">
        <v>40.799999999999997</v>
      </c>
      <c r="AZ72">
        <v>50</v>
      </c>
      <c r="BA72">
        <v>75</v>
      </c>
      <c r="BB72">
        <v>1</v>
      </c>
    </row>
    <row r="73" spans="1:54" x14ac:dyDescent="0.3">
      <c r="A73" t="s">
        <v>29</v>
      </c>
      <c r="B73">
        <f t="shared" si="24"/>
        <v>0</v>
      </c>
      <c r="C73">
        <f t="shared" si="25"/>
        <v>0</v>
      </c>
      <c r="D73">
        <f t="shared" si="26"/>
        <v>1</v>
      </c>
      <c r="E73">
        <f t="shared" si="27"/>
        <v>0</v>
      </c>
      <c r="F73">
        <f t="shared" si="28"/>
        <v>0</v>
      </c>
      <c r="G73">
        <f t="shared" si="29"/>
        <v>0</v>
      </c>
      <c r="H73" s="3">
        <v>9956</v>
      </c>
      <c r="I73" s="3">
        <v>9.2059306634874822</v>
      </c>
      <c r="J73" s="2">
        <v>1.01</v>
      </c>
      <c r="K73" s="2">
        <v>-1.0900785265243271</v>
      </c>
      <c r="L73" s="2">
        <v>1.0303010000000001</v>
      </c>
      <c r="M73" s="2">
        <v>1.0201</v>
      </c>
      <c r="N73" t="s">
        <v>30</v>
      </c>
      <c r="O73" t="s">
        <v>14</v>
      </c>
      <c r="P73" t="s">
        <v>31</v>
      </c>
      <c r="Q73">
        <f t="shared" si="30"/>
        <v>0</v>
      </c>
      <c r="R73">
        <f t="shared" si="31"/>
        <v>0</v>
      </c>
      <c r="S73">
        <f t="shared" si="32"/>
        <v>0</v>
      </c>
      <c r="T73">
        <f t="shared" si="33"/>
        <v>1</v>
      </c>
      <c r="U73">
        <f t="shared" si="34"/>
        <v>0</v>
      </c>
      <c r="V73" t="s">
        <v>24</v>
      </c>
      <c r="W73">
        <f t="shared" si="35"/>
        <v>0</v>
      </c>
      <c r="X73">
        <f t="shared" si="36"/>
        <v>0</v>
      </c>
      <c r="Y73">
        <f t="shared" si="37"/>
        <v>1</v>
      </c>
      <c r="Z73">
        <f t="shared" si="38"/>
        <v>0</v>
      </c>
      <c r="AA73">
        <f t="shared" si="39"/>
        <v>0</v>
      </c>
      <c r="AB73">
        <f t="shared" si="40"/>
        <v>0</v>
      </c>
      <c r="AC73">
        <f t="shared" si="41"/>
        <v>0</v>
      </c>
      <c r="AD73">
        <f t="shared" si="42"/>
        <v>1</v>
      </c>
      <c r="AE73" t="s">
        <v>18</v>
      </c>
      <c r="AF73">
        <f t="shared" si="43"/>
        <v>0</v>
      </c>
      <c r="AG73">
        <f t="shared" si="44"/>
        <v>0</v>
      </c>
      <c r="AH73">
        <f t="shared" si="45"/>
        <v>0</v>
      </c>
      <c r="AI73">
        <f t="shared" si="46"/>
        <v>0</v>
      </c>
      <c r="AJ73">
        <f t="shared" si="47"/>
        <v>1</v>
      </c>
      <c r="AK73">
        <v>1</v>
      </c>
      <c r="AL73">
        <v>1</v>
      </c>
      <c r="AM73">
        <v>0</v>
      </c>
      <c r="AN73">
        <v>1</v>
      </c>
      <c r="AO73">
        <v>1</v>
      </c>
      <c r="AP73">
        <v>1</v>
      </c>
      <c r="AQ73">
        <v>1</v>
      </c>
      <c r="AR73">
        <v>0</v>
      </c>
      <c r="AS73">
        <v>1</v>
      </c>
      <c r="AT73">
        <v>0</v>
      </c>
      <c r="AU73" t="s">
        <v>17</v>
      </c>
      <c r="AV73">
        <v>61.7</v>
      </c>
      <c r="AW73">
        <v>56.7</v>
      </c>
      <c r="AX73">
        <v>34.5</v>
      </c>
      <c r="AY73">
        <v>40.799999999999997</v>
      </c>
      <c r="AZ73">
        <v>52</v>
      </c>
      <c r="BA73">
        <v>78</v>
      </c>
      <c r="BB73">
        <v>1</v>
      </c>
    </row>
    <row r="74" spans="1:54" x14ac:dyDescent="0.3">
      <c r="A74" t="s">
        <v>12</v>
      </c>
      <c r="B74">
        <f t="shared" si="24"/>
        <v>0</v>
      </c>
      <c r="C74">
        <f t="shared" si="25"/>
        <v>0</v>
      </c>
      <c r="D74">
        <f t="shared" si="26"/>
        <v>0</v>
      </c>
      <c r="E74">
        <f t="shared" si="27"/>
        <v>0</v>
      </c>
      <c r="F74">
        <f t="shared" si="28"/>
        <v>0</v>
      </c>
      <c r="G74">
        <f t="shared" si="29"/>
        <v>1</v>
      </c>
      <c r="H74" s="3">
        <v>11155</v>
      </c>
      <c r="I74" s="3">
        <v>9.3196431068666321</v>
      </c>
      <c r="J74" s="2">
        <v>1.133</v>
      </c>
      <c r="K74" s="2">
        <v>-0.66546548974976216</v>
      </c>
      <c r="L74" s="2">
        <v>1.454419637</v>
      </c>
      <c r="M74" s="2">
        <v>1.2836890000000001</v>
      </c>
      <c r="N74" t="s">
        <v>13</v>
      </c>
      <c r="O74" t="s">
        <v>14</v>
      </c>
      <c r="P74" t="s">
        <v>31</v>
      </c>
      <c r="Q74">
        <f t="shared" si="30"/>
        <v>0</v>
      </c>
      <c r="R74">
        <f t="shared" si="31"/>
        <v>0</v>
      </c>
      <c r="S74">
        <f t="shared" si="32"/>
        <v>0</v>
      </c>
      <c r="T74">
        <f t="shared" si="33"/>
        <v>1</v>
      </c>
      <c r="U74">
        <f t="shared" si="34"/>
        <v>0</v>
      </c>
      <c r="V74" t="s">
        <v>32</v>
      </c>
      <c r="W74">
        <f t="shared" si="35"/>
        <v>0</v>
      </c>
      <c r="X74">
        <f t="shared" si="36"/>
        <v>0</v>
      </c>
      <c r="Y74">
        <f t="shared" si="37"/>
        <v>0</v>
      </c>
      <c r="Z74">
        <f t="shared" si="38"/>
        <v>0</v>
      </c>
      <c r="AA74">
        <f t="shared" si="39"/>
        <v>1</v>
      </c>
      <c r="AB74">
        <f t="shared" si="40"/>
        <v>0</v>
      </c>
      <c r="AC74">
        <f t="shared" si="41"/>
        <v>0</v>
      </c>
      <c r="AD74">
        <f t="shared" si="42"/>
        <v>1</v>
      </c>
      <c r="AE74" t="s">
        <v>28</v>
      </c>
      <c r="AF74">
        <f t="shared" si="43"/>
        <v>0</v>
      </c>
      <c r="AG74">
        <f t="shared" si="44"/>
        <v>0</v>
      </c>
      <c r="AH74">
        <f t="shared" si="45"/>
        <v>0</v>
      </c>
      <c r="AI74">
        <f t="shared" si="46"/>
        <v>1</v>
      </c>
      <c r="AJ74">
        <f t="shared" si="47"/>
        <v>0</v>
      </c>
      <c r="AK74">
        <v>1</v>
      </c>
      <c r="AL74">
        <v>1</v>
      </c>
      <c r="AM74">
        <v>1</v>
      </c>
      <c r="AN74">
        <v>1</v>
      </c>
      <c r="AO74">
        <v>1</v>
      </c>
      <c r="AP74">
        <v>1</v>
      </c>
      <c r="AQ74">
        <v>1</v>
      </c>
      <c r="AR74">
        <v>0</v>
      </c>
      <c r="AS74">
        <v>1</v>
      </c>
      <c r="AT74">
        <v>0</v>
      </c>
      <c r="AU74" t="s">
        <v>17</v>
      </c>
      <c r="AV74">
        <v>61.1</v>
      </c>
      <c r="AW74">
        <v>56.4</v>
      </c>
      <c r="AX74">
        <v>34.200000000000003</v>
      </c>
      <c r="AY74">
        <v>40.799999999999997</v>
      </c>
      <c r="AZ74">
        <v>53</v>
      </c>
      <c r="BA74">
        <v>78</v>
      </c>
      <c r="BB74">
        <v>1</v>
      </c>
    </row>
    <row r="75" spans="1:54" x14ac:dyDescent="0.3">
      <c r="A75" t="s">
        <v>25</v>
      </c>
      <c r="B75">
        <f t="shared" si="24"/>
        <v>0</v>
      </c>
      <c r="C75">
        <f t="shared" si="25"/>
        <v>1</v>
      </c>
      <c r="D75">
        <f t="shared" si="26"/>
        <v>0</v>
      </c>
      <c r="E75">
        <f t="shared" si="27"/>
        <v>0</v>
      </c>
      <c r="F75">
        <f t="shared" si="28"/>
        <v>0</v>
      </c>
      <c r="G75">
        <f t="shared" si="29"/>
        <v>0</v>
      </c>
      <c r="H75" s="3">
        <v>19153</v>
      </c>
      <c r="I75" s="3">
        <v>9.8602146403026616</v>
      </c>
      <c r="J75" s="2">
        <v>1.6659999999999999</v>
      </c>
      <c r="K75" s="2">
        <v>1.1745243362733526</v>
      </c>
      <c r="L75" s="2">
        <v>4.6240762959999993</v>
      </c>
      <c r="M75" s="2">
        <v>2.7755559999999999</v>
      </c>
      <c r="N75" t="s">
        <v>13</v>
      </c>
      <c r="O75" t="s">
        <v>26</v>
      </c>
      <c r="P75" t="s">
        <v>31</v>
      </c>
      <c r="Q75">
        <f t="shared" si="30"/>
        <v>0</v>
      </c>
      <c r="R75">
        <f t="shared" si="31"/>
        <v>0</v>
      </c>
      <c r="S75">
        <f t="shared" si="32"/>
        <v>0</v>
      </c>
      <c r="T75">
        <f t="shared" si="33"/>
        <v>1</v>
      </c>
      <c r="U75">
        <f t="shared" si="34"/>
        <v>0</v>
      </c>
      <c r="V75" t="s">
        <v>16</v>
      </c>
      <c r="W75">
        <f t="shared" si="35"/>
        <v>0</v>
      </c>
      <c r="X75">
        <f t="shared" si="36"/>
        <v>0</v>
      </c>
      <c r="Y75">
        <f t="shared" si="37"/>
        <v>0</v>
      </c>
      <c r="Z75">
        <f t="shared" si="38"/>
        <v>1</v>
      </c>
      <c r="AA75">
        <f t="shared" si="39"/>
        <v>0</v>
      </c>
      <c r="AB75">
        <f t="shared" si="40"/>
        <v>0</v>
      </c>
      <c r="AC75">
        <f t="shared" si="41"/>
        <v>0</v>
      </c>
      <c r="AD75">
        <f t="shared" si="42"/>
        <v>1</v>
      </c>
      <c r="AE75" t="s">
        <v>28</v>
      </c>
      <c r="AF75">
        <f t="shared" si="43"/>
        <v>0</v>
      </c>
      <c r="AG75">
        <f t="shared" si="44"/>
        <v>0</v>
      </c>
      <c r="AH75">
        <f t="shared" si="45"/>
        <v>0</v>
      </c>
      <c r="AI75">
        <f t="shared" si="46"/>
        <v>1</v>
      </c>
      <c r="AJ75">
        <f t="shared" si="47"/>
        <v>0</v>
      </c>
      <c r="AK75">
        <v>1</v>
      </c>
      <c r="AL75">
        <v>1</v>
      </c>
      <c r="AM75">
        <v>0</v>
      </c>
      <c r="AN75">
        <v>1</v>
      </c>
      <c r="AO75">
        <v>1</v>
      </c>
      <c r="AP75">
        <v>1</v>
      </c>
      <c r="AQ75">
        <v>1</v>
      </c>
      <c r="AR75">
        <v>1</v>
      </c>
      <c r="AS75">
        <v>1</v>
      </c>
      <c r="AT75">
        <v>0</v>
      </c>
      <c r="AU75" t="s">
        <v>17</v>
      </c>
      <c r="AV75">
        <v>61.9</v>
      </c>
      <c r="AW75">
        <v>56.3</v>
      </c>
      <c r="AX75">
        <v>34.700000000000003</v>
      </c>
      <c r="AY75">
        <v>40.799999999999997</v>
      </c>
      <c r="AZ75">
        <v>50</v>
      </c>
      <c r="BA75">
        <v>78</v>
      </c>
      <c r="BB75">
        <v>1</v>
      </c>
    </row>
    <row r="76" spans="1:54" x14ac:dyDescent="0.3">
      <c r="A76" t="s">
        <v>12</v>
      </c>
      <c r="B76">
        <f t="shared" si="24"/>
        <v>0</v>
      </c>
      <c r="C76">
        <f t="shared" si="25"/>
        <v>0</v>
      </c>
      <c r="D76">
        <f t="shared" si="26"/>
        <v>0</v>
      </c>
      <c r="E76">
        <f t="shared" si="27"/>
        <v>0</v>
      </c>
      <c r="F76">
        <f t="shared" si="28"/>
        <v>0</v>
      </c>
      <c r="G76">
        <f t="shared" si="29"/>
        <v>1</v>
      </c>
      <c r="H76" s="3">
        <v>15588</v>
      </c>
      <c r="I76" s="3">
        <v>9.6542566664586005</v>
      </c>
      <c r="J76" s="2">
        <v>1.621</v>
      </c>
      <c r="K76" s="2">
        <v>1.0191781033070486</v>
      </c>
      <c r="L76" s="2">
        <v>4.259406061</v>
      </c>
      <c r="M76" s="2">
        <v>2.6276410000000001</v>
      </c>
      <c r="N76" t="s">
        <v>13</v>
      </c>
      <c r="O76" t="s">
        <v>14</v>
      </c>
      <c r="P76" t="s">
        <v>21</v>
      </c>
      <c r="Q76">
        <f t="shared" si="30"/>
        <v>0</v>
      </c>
      <c r="R76">
        <f t="shared" si="31"/>
        <v>0</v>
      </c>
      <c r="S76">
        <f t="shared" si="32"/>
        <v>0</v>
      </c>
      <c r="T76">
        <f t="shared" si="33"/>
        <v>0</v>
      </c>
      <c r="U76">
        <f t="shared" si="34"/>
        <v>1</v>
      </c>
      <c r="V76" t="s">
        <v>16</v>
      </c>
      <c r="W76">
        <f t="shared" si="35"/>
        <v>0</v>
      </c>
      <c r="X76">
        <f t="shared" si="36"/>
        <v>0</v>
      </c>
      <c r="Y76">
        <f t="shared" si="37"/>
        <v>0</v>
      </c>
      <c r="Z76">
        <f t="shared" si="38"/>
        <v>1</v>
      </c>
      <c r="AA76">
        <f t="shared" si="39"/>
        <v>0</v>
      </c>
      <c r="AB76">
        <f t="shared" si="40"/>
        <v>0</v>
      </c>
      <c r="AC76">
        <f t="shared" si="41"/>
        <v>0</v>
      </c>
      <c r="AD76">
        <f t="shared" si="42"/>
        <v>1</v>
      </c>
      <c r="AE76" t="s">
        <v>28</v>
      </c>
      <c r="AF76">
        <f t="shared" si="43"/>
        <v>0</v>
      </c>
      <c r="AG76">
        <f t="shared" si="44"/>
        <v>0</v>
      </c>
      <c r="AH76">
        <f t="shared" si="45"/>
        <v>0</v>
      </c>
      <c r="AI76">
        <f t="shared" si="46"/>
        <v>1</v>
      </c>
      <c r="AJ76">
        <f t="shared" si="47"/>
        <v>0</v>
      </c>
      <c r="AK76">
        <v>1</v>
      </c>
      <c r="AL76">
        <v>1</v>
      </c>
      <c r="AM76">
        <v>0</v>
      </c>
      <c r="AN76">
        <v>1</v>
      </c>
      <c r="AO76">
        <v>1</v>
      </c>
      <c r="AP76">
        <v>1</v>
      </c>
      <c r="AQ76">
        <v>1</v>
      </c>
      <c r="AR76">
        <v>0</v>
      </c>
      <c r="AS76">
        <v>1</v>
      </c>
      <c r="AT76">
        <v>0</v>
      </c>
      <c r="AU76" t="s">
        <v>17</v>
      </c>
      <c r="AV76">
        <v>61.3</v>
      </c>
      <c r="AW76">
        <v>56.4</v>
      </c>
      <c r="AX76">
        <v>34.6</v>
      </c>
      <c r="AY76">
        <v>40.6</v>
      </c>
      <c r="AZ76">
        <v>53</v>
      </c>
      <c r="BA76">
        <v>76</v>
      </c>
      <c r="BB76">
        <v>1</v>
      </c>
    </row>
    <row r="77" spans="1:54" x14ac:dyDescent="0.3">
      <c r="A77" t="s">
        <v>29</v>
      </c>
      <c r="B77">
        <f t="shared" si="24"/>
        <v>0</v>
      </c>
      <c r="C77">
        <f t="shared" si="25"/>
        <v>0</v>
      </c>
      <c r="D77">
        <f t="shared" si="26"/>
        <v>1</v>
      </c>
      <c r="E77">
        <f t="shared" si="27"/>
        <v>0</v>
      </c>
      <c r="F77">
        <f t="shared" si="28"/>
        <v>0</v>
      </c>
      <c r="G77">
        <f t="shared" si="29"/>
        <v>0</v>
      </c>
      <c r="H77" s="3">
        <v>9162</v>
      </c>
      <c r="I77" s="3">
        <v>9.1228197744466879</v>
      </c>
      <c r="J77" s="2">
        <v>1.1100000000000001</v>
      </c>
      <c r="K77" s="2">
        <v>-0.7448646754880951</v>
      </c>
      <c r="L77" s="2">
        <v>1.3676310000000003</v>
      </c>
      <c r="M77" s="2">
        <v>1.2321000000000002</v>
      </c>
      <c r="N77" t="s">
        <v>30</v>
      </c>
      <c r="O77" t="s">
        <v>14</v>
      </c>
      <c r="P77" t="s">
        <v>21</v>
      </c>
      <c r="Q77">
        <f t="shared" si="30"/>
        <v>0</v>
      </c>
      <c r="R77">
        <f t="shared" si="31"/>
        <v>0</v>
      </c>
      <c r="S77">
        <f t="shared" si="32"/>
        <v>0</v>
      </c>
      <c r="T77">
        <f t="shared" si="33"/>
        <v>0</v>
      </c>
      <c r="U77">
        <f t="shared" si="34"/>
        <v>1</v>
      </c>
      <c r="V77" t="s">
        <v>16</v>
      </c>
      <c r="W77">
        <f t="shared" si="35"/>
        <v>0</v>
      </c>
      <c r="X77">
        <f t="shared" si="36"/>
        <v>0</v>
      </c>
      <c r="Y77">
        <f t="shared" si="37"/>
        <v>0</v>
      </c>
      <c r="Z77">
        <f t="shared" si="38"/>
        <v>1</v>
      </c>
      <c r="AA77">
        <f t="shared" si="39"/>
        <v>0</v>
      </c>
      <c r="AB77">
        <f t="shared" si="40"/>
        <v>0</v>
      </c>
      <c r="AC77">
        <f t="shared" si="41"/>
        <v>0</v>
      </c>
      <c r="AD77">
        <f t="shared" si="42"/>
        <v>1</v>
      </c>
      <c r="AE77" t="s">
        <v>28</v>
      </c>
      <c r="AF77">
        <f t="shared" si="43"/>
        <v>0</v>
      </c>
      <c r="AG77">
        <f t="shared" si="44"/>
        <v>0</v>
      </c>
      <c r="AH77">
        <f t="shared" si="45"/>
        <v>0</v>
      </c>
      <c r="AI77">
        <f t="shared" si="46"/>
        <v>1</v>
      </c>
      <c r="AJ77">
        <f t="shared" si="47"/>
        <v>0</v>
      </c>
      <c r="AK77">
        <v>1</v>
      </c>
      <c r="AL77">
        <v>1</v>
      </c>
      <c r="AM77">
        <v>0</v>
      </c>
      <c r="AN77">
        <v>1</v>
      </c>
      <c r="AO77">
        <v>1</v>
      </c>
      <c r="AP77">
        <v>1</v>
      </c>
      <c r="AQ77">
        <v>1</v>
      </c>
      <c r="AR77">
        <v>0</v>
      </c>
      <c r="AS77">
        <v>1</v>
      </c>
      <c r="AT77">
        <v>1</v>
      </c>
      <c r="AU77" t="s">
        <v>17</v>
      </c>
      <c r="AV77">
        <v>60.8</v>
      </c>
      <c r="AW77">
        <v>56.5</v>
      </c>
      <c r="AX77">
        <v>34.299999999999997</v>
      </c>
      <c r="AY77">
        <v>40.700000000000003</v>
      </c>
      <c r="AZ77">
        <v>51</v>
      </c>
      <c r="BA77">
        <v>77</v>
      </c>
      <c r="BB77">
        <v>1</v>
      </c>
    </row>
    <row r="78" spans="1:54" x14ac:dyDescent="0.3">
      <c r="A78" t="s">
        <v>19</v>
      </c>
      <c r="B78">
        <f t="shared" si="24"/>
        <v>1</v>
      </c>
      <c r="C78">
        <f t="shared" si="25"/>
        <v>0</v>
      </c>
      <c r="D78">
        <f t="shared" si="26"/>
        <v>0</v>
      </c>
      <c r="E78">
        <f t="shared" si="27"/>
        <v>0</v>
      </c>
      <c r="F78">
        <f t="shared" si="28"/>
        <v>0</v>
      </c>
      <c r="G78">
        <f t="shared" si="29"/>
        <v>0</v>
      </c>
      <c r="H78" s="3">
        <v>14123.914999999999</v>
      </c>
      <c r="I78" s="3">
        <v>9.5556247389049904</v>
      </c>
      <c r="J78" s="2">
        <v>1.33</v>
      </c>
      <c r="K78" s="2">
        <v>1.4605796791614577E-2</v>
      </c>
      <c r="L78" s="2">
        <v>2.3526370000000005</v>
      </c>
      <c r="M78" s="2">
        <v>1.7689000000000001</v>
      </c>
      <c r="N78" t="s">
        <v>13</v>
      </c>
      <c r="O78" t="s">
        <v>20</v>
      </c>
      <c r="P78" t="s">
        <v>40</v>
      </c>
      <c r="Q78">
        <f t="shared" si="30"/>
        <v>0</v>
      </c>
      <c r="R78">
        <f t="shared" si="31"/>
        <v>1</v>
      </c>
      <c r="S78">
        <f t="shared" si="32"/>
        <v>0</v>
      </c>
      <c r="T78">
        <f t="shared" si="33"/>
        <v>0</v>
      </c>
      <c r="U78">
        <f t="shared" si="34"/>
        <v>0</v>
      </c>
      <c r="V78" t="s">
        <v>16</v>
      </c>
      <c r="W78">
        <f t="shared" si="35"/>
        <v>0</v>
      </c>
      <c r="X78">
        <f t="shared" si="36"/>
        <v>0</v>
      </c>
      <c r="Y78">
        <f t="shared" si="37"/>
        <v>0</v>
      </c>
      <c r="Z78">
        <f t="shared" si="38"/>
        <v>1</v>
      </c>
      <c r="AA78">
        <f t="shared" si="39"/>
        <v>0</v>
      </c>
      <c r="AB78">
        <f t="shared" si="40"/>
        <v>0</v>
      </c>
      <c r="AC78">
        <f t="shared" si="41"/>
        <v>0</v>
      </c>
      <c r="AD78">
        <f t="shared" si="42"/>
        <v>1</v>
      </c>
      <c r="AE78" t="s">
        <v>23</v>
      </c>
      <c r="AF78">
        <f t="shared" si="43"/>
        <v>0</v>
      </c>
      <c r="AG78">
        <f t="shared" si="44"/>
        <v>1</v>
      </c>
      <c r="AH78">
        <f t="shared" si="45"/>
        <v>0</v>
      </c>
      <c r="AI78">
        <f t="shared" si="46"/>
        <v>0</v>
      </c>
      <c r="AJ78">
        <f t="shared" si="47"/>
        <v>0</v>
      </c>
      <c r="AK78">
        <v>0</v>
      </c>
      <c r="AL78">
        <v>0</v>
      </c>
      <c r="AM78">
        <v>0</v>
      </c>
      <c r="AN78">
        <v>0</v>
      </c>
      <c r="AO78">
        <v>1</v>
      </c>
      <c r="AP78">
        <v>1</v>
      </c>
      <c r="AQ78">
        <v>1</v>
      </c>
      <c r="AR78">
        <v>0</v>
      </c>
      <c r="AS78">
        <v>0</v>
      </c>
      <c r="AT78">
        <v>0</v>
      </c>
      <c r="AU78" t="s">
        <v>22</v>
      </c>
      <c r="AV78">
        <v>61.7</v>
      </c>
      <c r="AW78">
        <v>56</v>
      </c>
      <c r="AX78">
        <v>35</v>
      </c>
      <c r="AY78">
        <v>40.6</v>
      </c>
      <c r="AZ78">
        <v>55</v>
      </c>
      <c r="BA78">
        <v>80</v>
      </c>
      <c r="BB78">
        <v>1</v>
      </c>
    </row>
    <row r="79" spans="1:54" x14ac:dyDescent="0.3">
      <c r="A79" t="s">
        <v>19</v>
      </c>
      <c r="B79">
        <f t="shared" si="24"/>
        <v>1</v>
      </c>
      <c r="C79">
        <f t="shared" si="25"/>
        <v>0</v>
      </c>
      <c r="D79">
        <f t="shared" si="26"/>
        <v>0</v>
      </c>
      <c r="E79">
        <f t="shared" si="27"/>
        <v>0</v>
      </c>
      <c r="F79">
        <f t="shared" si="28"/>
        <v>0</v>
      </c>
      <c r="G79">
        <f t="shared" si="29"/>
        <v>0</v>
      </c>
      <c r="H79" s="3">
        <v>17866.915000000001</v>
      </c>
      <c r="I79" s="3">
        <v>9.7907059575479209</v>
      </c>
      <c r="J79" s="2">
        <v>1.59</v>
      </c>
      <c r="K79" s="2">
        <v>0.91216180948581715</v>
      </c>
      <c r="L79" s="2">
        <v>4.0196790000000009</v>
      </c>
      <c r="M79" s="2">
        <v>2.5281000000000002</v>
      </c>
      <c r="N79" t="s">
        <v>13</v>
      </c>
      <c r="O79" t="s">
        <v>20</v>
      </c>
      <c r="P79" t="s">
        <v>15</v>
      </c>
      <c r="Q79">
        <f t="shared" si="30"/>
        <v>0</v>
      </c>
      <c r="R79">
        <f t="shared" si="31"/>
        <v>0</v>
      </c>
      <c r="S79">
        <f t="shared" si="32"/>
        <v>1</v>
      </c>
      <c r="T79">
        <f t="shared" si="33"/>
        <v>0</v>
      </c>
      <c r="U79">
        <f t="shared" si="34"/>
        <v>0</v>
      </c>
      <c r="V79" t="s">
        <v>16</v>
      </c>
      <c r="W79">
        <f t="shared" si="35"/>
        <v>0</v>
      </c>
      <c r="X79">
        <f t="shared" si="36"/>
        <v>0</v>
      </c>
      <c r="Y79">
        <f t="shared" si="37"/>
        <v>0</v>
      </c>
      <c r="Z79">
        <f t="shared" si="38"/>
        <v>1</v>
      </c>
      <c r="AA79">
        <f t="shared" si="39"/>
        <v>0</v>
      </c>
      <c r="AB79">
        <f t="shared" si="40"/>
        <v>0</v>
      </c>
      <c r="AC79">
        <f t="shared" si="41"/>
        <v>0</v>
      </c>
      <c r="AD79">
        <f t="shared" si="42"/>
        <v>1</v>
      </c>
      <c r="AE79" t="s">
        <v>23</v>
      </c>
      <c r="AF79">
        <f t="shared" si="43"/>
        <v>0</v>
      </c>
      <c r="AG79">
        <f t="shared" si="44"/>
        <v>1</v>
      </c>
      <c r="AH79">
        <f t="shared" si="45"/>
        <v>0</v>
      </c>
      <c r="AI79">
        <f t="shared" si="46"/>
        <v>0</v>
      </c>
      <c r="AJ79">
        <f t="shared" si="47"/>
        <v>0</v>
      </c>
      <c r="AK79">
        <v>0</v>
      </c>
      <c r="AL79">
        <v>1</v>
      </c>
      <c r="AM79">
        <v>0</v>
      </c>
      <c r="AN79">
        <v>0</v>
      </c>
      <c r="AO79">
        <v>0</v>
      </c>
      <c r="AP79">
        <v>1</v>
      </c>
      <c r="AQ79">
        <v>1</v>
      </c>
      <c r="AR79">
        <v>0</v>
      </c>
      <c r="AS79">
        <v>0</v>
      </c>
      <c r="AT79">
        <v>0</v>
      </c>
      <c r="AU79" t="s">
        <v>22</v>
      </c>
      <c r="AV79">
        <v>61.8</v>
      </c>
      <c r="AW79">
        <v>57</v>
      </c>
      <c r="AX79">
        <v>35</v>
      </c>
      <c r="AY79">
        <v>41</v>
      </c>
      <c r="AZ79">
        <v>55</v>
      </c>
      <c r="BA79">
        <v>80</v>
      </c>
      <c r="BB79">
        <v>1</v>
      </c>
    </row>
    <row r="80" spans="1:54" x14ac:dyDescent="0.3">
      <c r="A80" t="s">
        <v>19</v>
      </c>
      <c r="B80">
        <f t="shared" si="24"/>
        <v>1</v>
      </c>
      <c r="C80">
        <f t="shared" si="25"/>
        <v>0</v>
      </c>
      <c r="D80">
        <f t="shared" si="26"/>
        <v>0</v>
      </c>
      <c r="E80">
        <f t="shared" si="27"/>
        <v>0</v>
      </c>
      <c r="F80">
        <f t="shared" si="28"/>
        <v>0</v>
      </c>
      <c r="G80">
        <f t="shared" si="29"/>
        <v>0</v>
      </c>
      <c r="H80" s="3">
        <v>16776.52</v>
      </c>
      <c r="I80" s="3">
        <v>9.7277355687632667</v>
      </c>
      <c r="J80" s="2">
        <v>1.4</v>
      </c>
      <c r="K80" s="2">
        <v>0.25625549251697621</v>
      </c>
      <c r="L80" s="2">
        <v>2.7439999999999993</v>
      </c>
      <c r="M80" s="2">
        <v>1.9599999999999997</v>
      </c>
      <c r="N80" t="s">
        <v>13</v>
      </c>
      <c r="O80" t="s">
        <v>20</v>
      </c>
      <c r="P80" t="s">
        <v>31</v>
      </c>
      <c r="Q80">
        <f t="shared" si="30"/>
        <v>0</v>
      </c>
      <c r="R80">
        <f t="shared" si="31"/>
        <v>0</v>
      </c>
      <c r="S80">
        <f t="shared" si="32"/>
        <v>0</v>
      </c>
      <c r="T80">
        <f t="shared" si="33"/>
        <v>1</v>
      </c>
      <c r="U80">
        <f t="shared" si="34"/>
        <v>0</v>
      </c>
      <c r="V80" t="s">
        <v>32</v>
      </c>
      <c r="W80">
        <f t="shared" si="35"/>
        <v>0</v>
      </c>
      <c r="X80">
        <f t="shared" si="36"/>
        <v>0</v>
      </c>
      <c r="Y80">
        <f t="shared" si="37"/>
        <v>0</v>
      </c>
      <c r="Z80">
        <f t="shared" si="38"/>
        <v>0</v>
      </c>
      <c r="AA80">
        <f t="shared" si="39"/>
        <v>1</v>
      </c>
      <c r="AB80">
        <f t="shared" si="40"/>
        <v>0</v>
      </c>
      <c r="AC80">
        <f t="shared" si="41"/>
        <v>0</v>
      </c>
      <c r="AD80">
        <f t="shared" si="42"/>
        <v>1</v>
      </c>
      <c r="AE80" t="s">
        <v>23</v>
      </c>
      <c r="AF80">
        <f t="shared" si="43"/>
        <v>0</v>
      </c>
      <c r="AG80">
        <f t="shared" si="44"/>
        <v>1</v>
      </c>
      <c r="AH80">
        <f t="shared" si="45"/>
        <v>0</v>
      </c>
      <c r="AI80">
        <f t="shared" si="46"/>
        <v>0</v>
      </c>
      <c r="AJ80">
        <f t="shared" si="47"/>
        <v>0</v>
      </c>
      <c r="AK80">
        <v>0</v>
      </c>
      <c r="AL80">
        <v>1</v>
      </c>
      <c r="AM80">
        <v>1</v>
      </c>
      <c r="AN80">
        <v>0</v>
      </c>
      <c r="AO80">
        <v>1</v>
      </c>
      <c r="AP80">
        <v>1</v>
      </c>
      <c r="AQ80">
        <v>1</v>
      </c>
      <c r="AR80">
        <v>1</v>
      </c>
      <c r="AS80">
        <v>0</v>
      </c>
      <c r="AT80">
        <v>0</v>
      </c>
      <c r="AU80" t="s">
        <v>22</v>
      </c>
      <c r="AV80">
        <v>61.9</v>
      </c>
      <c r="AW80">
        <v>55</v>
      </c>
      <c r="AX80">
        <v>35</v>
      </c>
      <c r="AY80">
        <v>40.6</v>
      </c>
      <c r="AZ80">
        <v>50</v>
      </c>
      <c r="BA80">
        <v>80</v>
      </c>
      <c r="BB80">
        <v>1</v>
      </c>
    </row>
    <row r="81" spans="1:54" x14ac:dyDescent="0.3">
      <c r="A81" t="s">
        <v>29</v>
      </c>
      <c r="B81">
        <f t="shared" si="24"/>
        <v>0</v>
      </c>
      <c r="C81">
        <f t="shared" si="25"/>
        <v>0</v>
      </c>
      <c r="D81">
        <f t="shared" si="26"/>
        <v>1</v>
      </c>
      <c r="E81">
        <f t="shared" si="27"/>
        <v>0</v>
      </c>
      <c r="F81">
        <f t="shared" si="28"/>
        <v>0</v>
      </c>
      <c r="G81">
        <f t="shared" si="29"/>
        <v>0</v>
      </c>
      <c r="H81" s="3">
        <v>10822</v>
      </c>
      <c r="I81" s="3">
        <v>9.2893363782026803</v>
      </c>
      <c r="J81" s="2">
        <v>1.04</v>
      </c>
      <c r="K81" s="2">
        <v>-0.98651437121345753</v>
      </c>
      <c r="L81" s="2">
        <v>1.1248640000000001</v>
      </c>
      <c r="M81" s="2">
        <v>1.0816000000000001</v>
      </c>
      <c r="N81" t="s">
        <v>30</v>
      </c>
      <c r="O81" t="s">
        <v>14</v>
      </c>
      <c r="P81" t="s">
        <v>15</v>
      </c>
      <c r="Q81">
        <f t="shared" si="30"/>
        <v>0</v>
      </c>
      <c r="R81">
        <f t="shared" si="31"/>
        <v>0</v>
      </c>
      <c r="S81">
        <f t="shared" si="32"/>
        <v>1</v>
      </c>
      <c r="T81">
        <f t="shared" si="33"/>
        <v>0</v>
      </c>
      <c r="U81">
        <f t="shared" si="34"/>
        <v>0</v>
      </c>
      <c r="V81" t="s">
        <v>16</v>
      </c>
      <c r="W81">
        <f t="shared" si="35"/>
        <v>0</v>
      </c>
      <c r="X81">
        <f t="shared" si="36"/>
        <v>0</v>
      </c>
      <c r="Y81">
        <f t="shared" si="37"/>
        <v>0</v>
      </c>
      <c r="Z81">
        <f t="shared" si="38"/>
        <v>1</v>
      </c>
      <c r="AA81">
        <f t="shared" si="39"/>
        <v>0</v>
      </c>
      <c r="AB81">
        <f t="shared" si="40"/>
        <v>0</v>
      </c>
      <c r="AC81">
        <f t="shared" si="41"/>
        <v>0</v>
      </c>
      <c r="AD81">
        <f t="shared" si="42"/>
        <v>1</v>
      </c>
      <c r="AE81" t="s">
        <v>28</v>
      </c>
      <c r="AF81">
        <f t="shared" si="43"/>
        <v>0</v>
      </c>
      <c r="AG81">
        <f t="shared" si="44"/>
        <v>0</v>
      </c>
      <c r="AH81">
        <f t="shared" si="45"/>
        <v>0</v>
      </c>
      <c r="AI81">
        <f t="shared" si="46"/>
        <v>1</v>
      </c>
      <c r="AJ81">
        <f t="shared" si="47"/>
        <v>0</v>
      </c>
      <c r="AK81">
        <v>1</v>
      </c>
      <c r="AL81">
        <v>1</v>
      </c>
      <c r="AM81">
        <v>1</v>
      </c>
      <c r="AN81">
        <v>1</v>
      </c>
      <c r="AO81">
        <v>1</v>
      </c>
      <c r="AP81">
        <v>1</v>
      </c>
      <c r="AQ81">
        <v>0</v>
      </c>
      <c r="AR81">
        <v>1</v>
      </c>
      <c r="AS81">
        <v>0</v>
      </c>
      <c r="AT81">
        <v>0</v>
      </c>
      <c r="AU81" t="s">
        <v>17</v>
      </c>
      <c r="AV81">
        <v>61.2</v>
      </c>
      <c r="AW81">
        <v>57.2</v>
      </c>
      <c r="AX81">
        <v>34.700000000000003</v>
      </c>
      <c r="AY81">
        <v>40.700000000000003</v>
      </c>
      <c r="AZ81">
        <v>50</v>
      </c>
      <c r="BA81">
        <v>76</v>
      </c>
      <c r="BB81">
        <v>1</v>
      </c>
    </row>
    <row r="82" spans="1:54" x14ac:dyDescent="0.3">
      <c r="A82" t="s">
        <v>29</v>
      </c>
      <c r="B82">
        <f t="shared" si="24"/>
        <v>0</v>
      </c>
      <c r="C82">
        <f t="shared" si="25"/>
        <v>0</v>
      </c>
      <c r="D82">
        <f t="shared" si="26"/>
        <v>1</v>
      </c>
      <c r="E82">
        <f t="shared" si="27"/>
        <v>0</v>
      </c>
      <c r="F82">
        <f t="shared" si="28"/>
        <v>0</v>
      </c>
      <c r="G82">
        <f t="shared" si="29"/>
        <v>0</v>
      </c>
      <c r="H82" s="3">
        <v>34881</v>
      </c>
      <c r="I82" s="3">
        <v>10.459697547336718</v>
      </c>
      <c r="J82" s="2">
        <v>2.0699999999999998</v>
      </c>
      <c r="K82" s="2">
        <v>2.5691882944597286</v>
      </c>
      <c r="L82" s="2">
        <v>8.8697429999999979</v>
      </c>
      <c r="M82" s="2">
        <v>4.2848999999999995</v>
      </c>
      <c r="N82" t="s">
        <v>30</v>
      </c>
      <c r="O82" t="s">
        <v>14</v>
      </c>
      <c r="P82" t="s">
        <v>31</v>
      </c>
      <c r="Q82">
        <f t="shared" si="30"/>
        <v>0</v>
      </c>
      <c r="R82">
        <f t="shared" si="31"/>
        <v>0</v>
      </c>
      <c r="S82">
        <f t="shared" si="32"/>
        <v>0</v>
      </c>
      <c r="T82">
        <f t="shared" si="33"/>
        <v>1</v>
      </c>
      <c r="U82">
        <f t="shared" si="34"/>
        <v>0</v>
      </c>
      <c r="V82" t="s">
        <v>16</v>
      </c>
      <c r="W82">
        <f t="shared" si="35"/>
        <v>0</v>
      </c>
      <c r="X82">
        <f t="shared" si="36"/>
        <v>0</v>
      </c>
      <c r="Y82">
        <f t="shared" si="37"/>
        <v>0</v>
      </c>
      <c r="Z82">
        <f t="shared" si="38"/>
        <v>1</v>
      </c>
      <c r="AA82">
        <f t="shared" si="39"/>
        <v>0</v>
      </c>
      <c r="AB82">
        <f t="shared" si="40"/>
        <v>0</v>
      </c>
      <c r="AC82">
        <f t="shared" si="41"/>
        <v>0</v>
      </c>
      <c r="AD82">
        <f t="shared" si="42"/>
        <v>1</v>
      </c>
      <c r="AE82" t="s">
        <v>28</v>
      </c>
      <c r="AF82">
        <f t="shared" si="43"/>
        <v>0</v>
      </c>
      <c r="AG82">
        <f t="shared" si="44"/>
        <v>0</v>
      </c>
      <c r="AH82">
        <f t="shared" si="45"/>
        <v>0</v>
      </c>
      <c r="AI82">
        <f t="shared" si="46"/>
        <v>1</v>
      </c>
      <c r="AJ82">
        <f t="shared" si="47"/>
        <v>0</v>
      </c>
      <c r="AK82">
        <v>1</v>
      </c>
      <c r="AL82">
        <v>1</v>
      </c>
      <c r="AM82">
        <v>0</v>
      </c>
      <c r="AN82">
        <v>1</v>
      </c>
      <c r="AO82">
        <v>1</v>
      </c>
      <c r="AP82">
        <v>1</v>
      </c>
      <c r="AQ82">
        <v>1</v>
      </c>
      <c r="AR82">
        <v>1</v>
      </c>
      <c r="AS82">
        <v>1</v>
      </c>
      <c r="AT82">
        <v>1</v>
      </c>
      <c r="AU82" t="s">
        <v>17</v>
      </c>
      <c r="AV82">
        <v>61.8</v>
      </c>
      <c r="AW82">
        <v>55.5</v>
      </c>
      <c r="AX82">
        <v>34.299999999999997</v>
      </c>
      <c r="AY82">
        <v>40.799999999999997</v>
      </c>
      <c r="AZ82">
        <v>50</v>
      </c>
      <c r="BA82">
        <v>77</v>
      </c>
      <c r="BB82">
        <v>1</v>
      </c>
    </row>
    <row r="83" spans="1:54" x14ac:dyDescent="0.3">
      <c r="A83" t="s">
        <v>19</v>
      </c>
      <c r="B83">
        <f t="shared" si="24"/>
        <v>1</v>
      </c>
      <c r="C83">
        <f t="shared" si="25"/>
        <v>0</v>
      </c>
      <c r="D83">
        <f t="shared" si="26"/>
        <v>0</v>
      </c>
      <c r="E83">
        <f t="shared" si="27"/>
        <v>0</v>
      </c>
      <c r="F83">
        <f t="shared" si="28"/>
        <v>0</v>
      </c>
      <c r="G83">
        <f t="shared" si="29"/>
        <v>0</v>
      </c>
      <c r="H83" s="3">
        <v>13524.05</v>
      </c>
      <c r="I83" s="3">
        <v>9.5122248609519691</v>
      </c>
      <c r="J83" s="2">
        <v>1.23</v>
      </c>
      <c r="K83" s="2">
        <v>-0.33060805424461748</v>
      </c>
      <c r="L83" s="2">
        <v>1.8608669999999998</v>
      </c>
      <c r="M83" s="2">
        <v>1.5128999999999999</v>
      </c>
      <c r="N83" t="s">
        <v>13</v>
      </c>
      <c r="O83" t="s">
        <v>20</v>
      </c>
      <c r="P83" t="s">
        <v>31</v>
      </c>
      <c r="Q83">
        <f t="shared" si="30"/>
        <v>0</v>
      </c>
      <c r="R83">
        <f t="shared" si="31"/>
        <v>0</v>
      </c>
      <c r="S83">
        <f t="shared" si="32"/>
        <v>0</v>
      </c>
      <c r="T83">
        <f t="shared" si="33"/>
        <v>1</v>
      </c>
      <c r="U83">
        <f t="shared" si="34"/>
        <v>0</v>
      </c>
      <c r="V83" t="s">
        <v>32</v>
      </c>
      <c r="W83">
        <f t="shared" si="35"/>
        <v>0</v>
      </c>
      <c r="X83">
        <f t="shared" si="36"/>
        <v>0</v>
      </c>
      <c r="Y83">
        <f t="shared" si="37"/>
        <v>0</v>
      </c>
      <c r="Z83">
        <f t="shared" si="38"/>
        <v>0</v>
      </c>
      <c r="AA83">
        <f t="shared" si="39"/>
        <v>1</v>
      </c>
      <c r="AB83">
        <f t="shared" si="40"/>
        <v>0</v>
      </c>
      <c r="AC83">
        <f t="shared" si="41"/>
        <v>0</v>
      </c>
      <c r="AD83">
        <f t="shared" si="42"/>
        <v>1</v>
      </c>
      <c r="AE83" t="s">
        <v>33</v>
      </c>
      <c r="AF83">
        <f t="shared" si="43"/>
        <v>1</v>
      </c>
      <c r="AG83">
        <f t="shared" si="44"/>
        <v>0</v>
      </c>
      <c r="AH83">
        <f t="shared" si="45"/>
        <v>0</v>
      </c>
      <c r="AI83">
        <f t="shared" si="46"/>
        <v>0</v>
      </c>
      <c r="AJ83">
        <f t="shared" si="47"/>
        <v>0</v>
      </c>
      <c r="AK83">
        <v>1</v>
      </c>
      <c r="AL83">
        <v>1</v>
      </c>
      <c r="AM83">
        <v>1</v>
      </c>
      <c r="AN83">
        <v>0</v>
      </c>
      <c r="AO83">
        <v>0</v>
      </c>
      <c r="AP83">
        <v>1</v>
      </c>
      <c r="AQ83">
        <v>0</v>
      </c>
      <c r="AR83">
        <v>1</v>
      </c>
      <c r="AS83">
        <v>0</v>
      </c>
      <c r="AT83">
        <v>0</v>
      </c>
      <c r="AU83" t="s">
        <v>22</v>
      </c>
      <c r="AV83">
        <v>60.6</v>
      </c>
      <c r="AW83">
        <v>58</v>
      </c>
      <c r="AX83">
        <v>34</v>
      </c>
      <c r="AY83">
        <v>41</v>
      </c>
      <c r="AZ83">
        <v>50</v>
      </c>
      <c r="BA83">
        <v>80</v>
      </c>
      <c r="BB83">
        <v>1</v>
      </c>
    </row>
    <row r="84" spans="1:54" x14ac:dyDescent="0.3">
      <c r="A84" t="s">
        <v>29</v>
      </c>
      <c r="B84">
        <f t="shared" si="24"/>
        <v>0</v>
      </c>
      <c r="C84">
        <f t="shared" si="25"/>
        <v>0</v>
      </c>
      <c r="D84">
        <f t="shared" si="26"/>
        <v>1</v>
      </c>
      <c r="E84">
        <f t="shared" si="27"/>
        <v>0</v>
      </c>
      <c r="F84">
        <f t="shared" si="28"/>
        <v>0</v>
      </c>
      <c r="G84">
        <f t="shared" si="29"/>
        <v>0</v>
      </c>
      <c r="H84" s="3">
        <v>9322</v>
      </c>
      <c r="I84" s="3">
        <v>9.1401324769326866</v>
      </c>
      <c r="J84" s="2">
        <v>1.07</v>
      </c>
      <c r="K84" s="2">
        <v>-0.88295021590258793</v>
      </c>
      <c r="L84" s="2">
        <v>1.2250430000000001</v>
      </c>
      <c r="M84" s="2">
        <v>1.1449</v>
      </c>
      <c r="N84" t="s">
        <v>30</v>
      </c>
      <c r="O84" t="s">
        <v>14</v>
      </c>
      <c r="P84" t="s">
        <v>21</v>
      </c>
      <c r="Q84">
        <f t="shared" si="30"/>
        <v>0</v>
      </c>
      <c r="R84">
        <f t="shared" si="31"/>
        <v>0</v>
      </c>
      <c r="S84">
        <f t="shared" si="32"/>
        <v>0</v>
      </c>
      <c r="T84">
        <f t="shared" si="33"/>
        <v>0</v>
      </c>
      <c r="U84">
        <f t="shared" si="34"/>
        <v>1</v>
      </c>
      <c r="V84" t="s">
        <v>16</v>
      </c>
      <c r="W84">
        <f t="shared" si="35"/>
        <v>0</v>
      </c>
      <c r="X84">
        <f t="shared" si="36"/>
        <v>0</v>
      </c>
      <c r="Y84">
        <f t="shared" si="37"/>
        <v>0</v>
      </c>
      <c r="Z84">
        <f t="shared" si="38"/>
        <v>1</v>
      </c>
      <c r="AA84">
        <f t="shared" si="39"/>
        <v>0</v>
      </c>
      <c r="AB84">
        <f t="shared" si="40"/>
        <v>0</v>
      </c>
      <c r="AC84">
        <f t="shared" si="41"/>
        <v>0</v>
      </c>
      <c r="AD84">
        <f t="shared" si="42"/>
        <v>1</v>
      </c>
      <c r="AE84" t="s">
        <v>28</v>
      </c>
      <c r="AF84">
        <f t="shared" si="43"/>
        <v>0</v>
      </c>
      <c r="AG84">
        <f t="shared" si="44"/>
        <v>0</v>
      </c>
      <c r="AH84">
        <f t="shared" si="45"/>
        <v>0</v>
      </c>
      <c r="AI84">
        <f t="shared" si="46"/>
        <v>1</v>
      </c>
      <c r="AJ84">
        <f t="shared" si="47"/>
        <v>0</v>
      </c>
      <c r="AK84">
        <v>1</v>
      </c>
      <c r="AL84">
        <v>1</v>
      </c>
      <c r="AM84">
        <v>1</v>
      </c>
      <c r="AN84">
        <v>1</v>
      </c>
      <c r="AO84">
        <v>1</v>
      </c>
      <c r="AP84">
        <v>1</v>
      </c>
      <c r="AQ84">
        <v>1</v>
      </c>
      <c r="AR84">
        <v>0</v>
      </c>
      <c r="AS84">
        <v>1</v>
      </c>
      <c r="AT84">
        <v>0</v>
      </c>
      <c r="AU84" t="s">
        <v>17</v>
      </c>
      <c r="AV84">
        <v>61.4</v>
      </c>
      <c r="AW84">
        <v>55.4</v>
      </c>
      <c r="AX84">
        <v>34.200000000000003</v>
      </c>
      <c r="AY84">
        <v>40.700000000000003</v>
      </c>
      <c r="AZ84">
        <v>51</v>
      </c>
      <c r="BA84">
        <v>75</v>
      </c>
      <c r="BB84">
        <v>1</v>
      </c>
    </row>
    <row r="85" spans="1:54" x14ac:dyDescent="0.3">
      <c r="A85" t="s">
        <v>19</v>
      </c>
      <c r="B85">
        <f t="shared" si="24"/>
        <v>1</v>
      </c>
      <c r="C85">
        <f t="shared" si="25"/>
        <v>0</v>
      </c>
      <c r="D85">
        <f t="shared" si="26"/>
        <v>0</v>
      </c>
      <c r="E85">
        <f t="shared" si="27"/>
        <v>0</v>
      </c>
      <c r="F85">
        <f t="shared" si="28"/>
        <v>0</v>
      </c>
      <c r="G85">
        <f t="shared" si="29"/>
        <v>0</v>
      </c>
      <c r="H85" s="3">
        <v>12883.8</v>
      </c>
      <c r="I85" s="3">
        <v>9.4637259872011423</v>
      </c>
      <c r="J85" s="2">
        <v>1.29</v>
      </c>
      <c r="K85" s="2">
        <v>-0.12347974362287824</v>
      </c>
      <c r="L85" s="2">
        <v>2.1466890000000003</v>
      </c>
      <c r="M85" s="2">
        <v>1.6641000000000001</v>
      </c>
      <c r="N85" t="s">
        <v>13</v>
      </c>
      <c r="O85" t="s">
        <v>20</v>
      </c>
      <c r="P85" t="s">
        <v>31</v>
      </c>
      <c r="Q85">
        <f t="shared" si="30"/>
        <v>0</v>
      </c>
      <c r="R85">
        <f t="shared" si="31"/>
        <v>0</v>
      </c>
      <c r="S85">
        <f t="shared" si="32"/>
        <v>0</v>
      </c>
      <c r="T85">
        <f t="shared" si="33"/>
        <v>1</v>
      </c>
      <c r="U85">
        <f t="shared" si="34"/>
        <v>0</v>
      </c>
      <c r="V85" t="s">
        <v>32</v>
      </c>
      <c r="W85">
        <f t="shared" si="35"/>
        <v>0</v>
      </c>
      <c r="X85">
        <f t="shared" si="36"/>
        <v>0</v>
      </c>
      <c r="Y85">
        <f t="shared" si="37"/>
        <v>0</v>
      </c>
      <c r="Z85">
        <f t="shared" si="38"/>
        <v>0</v>
      </c>
      <c r="AA85">
        <f t="shared" si="39"/>
        <v>1</v>
      </c>
      <c r="AB85">
        <f t="shared" si="40"/>
        <v>0</v>
      </c>
      <c r="AC85">
        <f t="shared" si="41"/>
        <v>0</v>
      </c>
      <c r="AD85">
        <f t="shared" si="42"/>
        <v>1</v>
      </c>
      <c r="AE85" t="s">
        <v>33</v>
      </c>
      <c r="AF85">
        <f t="shared" si="43"/>
        <v>1</v>
      </c>
      <c r="AG85">
        <f t="shared" si="44"/>
        <v>0</v>
      </c>
      <c r="AH85">
        <f t="shared" si="45"/>
        <v>0</v>
      </c>
      <c r="AI85">
        <f t="shared" si="46"/>
        <v>0</v>
      </c>
      <c r="AJ85">
        <f t="shared" si="47"/>
        <v>0</v>
      </c>
      <c r="AK85">
        <v>1</v>
      </c>
      <c r="AL85">
        <v>1</v>
      </c>
      <c r="AM85">
        <v>1</v>
      </c>
      <c r="AN85">
        <v>0</v>
      </c>
      <c r="AO85">
        <v>1</v>
      </c>
      <c r="AP85">
        <v>1</v>
      </c>
      <c r="AQ85">
        <v>1</v>
      </c>
      <c r="AR85">
        <v>1</v>
      </c>
      <c r="AS85">
        <v>0</v>
      </c>
      <c r="AT85">
        <v>0</v>
      </c>
      <c r="AU85" t="s">
        <v>22</v>
      </c>
      <c r="AV85">
        <v>61.9</v>
      </c>
      <c r="AW85">
        <v>57</v>
      </c>
      <c r="AX85">
        <v>35.5</v>
      </c>
      <c r="AY85">
        <v>40.799999999999997</v>
      </c>
      <c r="AZ85">
        <v>50</v>
      </c>
      <c r="BA85">
        <v>80</v>
      </c>
      <c r="BB85">
        <v>1</v>
      </c>
    </row>
    <row r="86" spans="1:54" x14ac:dyDescent="0.3">
      <c r="A86" t="s">
        <v>19</v>
      </c>
      <c r="B86">
        <f t="shared" si="24"/>
        <v>1</v>
      </c>
      <c r="C86">
        <f t="shared" si="25"/>
        <v>0</v>
      </c>
      <c r="D86">
        <f t="shared" si="26"/>
        <v>0</v>
      </c>
      <c r="E86">
        <f t="shared" si="27"/>
        <v>0</v>
      </c>
      <c r="F86">
        <f t="shared" si="28"/>
        <v>0</v>
      </c>
      <c r="G86">
        <f t="shared" si="29"/>
        <v>0</v>
      </c>
      <c r="H86" s="3">
        <v>9065.94</v>
      </c>
      <c r="I86" s="3">
        <v>9.112279813345209</v>
      </c>
      <c r="J86" s="2">
        <v>1.1000000000000001</v>
      </c>
      <c r="K86" s="2">
        <v>-0.77938606059171833</v>
      </c>
      <c r="L86" s="2">
        <v>1.3310000000000004</v>
      </c>
      <c r="M86" s="2">
        <v>1.2100000000000002</v>
      </c>
      <c r="N86" t="s">
        <v>13</v>
      </c>
      <c r="O86" t="s">
        <v>20</v>
      </c>
      <c r="P86" t="s">
        <v>31</v>
      </c>
      <c r="Q86">
        <f t="shared" si="30"/>
        <v>0</v>
      </c>
      <c r="R86">
        <f t="shared" si="31"/>
        <v>0</v>
      </c>
      <c r="S86">
        <f t="shared" si="32"/>
        <v>0</v>
      </c>
      <c r="T86">
        <f t="shared" si="33"/>
        <v>1</v>
      </c>
      <c r="U86">
        <f t="shared" si="34"/>
        <v>0</v>
      </c>
      <c r="V86" t="s">
        <v>24</v>
      </c>
      <c r="W86">
        <f t="shared" si="35"/>
        <v>0</v>
      </c>
      <c r="X86">
        <f t="shared" si="36"/>
        <v>0</v>
      </c>
      <c r="Y86">
        <f t="shared" si="37"/>
        <v>1</v>
      </c>
      <c r="Z86">
        <f t="shared" si="38"/>
        <v>0</v>
      </c>
      <c r="AA86">
        <f t="shared" si="39"/>
        <v>0</v>
      </c>
      <c r="AB86">
        <f t="shared" si="40"/>
        <v>0</v>
      </c>
      <c r="AC86">
        <f t="shared" si="41"/>
        <v>0</v>
      </c>
      <c r="AD86">
        <f t="shared" si="42"/>
        <v>1</v>
      </c>
      <c r="AE86" t="s">
        <v>23</v>
      </c>
      <c r="AF86">
        <f t="shared" si="43"/>
        <v>0</v>
      </c>
      <c r="AG86">
        <f t="shared" si="44"/>
        <v>1</v>
      </c>
      <c r="AH86">
        <f t="shared" si="45"/>
        <v>0</v>
      </c>
      <c r="AI86">
        <f t="shared" si="46"/>
        <v>0</v>
      </c>
      <c r="AJ86">
        <f t="shared" si="47"/>
        <v>0</v>
      </c>
      <c r="AK86">
        <v>1</v>
      </c>
      <c r="AL86">
        <v>1</v>
      </c>
      <c r="AM86">
        <v>1</v>
      </c>
      <c r="AN86">
        <v>0</v>
      </c>
      <c r="AO86">
        <v>1</v>
      </c>
      <c r="AP86">
        <v>1</v>
      </c>
      <c r="AQ86">
        <v>1</v>
      </c>
      <c r="AR86">
        <v>1</v>
      </c>
      <c r="AS86">
        <v>0</v>
      </c>
      <c r="AT86">
        <v>0</v>
      </c>
      <c r="AU86" t="s">
        <v>22</v>
      </c>
      <c r="AV86">
        <v>61.8</v>
      </c>
      <c r="AW86">
        <v>57</v>
      </c>
      <c r="AX86">
        <v>35</v>
      </c>
      <c r="AY86">
        <v>40.799999999999997</v>
      </c>
      <c r="AZ86">
        <v>45</v>
      </c>
      <c r="BA86">
        <v>75</v>
      </c>
      <c r="BB86">
        <v>1</v>
      </c>
    </row>
    <row r="87" spans="1:54" x14ac:dyDescent="0.3">
      <c r="A87" t="s">
        <v>19</v>
      </c>
      <c r="B87">
        <f t="shared" si="24"/>
        <v>1</v>
      </c>
      <c r="C87">
        <f t="shared" si="25"/>
        <v>0</v>
      </c>
      <c r="D87">
        <f t="shared" si="26"/>
        <v>0</v>
      </c>
      <c r="E87">
        <f t="shared" si="27"/>
        <v>0</v>
      </c>
      <c r="F87">
        <f t="shared" si="28"/>
        <v>0</v>
      </c>
      <c r="G87">
        <f t="shared" si="29"/>
        <v>0</v>
      </c>
      <c r="H87" s="3">
        <v>17683.704999999998</v>
      </c>
      <c r="I87" s="3">
        <v>9.7803988730607809</v>
      </c>
      <c r="J87" s="2">
        <v>1.44</v>
      </c>
      <c r="K87" s="2">
        <v>0.39434103293146905</v>
      </c>
      <c r="L87" s="2">
        <v>2.9859839999999997</v>
      </c>
      <c r="M87" s="2">
        <v>2.0735999999999999</v>
      </c>
      <c r="N87" t="s">
        <v>13</v>
      </c>
      <c r="O87" t="s">
        <v>20</v>
      </c>
      <c r="P87" t="s">
        <v>31</v>
      </c>
      <c r="Q87">
        <f t="shared" si="30"/>
        <v>0</v>
      </c>
      <c r="R87">
        <f t="shared" si="31"/>
        <v>0</v>
      </c>
      <c r="S87">
        <f t="shared" si="32"/>
        <v>0</v>
      </c>
      <c r="T87">
        <f t="shared" si="33"/>
        <v>1</v>
      </c>
      <c r="U87">
        <f t="shared" si="34"/>
        <v>0</v>
      </c>
      <c r="V87" t="s">
        <v>32</v>
      </c>
      <c r="W87">
        <f t="shared" si="35"/>
        <v>0</v>
      </c>
      <c r="X87">
        <f t="shared" si="36"/>
        <v>0</v>
      </c>
      <c r="Y87">
        <f t="shared" si="37"/>
        <v>0</v>
      </c>
      <c r="Z87">
        <f t="shared" si="38"/>
        <v>0</v>
      </c>
      <c r="AA87">
        <f t="shared" si="39"/>
        <v>1</v>
      </c>
      <c r="AB87">
        <f t="shared" si="40"/>
        <v>0</v>
      </c>
      <c r="AC87">
        <f t="shared" si="41"/>
        <v>0</v>
      </c>
      <c r="AD87">
        <f t="shared" si="42"/>
        <v>1</v>
      </c>
      <c r="AE87" t="s">
        <v>33</v>
      </c>
      <c r="AF87">
        <f t="shared" si="43"/>
        <v>1</v>
      </c>
      <c r="AG87">
        <f t="shared" si="44"/>
        <v>0</v>
      </c>
      <c r="AH87">
        <f t="shared" si="45"/>
        <v>0</v>
      </c>
      <c r="AI87">
        <f t="shared" si="46"/>
        <v>0</v>
      </c>
      <c r="AJ87">
        <f t="shared" si="47"/>
        <v>0</v>
      </c>
      <c r="AK87">
        <v>0</v>
      </c>
      <c r="AL87">
        <v>1</v>
      </c>
      <c r="AM87">
        <v>1</v>
      </c>
      <c r="AN87">
        <v>0</v>
      </c>
      <c r="AO87">
        <v>1</v>
      </c>
      <c r="AP87">
        <v>1</v>
      </c>
      <c r="AQ87">
        <v>1</v>
      </c>
      <c r="AR87">
        <v>0</v>
      </c>
      <c r="AS87">
        <v>0</v>
      </c>
      <c r="AT87">
        <v>0</v>
      </c>
      <c r="AU87" t="s">
        <v>22</v>
      </c>
      <c r="AV87">
        <v>61.1</v>
      </c>
      <c r="AW87">
        <v>57</v>
      </c>
      <c r="AX87">
        <v>34</v>
      </c>
      <c r="AY87">
        <v>40.799999999999997</v>
      </c>
      <c r="AZ87">
        <v>55</v>
      </c>
      <c r="BA87">
        <v>80</v>
      </c>
      <c r="BB87">
        <v>1</v>
      </c>
    </row>
    <row r="88" spans="1:54" x14ac:dyDescent="0.3">
      <c r="A88" t="s">
        <v>12</v>
      </c>
      <c r="B88">
        <f t="shared" si="24"/>
        <v>0</v>
      </c>
      <c r="C88">
        <f t="shared" si="25"/>
        <v>0</v>
      </c>
      <c r="D88">
        <f t="shared" si="26"/>
        <v>0</v>
      </c>
      <c r="E88">
        <f t="shared" si="27"/>
        <v>0</v>
      </c>
      <c r="F88">
        <f t="shared" si="28"/>
        <v>0</v>
      </c>
      <c r="G88">
        <f t="shared" si="29"/>
        <v>1</v>
      </c>
      <c r="H88" s="3">
        <v>11398</v>
      </c>
      <c r="I88" s="3">
        <v>9.3411931803949457</v>
      </c>
      <c r="J88" s="2">
        <v>1.0740000000000001</v>
      </c>
      <c r="K88" s="2">
        <v>-0.86914166186113873</v>
      </c>
      <c r="L88" s="2">
        <v>1.2388332240000002</v>
      </c>
      <c r="M88" s="2">
        <v>1.1534760000000002</v>
      </c>
      <c r="N88" t="s">
        <v>13</v>
      </c>
      <c r="O88" t="s">
        <v>14</v>
      </c>
      <c r="P88" t="s">
        <v>40</v>
      </c>
      <c r="Q88">
        <f t="shared" si="30"/>
        <v>0</v>
      </c>
      <c r="R88">
        <f t="shared" si="31"/>
        <v>1</v>
      </c>
      <c r="S88">
        <f t="shared" si="32"/>
        <v>0</v>
      </c>
      <c r="T88">
        <f t="shared" si="33"/>
        <v>0</v>
      </c>
      <c r="U88">
        <f t="shared" si="34"/>
        <v>0</v>
      </c>
      <c r="V88" t="s">
        <v>24</v>
      </c>
      <c r="W88">
        <f t="shared" si="35"/>
        <v>0</v>
      </c>
      <c r="X88">
        <f t="shared" si="36"/>
        <v>0</v>
      </c>
      <c r="Y88">
        <f t="shared" si="37"/>
        <v>1</v>
      </c>
      <c r="Z88">
        <f t="shared" si="38"/>
        <v>0</v>
      </c>
      <c r="AA88">
        <f t="shared" si="39"/>
        <v>0</v>
      </c>
      <c r="AB88">
        <f t="shared" si="40"/>
        <v>0</v>
      </c>
      <c r="AC88">
        <f t="shared" si="41"/>
        <v>0</v>
      </c>
      <c r="AD88">
        <f t="shared" si="42"/>
        <v>1</v>
      </c>
      <c r="AE88" t="s">
        <v>18</v>
      </c>
      <c r="AF88">
        <f t="shared" si="43"/>
        <v>0</v>
      </c>
      <c r="AG88">
        <f t="shared" si="44"/>
        <v>0</v>
      </c>
      <c r="AH88">
        <f t="shared" si="45"/>
        <v>0</v>
      </c>
      <c r="AI88">
        <f t="shared" si="46"/>
        <v>0</v>
      </c>
      <c r="AJ88">
        <f t="shared" si="47"/>
        <v>1</v>
      </c>
      <c r="AK88">
        <v>1</v>
      </c>
      <c r="AL88">
        <v>1</v>
      </c>
      <c r="AM88">
        <v>0</v>
      </c>
      <c r="AN88">
        <v>1</v>
      </c>
      <c r="AO88">
        <v>1</v>
      </c>
      <c r="AP88">
        <v>1</v>
      </c>
      <c r="AQ88">
        <v>1</v>
      </c>
      <c r="AR88">
        <v>0</v>
      </c>
      <c r="AS88">
        <v>1</v>
      </c>
      <c r="AT88">
        <v>0</v>
      </c>
      <c r="AU88" t="s">
        <v>17</v>
      </c>
      <c r="AV88">
        <v>61.9</v>
      </c>
      <c r="AW88">
        <v>55.6</v>
      </c>
      <c r="AX88">
        <v>34.9</v>
      </c>
      <c r="AY88">
        <v>40.799999999999997</v>
      </c>
      <c r="AZ88">
        <v>53</v>
      </c>
      <c r="BA88">
        <v>77</v>
      </c>
      <c r="BB88">
        <v>1</v>
      </c>
    </row>
    <row r="89" spans="1:54" x14ac:dyDescent="0.3">
      <c r="A89" t="s">
        <v>19</v>
      </c>
      <c r="B89">
        <f t="shared" si="24"/>
        <v>1</v>
      </c>
      <c r="C89">
        <f t="shared" si="25"/>
        <v>0</v>
      </c>
      <c r="D89">
        <f t="shared" si="26"/>
        <v>0</v>
      </c>
      <c r="E89">
        <f t="shared" si="27"/>
        <v>0</v>
      </c>
      <c r="F89">
        <f t="shared" si="28"/>
        <v>0</v>
      </c>
      <c r="G89">
        <f t="shared" si="29"/>
        <v>0</v>
      </c>
      <c r="H89" s="3">
        <v>21534.07</v>
      </c>
      <c r="I89" s="3">
        <v>9.977391611043732</v>
      </c>
      <c r="J89" s="2">
        <v>1.71</v>
      </c>
      <c r="K89" s="2">
        <v>1.3264184307292948</v>
      </c>
      <c r="L89" s="2">
        <v>5.0002109999999993</v>
      </c>
      <c r="M89" s="2">
        <v>2.9240999999999997</v>
      </c>
      <c r="N89" t="s">
        <v>13</v>
      </c>
      <c r="O89" t="s">
        <v>20</v>
      </c>
      <c r="P89" t="s">
        <v>31</v>
      </c>
      <c r="Q89">
        <f t="shared" si="30"/>
        <v>0</v>
      </c>
      <c r="R89">
        <f t="shared" si="31"/>
        <v>0</v>
      </c>
      <c r="S89">
        <f t="shared" si="32"/>
        <v>0</v>
      </c>
      <c r="T89">
        <f t="shared" si="33"/>
        <v>1</v>
      </c>
      <c r="U89">
        <f t="shared" si="34"/>
        <v>0</v>
      </c>
      <c r="V89" t="s">
        <v>34</v>
      </c>
      <c r="W89">
        <f t="shared" si="35"/>
        <v>0</v>
      </c>
      <c r="X89">
        <f t="shared" si="36"/>
        <v>0</v>
      </c>
      <c r="Y89">
        <f t="shared" si="37"/>
        <v>0</v>
      </c>
      <c r="Z89">
        <f t="shared" si="38"/>
        <v>0</v>
      </c>
      <c r="AA89">
        <f t="shared" si="39"/>
        <v>0</v>
      </c>
      <c r="AB89">
        <f t="shared" si="40"/>
        <v>1</v>
      </c>
      <c r="AC89">
        <f t="shared" si="41"/>
        <v>0</v>
      </c>
      <c r="AD89">
        <f t="shared" si="42"/>
        <v>1</v>
      </c>
      <c r="AE89" t="s">
        <v>28</v>
      </c>
      <c r="AF89">
        <f t="shared" si="43"/>
        <v>0</v>
      </c>
      <c r="AG89">
        <f t="shared" si="44"/>
        <v>0</v>
      </c>
      <c r="AH89">
        <f t="shared" si="45"/>
        <v>0</v>
      </c>
      <c r="AI89">
        <f t="shared" si="46"/>
        <v>1</v>
      </c>
      <c r="AJ89">
        <f t="shared" si="47"/>
        <v>0</v>
      </c>
      <c r="AK89">
        <v>1</v>
      </c>
      <c r="AL89">
        <v>1</v>
      </c>
      <c r="AM89">
        <v>1</v>
      </c>
      <c r="AN89">
        <v>0</v>
      </c>
      <c r="AO89">
        <v>1</v>
      </c>
      <c r="AP89">
        <v>1</v>
      </c>
      <c r="AQ89">
        <v>1</v>
      </c>
      <c r="AR89">
        <v>0</v>
      </c>
      <c r="AS89">
        <v>0</v>
      </c>
      <c r="AT89">
        <v>0</v>
      </c>
      <c r="AU89" t="s">
        <v>22</v>
      </c>
      <c r="AV89">
        <v>61.9</v>
      </c>
      <c r="AW89">
        <v>55</v>
      </c>
      <c r="AX89">
        <v>35.5</v>
      </c>
      <c r="AY89">
        <v>40.6</v>
      </c>
      <c r="AZ89">
        <v>55</v>
      </c>
      <c r="BA89">
        <v>80</v>
      </c>
      <c r="BB89">
        <v>1</v>
      </c>
    </row>
    <row r="90" spans="1:54" x14ac:dyDescent="0.3">
      <c r="A90" t="s">
        <v>12</v>
      </c>
      <c r="B90">
        <f t="shared" si="24"/>
        <v>0</v>
      </c>
      <c r="C90">
        <f t="shared" si="25"/>
        <v>0</v>
      </c>
      <c r="D90">
        <f t="shared" si="26"/>
        <v>0</v>
      </c>
      <c r="E90">
        <f t="shared" si="27"/>
        <v>0</v>
      </c>
      <c r="F90">
        <f t="shared" si="28"/>
        <v>0</v>
      </c>
      <c r="G90">
        <f t="shared" si="29"/>
        <v>1</v>
      </c>
      <c r="H90" s="3">
        <v>10238</v>
      </c>
      <c r="I90" s="3">
        <v>9.233861567017529</v>
      </c>
      <c r="J90" s="2">
        <v>1.22</v>
      </c>
      <c r="K90" s="2">
        <v>-0.36512943934824066</v>
      </c>
      <c r="L90" s="2">
        <v>1.8158479999999999</v>
      </c>
      <c r="M90" s="2">
        <v>1.4883999999999999</v>
      </c>
      <c r="N90" t="s">
        <v>13</v>
      </c>
      <c r="O90" t="s">
        <v>14</v>
      </c>
      <c r="P90" t="s">
        <v>31</v>
      </c>
      <c r="Q90">
        <f t="shared" si="30"/>
        <v>0</v>
      </c>
      <c r="R90">
        <f t="shared" si="31"/>
        <v>0</v>
      </c>
      <c r="S90">
        <f t="shared" si="32"/>
        <v>0</v>
      </c>
      <c r="T90">
        <f t="shared" si="33"/>
        <v>1</v>
      </c>
      <c r="U90">
        <f t="shared" si="34"/>
        <v>0</v>
      </c>
      <c r="V90" t="s">
        <v>16</v>
      </c>
      <c r="W90">
        <f t="shared" si="35"/>
        <v>0</v>
      </c>
      <c r="X90">
        <f t="shared" si="36"/>
        <v>0</v>
      </c>
      <c r="Y90">
        <f t="shared" si="37"/>
        <v>0</v>
      </c>
      <c r="Z90">
        <f t="shared" si="38"/>
        <v>1</v>
      </c>
      <c r="AA90">
        <f t="shared" si="39"/>
        <v>0</v>
      </c>
      <c r="AB90">
        <f t="shared" si="40"/>
        <v>0</v>
      </c>
      <c r="AC90">
        <f t="shared" si="41"/>
        <v>0</v>
      </c>
      <c r="AD90">
        <f t="shared" si="42"/>
        <v>1</v>
      </c>
      <c r="AE90" t="s">
        <v>28</v>
      </c>
      <c r="AF90">
        <f t="shared" si="43"/>
        <v>0</v>
      </c>
      <c r="AG90">
        <f t="shared" si="44"/>
        <v>0</v>
      </c>
      <c r="AH90">
        <f t="shared" si="45"/>
        <v>0</v>
      </c>
      <c r="AI90">
        <f t="shared" si="46"/>
        <v>1</v>
      </c>
      <c r="AJ90">
        <f t="shared" si="47"/>
        <v>0</v>
      </c>
      <c r="AK90">
        <v>1</v>
      </c>
      <c r="AL90">
        <v>1</v>
      </c>
      <c r="AM90">
        <v>0</v>
      </c>
      <c r="AN90">
        <v>1</v>
      </c>
      <c r="AO90">
        <v>1</v>
      </c>
      <c r="AP90">
        <v>1</v>
      </c>
      <c r="AQ90">
        <v>1</v>
      </c>
      <c r="AR90">
        <v>1</v>
      </c>
      <c r="AS90">
        <v>1</v>
      </c>
      <c r="AT90">
        <v>0</v>
      </c>
      <c r="AU90" t="s">
        <v>17</v>
      </c>
      <c r="AV90">
        <v>61.8</v>
      </c>
      <c r="AW90">
        <v>56.1</v>
      </c>
      <c r="AX90">
        <v>34.9</v>
      </c>
      <c r="AY90">
        <v>40.799999999999997</v>
      </c>
      <c r="AZ90">
        <v>50</v>
      </c>
      <c r="BA90">
        <v>76</v>
      </c>
      <c r="BB90">
        <v>1</v>
      </c>
    </row>
    <row r="91" spans="1:54" x14ac:dyDescent="0.3">
      <c r="A91" t="s">
        <v>29</v>
      </c>
      <c r="B91">
        <f t="shared" si="24"/>
        <v>0</v>
      </c>
      <c r="C91">
        <f t="shared" si="25"/>
        <v>0</v>
      </c>
      <c r="D91">
        <f t="shared" si="26"/>
        <v>1</v>
      </c>
      <c r="E91">
        <f t="shared" si="27"/>
        <v>0</v>
      </c>
      <c r="F91">
        <f t="shared" si="28"/>
        <v>0</v>
      </c>
      <c r="G91">
        <f t="shared" si="29"/>
        <v>0</v>
      </c>
      <c r="H91" s="3">
        <v>11920</v>
      </c>
      <c r="I91" s="3">
        <v>9.3859729406193413</v>
      </c>
      <c r="J91" s="2">
        <v>1.31</v>
      </c>
      <c r="K91" s="2">
        <v>-5.4436973415631834E-2</v>
      </c>
      <c r="L91" s="2">
        <v>2.2480910000000001</v>
      </c>
      <c r="M91" s="2">
        <v>1.7161000000000002</v>
      </c>
      <c r="N91" t="s">
        <v>30</v>
      </c>
      <c r="O91" t="s">
        <v>14</v>
      </c>
      <c r="P91" t="s">
        <v>21</v>
      </c>
      <c r="Q91">
        <f t="shared" si="30"/>
        <v>0</v>
      </c>
      <c r="R91">
        <f t="shared" si="31"/>
        <v>0</v>
      </c>
      <c r="S91">
        <f t="shared" si="32"/>
        <v>0</v>
      </c>
      <c r="T91">
        <f t="shared" si="33"/>
        <v>0</v>
      </c>
      <c r="U91">
        <f t="shared" si="34"/>
        <v>1</v>
      </c>
      <c r="V91" t="s">
        <v>24</v>
      </c>
      <c r="W91">
        <f t="shared" si="35"/>
        <v>0</v>
      </c>
      <c r="X91">
        <f t="shared" si="36"/>
        <v>0</v>
      </c>
      <c r="Y91">
        <f t="shared" si="37"/>
        <v>1</v>
      </c>
      <c r="Z91">
        <f t="shared" si="38"/>
        <v>0</v>
      </c>
      <c r="AA91">
        <f t="shared" si="39"/>
        <v>0</v>
      </c>
      <c r="AB91">
        <f t="shared" si="40"/>
        <v>0</v>
      </c>
      <c r="AC91">
        <f t="shared" si="41"/>
        <v>0</v>
      </c>
      <c r="AD91">
        <f t="shared" si="42"/>
        <v>1</v>
      </c>
      <c r="AE91" t="s">
        <v>28</v>
      </c>
      <c r="AF91">
        <f t="shared" si="43"/>
        <v>0</v>
      </c>
      <c r="AG91">
        <f t="shared" si="44"/>
        <v>0</v>
      </c>
      <c r="AH91">
        <f t="shared" si="45"/>
        <v>0</v>
      </c>
      <c r="AI91">
        <f t="shared" si="46"/>
        <v>1</v>
      </c>
      <c r="AJ91">
        <f t="shared" si="47"/>
        <v>0</v>
      </c>
      <c r="AK91">
        <v>1</v>
      </c>
      <c r="AL91">
        <v>1</v>
      </c>
      <c r="AM91">
        <v>1</v>
      </c>
      <c r="AN91">
        <v>1</v>
      </c>
      <c r="AO91">
        <v>1</v>
      </c>
      <c r="AP91">
        <v>1</v>
      </c>
      <c r="AQ91">
        <v>1</v>
      </c>
      <c r="AR91">
        <v>0</v>
      </c>
      <c r="AS91">
        <v>1</v>
      </c>
      <c r="AT91">
        <v>1</v>
      </c>
      <c r="AU91" t="s">
        <v>17</v>
      </c>
      <c r="AV91">
        <v>61.3</v>
      </c>
      <c r="AW91">
        <v>56.5</v>
      </c>
      <c r="AX91">
        <v>34.4</v>
      </c>
      <c r="AY91">
        <v>40.9</v>
      </c>
      <c r="AZ91">
        <v>51</v>
      </c>
      <c r="BA91">
        <v>77</v>
      </c>
      <c r="BB91">
        <v>1</v>
      </c>
    </row>
    <row r="92" spans="1:54" x14ac:dyDescent="0.3">
      <c r="A92" t="s">
        <v>35</v>
      </c>
      <c r="B92">
        <f t="shared" si="24"/>
        <v>0</v>
      </c>
      <c r="C92">
        <f t="shared" si="25"/>
        <v>0</v>
      </c>
      <c r="D92">
        <f t="shared" si="26"/>
        <v>0</v>
      </c>
      <c r="E92">
        <f t="shared" si="27"/>
        <v>1</v>
      </c>
      <c r="F92">
        <f t="shared" si="28"/>
        <v>0</v>
      </c>
      <c r="G92">
        <f t="shared" si="29"/>
        <v>0</v>
      </c>
      <c r="H92" s="3">
        <v>21290</v>
      </c>
      <c r="I92" s="3">
        <v>9.9659927578875251</v>
      </c>
      <c r="J92" s="2">
        <v>1.54</v>
      </c>
      <c r="K92" s="2">
        <v>0.73955488396770108</v>
      </c>
      <c r="L92" s="2">
        <v>3.6522640000000002</v>
      </c>
      <c r="M92" s="2">
        <v>2.3715999999999999</v>
      </c>
      <c r="N92" t="s">
        <v>13</v>
      </c>
      <c r="O92" t="s">
        <v>36</v>
      </c>
      <c r="P92" t="s">
        <v>27</v>
      </c>
      <c r="Q92">
        <f t="shared" si="30"/>
        <v>1</v>
      </c>
      <c r="R92">
        <f t="shared" si="31"/>
        <v>0</v>
      </c>
      <c r="S92">
        <f t="shared" si="32"/>
        <v>0</v>
      </c>
      <c r="T92">
        <f t="shared" si="33"/>
        <v>0</v>
      </c>
      <c r="U92">
        <f t="shared" si="34"/>
        <v>0</v>
      </c>
      <c r="V92" t="s">
        <v>34</v>
      </c>
      <c r="W92">
        <f t="shared" si="35"/>
        <v>0</v>
      </c>
      <c r="X92">
        <f t="shared" si="36"/>
        <v>0</v>
      </c>
      <c r="Y92">
        <f t="shared" si="37"/>
        <v>0</v>
      </c>
      <c r="Z92">
        <f t="shared" si="38"/>
        <v>0</v>
      </c>
      <c r="AA92">
        <f t="shared" si="39"/>
        <v>0</v>
      </c>
      <c r="AB92">
        <f t="shared" si="40"/>
        <v>1</v>
      </c>
      <c r="AC92">
        <f t="shared" si="41"/>
        <v>0</v>
      </c>
      <c r="AD92">
        <f t="shared" si="42"/>
        <v>1</v>
      </c>
      <c r="AE92" t="s">
        <v>23</v>
      </c>
      <c r="AF92">
        <f t="shared" si="43"/>
        <v>0</v>
      </c>
      <c r="AG92">
        <f t="shared" si="44"/>
        <v>1</v>
      </c>
      <c r="AH92">
        <f t="shared" si="45"/>
        <v>0</v>
      </c>
      <c r="AI92">
        <f t="shared" si="46"/>
        <v>0</v>
      </c>
      <c r="AJ92">
        <f t="shared" si="47"/>
        <v>0</v>
      </c>
      <c r="AK92">
        <v>0</v>
      </c>
      <c r="AL92">
        <v>0</v>
      </c>
      <c r="AM92">
        <v>1</v>
      </c>
      <c r="AN92">
        <v>0</v>
      </c>
      <c r="AO92">
        <v>1</v>
      </c>
      <c r="AP92">
        <v>1</v>
      </c>
      <c r="AQ92">
        <v>1</v>
      </c>
      <c r="AR92">
        <v>1</v>
      </c>
      <c r="AS92">
        <v>0</v>
      </c>
      <c r="AT92">
        <v>0</v>
      </c>
      <c r="AU92" t="s">
        <v>22</v>
      </c>
      <c r="AV92">
        <v>62.6</v>
      </c>
      <c r="AW92">
        <v>57</v>
      </c>
      <c r="AX92">
        <v>36</v>
      </c>
      <c r="AY92">
        <v>40.6</v>
      </c>
      <c r="AZ92">
        <v>50</v>
      </c>
      <c r="BA92">
        <v>80</v>
      </c>
      <c r="BB92">
        <v>1</v>
      </c>
    </row>
    <row r="93" spans="1:54" x14ac:dyDescent="0.3">
      <c r="A93" t="s">
        <v>38</v>
      </c>
      <c r="B93">
        <f t="shared" si="24"/>
        <v>0</v>
      </c>
      <c r="C93">
        <f t="shared" si="25"/>
        <v>0</v>
      </c>
      <c r="D93">
        <f t="shared" si="26"/>
        <v>0</v>
      </c>
      <c r="E93">
        <f t="shared" si="27"/>
        <v>0</v>
      </c>
      <c r="F93">
        <f t="shared" si="28"/>
        <v>1</v>
      </c>
      <c r="G93">
        <f t="shared" si="29"/>
        <v>0</v>
      </c>
      <c r="H93" s="3">
        <v>19470</v>
      </c>
      <c r="I93" s="3">
        <v>9.8766300983662454</v>
      </c>
      <c r="J93" s="2">
        <v>1.54</v>
      </c>
      <c r="K93" s="2">
        <v>0.73955488396770108</v>
      </c>
      <c r="L93" s="2">
        <v>3.6522640000000002</v>
      </c>
      <c r="M93" s="2">
        <v>2.3715999999999999</v>
      </c>
      <c r="N93" t="s">
        <v>13</v>
      </c>
      <c r="O93" t="s">
        <v>39</v>
      </c>
      <c r="P93" t="s">
        <v>40</v>
      </c>
      <c r="Q93">
        <f t="shared" si="30"/>
        <v>0</v>
      </c>
      <c r="R93">
        <f t="shared" si="31"/>
        <v>1</v>
      </c>
      <c r="S93">
        <f t="shared" si="32"/>
        <v>0</v>
      </c>
      <c r="T93">
        <f t="shared" si="33"/>
        <v>0</v>
      </c>
      <c r="U93">
        <f t="shared" si="34"/>
        <v>0</v>
      </c>
      <c r="V93" t="s">
        <v>24</v>
      </c>
      <c r="W93">
        <f t="shared" si="35"/>
        <v>0</v>
      </c>
      <c r="X93">
        <f t="shared" si="36"/>
        <v>0</v>
      </c>
      <c r="Y93">
        <f t="shared" si="37"/>
        <v>1</v>
      </c>
      <c r="Z93">
        <f t="shared" si="38"/>
        <v>0</v>
      </c>
      <c r="AA93">
        <f t="shared" si="39"/>
        <v>0</v>
      </c>
      <c r="AB93">
        <f t="shared" si="40"/>
        <v>0</v>
      </c>
      <c r="AC93">
        <f t="shared" si="41"/>
        <v>0</v>
      </c>
      <c r="AD93">
        <f t="shared" si="42"/>
        <v>1</v>
      </c>
      <c r="AE93" t="s">
        <v>28</v>
      </c>
      <c r="AF93">
        <f t="shared" si="43"/>
        <v>0</v>
      </c>
      <c r="AG93">
        <f t="shared" si="44"/>
        <v>0</v>
      </c>
      <c r="AH93">
        <f t="shared" si="45"/>
        <v>0</v>
      </c>
      <c r="AI93">
        <f t="shared" si="46"/>
        <v>1</v>
      </c>
      <c r="AJ93">
        <f t="shared" si="47"/>
        <v>0</v>
      </c>
      <c r="AK93">
        <v>1</v>
      </c>
      <c r="AL93">
        <v>1</v>
      </c>
      <c r="AM93">
        <v>1</v>
      </c>
      <c r="AN93">
        <v>1</v>
      </c>
      <c r="AO93">
        <v>1</v>
      </c>
      <c r="AP93">
        <v>1</v>
      </c>
      <c r="AQ93">
        <v>1</v>
      </c>
      <c r="AR93">
        <v>1</v>
      </c>
      <c r="AS93">
        <v>1</v>
      </c>
      <c r="AT93">
        <v>1</v>
      </c>
      <c r="AU93" t="s">
        <v>17</v>
      </c>
      <c r="AV93">
        <v>61</v>
      </c>
      <c r="AW93">
        <v>56.7</v>
      </c>
      <c r="AX93">
        <v>34.6</v>
      </c>
      <c r="AY93">
        <v>40.6</v>
      </c>
      <c r="AZ93">
        <v>48</v>
      </c>
      <c r="BA93">
        <v>77</v>
      </c>
      <c r="BB93">
        <v>1</v>
      </c>
    </row>
    <row r="94" spans="1:54" x14ac:dyDescent="0.3">
      <c r="A94" t="s">
        <v>29</v>
      </c>
      <c r="B94">
        <f t="shared" si="24"/>
        <v>0</v>
      </c>
      <c r="C94">
        <f t="shared" si="25"/>
        <v>0</v>
      </c>
      <c r="D94">
        <f t="shared" si="26"/>
        <v>1</v>
      </c>
      <c r="E94">
        <f t="shared" si="27"/>
        <v>0</v>
      </c>
      <c r="F94">
        <f t="shared" si="28"/>
        <v>0</v>
      </c>
      <c r="G94">
        <f t="shared" si="29"/>
        <v>0</v>
      </c>
      <c r="H94" s="3">
        <v>40185</v>
      </c>
      <c r="I94" s="3">
        <v>10.601249070646819</v>
      </c>
      <c r="J94" s="2">
        <v>2.0499999999999998</v>
      </c>
      <c r="K94" s="2">
        <v>2.5001455242524822</v>
      </c>
      <c r="L94" s="2">
        <v>8.6151249999999973</v>
      </c>
      <c r="M94" s="2">
        <v>4.2024999999999997</v>
      </c>
      <c r="N94" t="s">
        <v>30</v>
      </c>
      <c r="O94" t="s">
        <v>14</v>
      </c>
      <c r="P94" t="s">
        <v>31</v>
      </c>
      <c r="Q94">
        <f t="shared" si="30"/>
        <v>0</v>
      </c>
      <c r="R94">
        <f t="shared" si="31"/>
        <v>0</v>
      </c>
      <c r="S94">
        <f t="shared" si="32"/>
        <v>0</v>
      </c>
      <c r="T94">
        <f t="shared" si="33"/>
        <v>1</v>
      </c>
      <c r="U94">
        <f t="shared" si="34"/>
        <v>0</v>
      </c>
      <c r="V94" t="s">
        <v>24</v>
      </c>
      <c r="W94">
        <f t="shared" si="35"/>
        <v>0</v>
      </c>
      <c r="X94">
        <f t="shared" si="36"/>
        <v>0</v>
      </c>
      <c r="Y94">
        <f t="shared" si="37"/>
        <v>1</v>
      </c>
      <c r="Z94">
        <f t="shared" si="38"/>
        <v>0</v>
      </c>
      <c r="AA94">
        <f t="shared" si="39"/>
        <v>0</v>
      </c>
      <c r="AB94">
        <f t="shared" si="40"/>
        <v>0</v>
      </c>
      <c r="AC94">
        <f t="shared" si="41"/>
        <v>0</v>
      </c>
      <c r="AD94">
        <f t="shared" si="42"/>
        <v>1</v>
      </c>
      <c r="AE94" t="s">
        <v>28</v>
      </c>
      <c r="AF94">
        <f t="shared" si="43"/>
        <v>0</v>
      </c>
      <c r="AG94">
        <f t="shared" si="44"/>
        <v>0</v>
      </c>
      <c r="AH94">
        <f t="shared" si="45"/>
        <v>0</v>
      </c>
      <c r="AI94">
        <f t="shared" si="46"/>
        <v>1</v>
      </c>
      <c r="AJ94">
        <f t="shared" si="47"/>
        <v>0</v>
      </c>
      <c r="AK94">
        <v>1</v>
      </c>
      <c r="AL94">
        <v>1</v>
      </c>
      <c r="AM94">
        <v>0</v>
      </c>
      <c r="AN94">
        <v>1</v>
      </c>
      <c r="AO94">
        <v>1</v>
      </c>
      <c r="AP94">
        <v>1</v>
      </c>
      <c r="AQ94">
        <v>1</v>
      </c>
      <c r="AR94">
        <v>0</v>
      </c>
      <c r="AS94">
        <v>1</v>
      </c>
      <c r="AT94">
        <v>1</v>
      </c>
      <c r="AU94" t="s">
        <v>17</v>
      </c>
      <c r="AV94">
        <v>61.7</v>
      </c>
      <c r="AW94">
        <v>56</v>
      </c>
      <c r="AX94">
        <v>34.5</v>
      </c>
      <c r="AY94">
        <v>40.799999999999997</v>
      </c>
      <c r="AZ94">
        <v>52</v>
      </c>
      <c r="BA94">
        <v>77</v>
      </c>
      <c r="BB94">
        <v>1</v>
      </c>
    </row>
    <row r="95" spans="1:54" x14ac:dyDescent="0.3">
      <c r="A95" t="s">
        <v>35</v>
      </c>
      <c r="B95">
        <f t="shared" si="24"/>
        <v>0</v>
      </c>
      <c r="C95">
        <f t="shared" si="25"/>
        <v>0</v>
      </c>
      <c r="D95">
        <f t="shared" si="26"/>
        <v>0</v>
      </c>
      <c r="E95">
        <f t="shared" si="27"/>
        <v>1</v>
      </c>
      <c r="F95">
        <f t="shared" si="28"/>
        <v>0</v>
      </c>
      <c r="G95">
        <f t="shared" si="29"/>
        <v>0</v>
      </c>
      <c r="H95" s="3">
        <v>13590</v>
      </c>
      <c r="I95" s="3">
        <v>9.5170895071451902</v>
      </c>
      <c r="J95" s="2">
        <v>1.6</v>
      </c>
      <c r="K95" s="2">
        <v>0.94668319458944028</v>
      </c>
      <c r="L95" s="2">
        <v>4.096000000000001</v>
      </c>
      <c r="M95" s="2">
        <v>2.5600000000000005</v>
      </c>
      <c r="N95" t="s">
        <v>13</v>
      </c>
      <c r="O95" t="s">
        <v>36</v>
      </c>
      <c r="P95" t="s">
        <v>31</v>
      </c>
      <c r="Q95">
        <f t="shared" si="30"/>
        <v>0</v>
      </c>
      <c r="R95">
        <f t="shared" si="31"/>
        <v>0</v>
      </c>
      <c r="S95">
        <f t="shared" si="32"/>
        <v>0</v>
      </c>
      <c r="T95">
        <f t="shared" si="33"/>
        <v>1</v>
      </c>
      <c r="U95">
        <f t="shared" si="34"/>
        <v>0</v>
      </c>
      <c r="V95" t="s">
        <v>24</v>
      </c>
      <c r="W95">
        <f t="shared" si="35"/>
        <v>0</v>
      </c>
      <c r="X95">
        <f t="shared" si="36"/>
        <v>0</v>
      </c>
      <c r="Y95">
        <f t="shared" si="37"/>
        <v>1</v>
      </c>
      <c r="Z95">
        <f t="shared" si="38"/>
        <v>0</v>
      </c>
      <c r="AA95">
        <f t="shared" si="39"/>
        <v>0</v>
      </c>
      <c r="AB95">
        <f t="shared" si="40"/>
        <v>0</v>
      </c>
      <c r="AC95">
        <f t="shared" si="41"/>
        <v>0</v>
      </c>
      <c r="AD95">
        <f t="shared" si="42"/>
        <v>1</v>
      </c>
      <c r="AE95" t="s">
        <v>23</v>
      </c>
      <c r="AF95">
        <f t="shared" si="43"/>
        <v>0</v>
      </c>
      <c r="AG95">
        <f t="shared" si="44"/>
        <v>1</v>
      </c>
      <c r="AH95">
        <f t="shared" si="45"/>
        <v>0</v>
      </c>
      <c r="AI95">
        <f t="shared" si="46"/>
        <v>0</v>
      </c>
      <c r="AJ95">
        <f t="shared" si="47"/>
        <v>0</v>
      </c>
      <c r="AK95">
        <v>0</v>
      </c>
      <c r="AL95">
        <v>0</v>
      </c>
      <c r="AM95">
        <v>1</v>
      </c>
      <c r="AN95">
        <v>0</v>
      </c>
      <c r="AO95">
        <v>0</v>
      </c>
      <c r="AP95">
        <v>1</v>
      </c>
      <c r="AQ95">
        <v>1</v>
      </c>
      <c r="AR95">
        <v>1</v>
      </c>
      <c r="AS95">
        <v>0</v>
      </c>
      <c r="AT95">
        <v>0</v>
      </c>
      <c r="AU95" t="s">
        <v>22</v>
      </c>
      <c r="AV95">
        <v>62.8</v>
      </c>
      <c r="AW95">
        <v>56</v>
      </c>
      <c r="AX95">
        <v>36</v>
      </c>
      <c r="AY95">
        <v>41</v>
      </c>
      <c r="AZ95">
        <v>50</v>
      </c>
      <c r="BA95">
        <v>80</v>
      </c>
      <c r="BB95">
        <v>1</v>
      </c>
    </row>
    <row r="96" spans="1:54" x14ac:dyDescent="0.3">
      <c r="A96" t="s">
        <v>29</v>
      </c>
      <c r="B96">
        <f t="shared" si="24"/>
        <v>0</v>
      </c>
      <c r="C96">
        <f t="shared" si="25"/>
        <v>0</v>
      </c>
      <c r="D96">
        <f t="shared" si="26"/>
        <v>1</v>
      </c>
      <c r="E96">
        <f t="shared" si="27"/>
        <v>0</v>
      </c>
      <c r="F96">
        <f t="shared" si="28"/>
        <v>0</v>
      </c>
      <c r="G96">
        <f t="shared" si="29"/>
        <v>0</v>
      </c>
      <c r="H96" s="3">
        <v>22274</v>
      </c>
      <c r="I96" s="3">
        <v>10.011175357953045</v>
      </c>
      <c r="J96" s="2">
        <v>1.56</v>
      </c>
      <c r="K96" s="2">
        <v>0.80859765417494744</v>
      </c>
      <c r="L96" s="2">
        <v>3.7964160000000002</v>
      </c>
      <c r="M96" s="2">
        <v>2.4336000000000002</v>
      </c>
      <c r="N96" t="s">
        <v>30</v>
      </c>
      <c r="O96" t="s">
        <v>14</v>
      </c>
      <c r="P96" t="s">
        <v>15</v>
      </c>
      <c r="Q96">
        <f t="shared" si="30"/>
        <v>0</v>
      </c>
      <c r="R96">
        <f t="shared" si="31"/>
        <v>0</v>
      </c>
      <c r="S96">
        <f t="shared" si="32"/>
        <v>1</v>
      </c>
      <c r="T96">
        <f t="shared" si="33"/>
        <v>0</v>
      </c>
      <c r="U96">
        <f t="shared" si="34"/>
        <v>0</v>
      </c>
      <c r="V96" t="s">
        <v>16</v>
      </c>
      <c r="W96">
        <f t="shared" si="35"/>
        <v>0</v>
      </c>
      <c r="X96">
        <f t="shared" si="36"/>
        <v>0</v>
      </c>
      <c r="Y96">
        <f t="shared" si="37"/>
        <v>0</v>
      </c>
      <c r="Z96">
        <f t="shared" si="38"/>
        <v>1</v>
      </c>
      <c r="AA96">
        <f t="shared" si="39"/>
        <v>0</v>
      </c>
      <c r="AB96">
        <f t="shared" si="40"/>
        <v>0</v>
      </c>
      <c r="AC96">
        <f t="shared" si="41"/>
        <v>0</v>
      </c>
      <c r="AD96">
        <f t="shared" si="42"/>
        <v>1</v>
      </c>
      <c r="AE96" t="s">
        <v>28</v>
      </c>
      <c r="AF96">
        <f t="shared" si="43"/>
        <v>0</v>
      </c>
      <c r="AG96">
        <f t="shared" si="44"/>
        <v>0</v>
      </c>
      <c r="AH96">
        <f t="shared" si="45"/>
        <v>0</v>
      </c>
      <c r="AI96">
        <f t="shared" si="46"/>
        <v>1</v>
      </c>
      <c r="AJ96">
        <f t="shared" si="47"/>
        <v>0</v>
      </c>
      <c r="AK96">
        <v>1</v>
      </c>
      <c r="AL96">
        <v>1</v>
      </c>
      <c r="AM96">
        <v>0</v>
      </c>
      <c r="AN96">
        <v>1</v>
      </c>
      <c r="AO96">
        <v>1</v>
      </c>
      <c r="AP96">
        <v>1</v>
      </c>
      <c r="AQ96">
        <v>1</v>
      </c>
      <c r="AR96">
        <v>1</v>
      </c>
      <c r="AS96">
        <v>1</v>
      </c>
      <c r="AT96">
        <v>0</v>
      </c>
      <c r="AU96" t="s">
        <v>17</v>
      </c>
      <c r="AV96">
        <v>60.8</v>
      </c>
      <c r="AW96">
        <v>56.5</v>
      </c>
      <c r="AX96">
        <v>34.200000000000003</v>
      </c>
      <c r="AY96">
        <v>40.700000000000003</v>
      </c>
      <c r="AZ96">
        <v>50</v>
      </c>
      <c r="BA96">
        <v>76</v>
      </c>
      <c r="BB96">
        <v>1</v>
      </c>
    </row>
    <row r="97" spans="1:54" x14ac:dyDescent="0.3">
      <c r="A97" t="s">
        <v>19</v>
      </c>
      <c r="B97">
        <f t="shared" si="24"/>
        <v>1</v>
      </c>
      <c r="C97">
        <f t="shared" si="25"/>
        <v>0</v>
      </c>
      <c r="D97">
        <f t="shared" si="26"/>
        <v>0</v>
      </c>
      <c r="E97">
        <f t="shared" si="27"/>
        <v>0</v>
      </c>
      <c r="F97">
        <f t="shared" si="28"/>
        <v>0</v>
      </c>
      <c r="G97">
        <f t="shared" si="29"/>
        <v>0</v>
      </c>
      <c r="H97" s="3">
        <v>15099.065000000001</v>
      </c>
      <c r="I97" s="3">
        <v>9.6223881003560585</v>
      </c>
      <c r="J97" s="2">
        <v>1.38</v>
      </c>
      <c r="K97" s="2">
        <v>0.18721272230972982</v>
      </c>
      <c r="L97" s="2">
        <v>2.6280719999999995</v>
      </c>
      <c r="M97" s="2">
        <v>1.9043999999999996</v>
      </c>
      <c r="N97" t="s">
        <v>13</v>
      </c>
      <c r="O97" t="s">
        <v>20</v>
      </c>
      <c r="P97" t="s">
        <v>15</v>
      </c>
      <c r="Q97">
        <f t="shared" si="30"/>
        <v>0</v>
      </c>
      <c r="R97">
        <f t="shared" si="31"/>
        <v>0</v>
      </c>
      <c r="S97">
        <f t="shared" si="32"/>
        <v>1</v>
      </c>
      <c r="T97">
        <f t="shared" si="33"/>
        <v>0</v>
      </c>
      <c r="U97">
        <f t="shared" si="34"/>
        <v>0</v>
      </c>
      <c r="V97" t="s">
        <v>24</v>
      </c>
      <c r="W97">
        <f t="shared" si="35"/>
        <v>0</v>
      </c>
      <c r="X97">
        <f t="shared" si="36"/>
        <v>0</v>
      </c>
      <c r="Y97">
        <f t="shared" si="37"/>
        <v>1</v>
      </c>
      <c r="Z97">
        <f t="shared" si="38"/>
        <v>0</v>
      </c>
      <c r="AA97">
        <f t="shared" si="39"/>
        <v>0</v>
      </c>
      <c r="AB97">
        <f t="shared" si="40"/>
        <v>0</v>
      </c>
      <c r="AC97">
        <f t="shared" si="41"/>
        <v>0</v>
      </c>
      <c r="AD97">
        <f t="shared" si="42"/>
        <v>1</v>
      </c>
      <c r="AE97" t="s">
        <v>23</v>
      </c>
      <c r="AF97">
        <f t="shared" si="43"/>
        <v>0</v>
      </c>
      <c r="AG97">
        <f t="shared" si="44"/>
        <v>1</v>
      </c>
      <c r="AH97">
        <f t="shared" si="45"/>
        <v>0</v>
      </c>
      <c r="AI97">
        <f t="shared" si="46"/>
        <v>0</v>
      </c>
      <c r="AJ97">
        <f t="shared" si="47"/>
        <v>0</v>
      </c>
      <c r="AK97">
        <v>1</v>
      </c>
      <c r="AL97">
        <v>1</v>
      </c>
      <c r="AM97">
        <v>0</v>
      </c>
      <c r="AN97">
        <v>0</v>
      </c>
      <c r="AO97">
        <v>1</v>
      </c>
      <c r="AP97">
        <v>1</v>
      </c>
      <c r="AQ97">
        <v>1</v>
      </c>
      <c r="AR97">
        <v>0</v>
      </c>
      <c r="AS97">
        <v>0</v>
      </c>
      <c r="AT97">
        <v>0</v>
      </c>
      <c r="AU97" t="s">
        <v>22</v>
      </c>
      <c r="AV97">
        <v>61.9</v>
      </c>
      <c r="AW97">
        <v>55</v>
      </c>
      <c r="AX97">
        <v>35.5</v>
      </c>
      <c r="AY97">
        <v>40.6</v>
      </c>
      <c r="AZ97">
        <v>55</v>
      </c>
      <c r="BA97">
        <v>80</v>
      </c>
      <c r="BB97">
        <v>1</v>
      </c>
    </row>
    <row r="98" spans="1:54" x14ac:dyDescent="0.3">
      <c r="A98" t="s">
        <v>12</v>
      </c>
      <c r="B98">
        <f t="shared" si="24"/>
        <v>0</v>
      </c>
      <c r="C98">
        <f t="shared" si="25"/>
        <v>0</v>
      </c>
      <c r="D98">
        <f t="shared" si="26"/>
        <v>0</v>
      </c>
      <c r="E98">
        <f t="shared" si="27"/>
        <v>0</v>
      </c>
      <c r="F98">
        <f t="shared" si="28"/>
        <v>0</v>
      </c>
      <c r="G98">
        <f t="shared" si="29"/>
        <v>1</v>
      </c>
      <c r="H98" s="3">
        <v>15528</v>
      </c>
      <c r="I98" s="3">
        <v>9.6504001248488454</v>
      </c>
      <c r="J98" s="2">
        <v>1.3380000000000001</v>
      </c>
      <c r="K98" s="2">
        <v>4.2222904874513141E-2</v>
      </c>
      <c r="L98" s="2">
        <v>2.3953464720000004</v>
      </c>
      <c r="M98" s="2">
        <v>1.7902440000000002</v>
      </c>
      <c r="N98" t="s">
        <v>13</v>
      </c>
      <c r="O98" t="s">
        <v>14</v>
      </c>
      <c r="P98" t="s">
        <v>40</v>
      </c>
      <c r="Q98">
        <f t="shared" si="30"/>
        <v>0</v>
      </c>
      <c r="R98">
        <f t="shared" si="31"/>
        <v>1</v>
      </c>
      <c r="S98">
        <f t="shared" si="32"/>
        <v>0</v>
      </c>
      <c r="T98">
        <f t="shared" si="33"/>
        <v>0</v>
      </c>
      <c r="U98">
        <f t="shared" si="34"/>
        <v>0</v>
      </c>
      <c r="V98" t="s">
        <v>24</v>
      </c>
      <c r="W98">
        <f t="shared" si="35"/>
        <v>0</v>
      </c>
      <c r="X98">
        <f t="shared" si="36"/>
        <v>0</v>
      </c>
      <c r="Y98">
        <f t="shared" si="37"/>
        <v>1</v>
      </c>
      <c r="Z98">
        <f t="shared" si="38"/>
        <v>0</v>
      </c>
      <c r="AA98">
        <f t="shared" si="39"/>
        <v>0</v>
      </c>
      <c r="AB98">
        <f t="shared" si="40"/>
        <v>0</v>
      </c>
      <c r="AC98">
        <f t="shared" si="41"/>
        <v>0</v>
      </c>
      <c r="AD98">
        <f t="shared" si="42"/>
        <v>1</v>
      </c>
      <c r="AE98" t="s">
        <v>28</v>
      </c>
      <c r="AF98">
        <f t="shared" si="43"/>
        <v>0</v>
      </c>
      <c r="AG98">
        <f t="shared" si="44"/>
        <v>0</v>
      </c>
      <c r="AH98">
        <f t="shared" si="45"/>
        <v>0</v>
      </c>
      <c r="AI98">
        <f t="shared" si="46"/>
        <v>1</v>
      </c>
      <c r="AJ98">
        <f t="shared" si="47"/>
        <v>0</v>
      </c>
      <c r="AK98">
        <v>1</v>
      </c>
      <c r="AL98">
        <v>1</v>
      </c>
      <c r="AM98">
        <v>1</v>
      </c>
      <c r="AN98">
        <v>1</v>
      </c>
      <c r="AO98">
        <v>1</v>
      </c>
      <c r="AP98">
        <v>1</v>
      </c>
      <c r="AQ98">
        <v>1</v>
      </c>
      <c r="AR98">
        <v>0</v>
      </c>
      <c r="AS98">
        <v>1</v>
      </c>
      <c r="AT98">
        <v>1</v>
      </c>
      <c r="AU98" t="s">
        <v>17</v>
      </c>
      <c r="AV98">
        <v>61.7</v>
      </c>
      <c r="AW98">
        <v>56.3</v>
      </c>
      <c r="AX98">
        <v>34.700000000000003</v>
      </c>
      <c r="AY98">
        <v>40.6</v>
      </c>
      <c r="AZ98">
        <v>54</v>
      </c>
      <c r="BA98">
        <v>77</v>
      </c>
      <c r="BB98">
        <v>1</v>
      </c>
    </row>
    <row r="99" spans="1:54" x14ac:dyDescent="0.3">
      <c r="A99" t="s">
        <v>29</v>
      </c>
      <c r="B99">
        <f t="shared" si="24"/>
        <v>0</v>
      </c>
      <c r="C99">
        <f t="shared" si="25"/>
        <v>0</v>
      </c>
      <c r="D99">
        <f t="shared" si="26"/>
        <v>1</v>
      </c>
      <c r="E99">
        <f t="shared" si="27"/>
        <v>0</v>
      </c>
      <c r="F99">
        <f t="shared" si="28"/>
        <v>0</v>
      </c>
      <c r="G99">
        <f t="shared" si="29"/>
        <v>0</v>
      </c>
      <c r="H99" s="3">
        <v>20517</v>
      </c>
      <c r="I99" s="3">
        <v>9.9290090897662058</v>
      </c>
      <c r="J99" s="2">
        <v>1.57</v>
      </c>
      <c r="K99" s="2">
        <v>0.84311903927857068</v>
      </c>
      <c r="L99" s="2">
        <v>3.8698930000000002</v>
      </c>
      <c r="M99" s="2">
        <v>2.4649000000000001</v>
      </c>
      <c r="N99" t="s">
        <v>30</v>
      </c>
      <c r="O99" t="s">
        <v>14</v>
      </c>
      <c r="P99" t="s">
        <v>31</v>
      </c>
      <c r="Q99">
        <f t="shared" si="30"/>
        <v>0</v>
      </c>
      <c r="R99">
        <f t="shared" si="31"/>
        <v>0</v>
      </c>
      <c r="S99">
        <f t="shared" si="32"/>
        <v>0</v>
      </c>
      <c r="T99">
        <f t="shared" si="33"/>
        <v>1</v>
      </c>
      <c r="U99">
        <f t="shared" si="34"/>
        <v>0</v>
      </c>
      <c r="V99" t="s">
        <v>24</v>
      </c>
      <c r="W99">
        <f t="shared" si="35"/>
        <v>0</v>
      </c>
      <c r="X99">
        <f t="shared" si="36"/>
        <v>0</v>
      </c>
      <c r="Y99">
        <f t="shared" si="37"/>
        <v>1</v>
      </c>
      <c r="Z99">
        <f t="shared" si="38"/>
        <v>0</v>
      </c>
      <c r="AA99">
        <f t="shared" si="39"/>
        <v>0</v>
      </c>
      <c r="AB99">
        <f t="shared" si="40"/>
        <v>0</v>
      </c>
      <c r="AC99">
        <f t="shared" si="41"/>
        <v>0</v>
      </c>
      <c r="AD99">
        <f t="shared" si="42"/>
        <v>1</v>
      </c>
      <c r="AE99" t="s">
        <v>28</v>
      </c>
      <c r="AF99">
        <f t="shared" si="43"/>
        <v>0</v>
      </c>
      <c r="AG99">
        <f t="shared" si="44"/>
        <v>0</v>
      </c>
      <c r="AH99">
        <f t="shared" si="45"/>
        <v>0</v>
      </c>
      <c r="AI99">
        <f t="shared" si="46"/>
        <v>1</v>
      </c>
      <c r="AJ99">
        <f t="shared" si="47"/>
        <v>0</v>
      </c>
      <c r="AK99">
        <v>1</v>
      </c>
      <c r="AL99">
        <v>1</v>
      </c>
      <c r="AM99">
        <v>1</v>
      </c>
      <c r="AN99">
        <v>1</v>
      </c>
      <c r="AO99">
        <v>1</v>
      </c>
      <c r="AP99">
        <v>1</v>
      </c>
      <c r="AQ99">
        <v>1</v>
      </c>
      <c r="AR99">
        <v>0</v>
      </c>
      <c r="AS99">
        <v>1</v>
      </c>
      <c r="AT99">
        <v>0</v>
      </c>
      <c r="AU99" t="s">
        <v>17</v>
      </c>
      <c r="AV99">
        <v>61.4</v>
      </c>
      <c r="AW99">
        <v>55.8</v>
      </c>
      <c r="AX99">
        <v>34.200000000000003</v>
      </c>
      <c r="AY99">
        <v>40.799999999999997</v>
      </c>
      <c r="AZ99">
        <v>52</v>
      </c>
      <c r="BA99">
        <v>76</v>
      </c>
      <c r="BB99">
        <v>1</v>
      </c>
    </row>
    <row r="100" spans="1:54" x14ac:dyDescent="0.3">
      <c r="A100" t="s">
        <v>38</v>
      </c>
      <c r="B100">
        <f t="shared" si="24"/>
        <v>0</v>
      </c>
      <c r="C100">
        <f t="shared" si="25"/>
        <v>0</v>
      </c>
      <c r="D100">
        <f t="shared" si="26"/>
        <v>0</v>
      </c>
      <c r="E100">
        <f t="shared" si="27"/>
        <v>0</v>
      </c>
      <c r="F100">
        <f t="shared" si="28"/>
        <v>1</v>
      </c>
      <c r="G100">
        <f t="shared" si="29"/>
        <v>0</v>
      </c>
      <c r="H100" s="3">
        <v>8650</v>
      </c>
      <c r="I100" s="3">
        <v>9.0653145999259248</v>
      </c>
      <c r="J100" s="2">
        <v>1.06</v>
      </c>
      <c r="K100" s="2">
        <v>-0.91747160100621117</v>
      </c>
      <c r="L100" s="2">
        <v>1.1910160000000001</v>
      </c>
      <c r="M100" s="2">
        <v>1.1236000000000002</v>
      </c>
      <c r="N100" t="s">
        <v>13</v>
      </c>
      <c r="O100" t="s">
        <v>39</v>
      </c>
      <c r="P100" t="s">
        <v>15</v>
      </c>
      <c r="Q100">
        <f t="shared" si="30"/>
        <v>0</v>
      </c>
      <c r="R100">
        <f t="shared" si="31"/>
        <v>0</v>
      </c>
      <c r="S100">
        <f t="shared" si="32"/>
        <v>1</v>
      </c>
      <c r="T100">
        <f t="shared" si="33"/>
        <v>0</v>
      </c>
      <c r="U100">
        <f t="shared" si="34"/>
        <v>0</v>
      </c>
      <c r="V100" t="s">
        <v>16</v>
      </c>
      <c r="W100">
        <f t="shared" si="35"/>
        <v>0</v>
      </c>
      <c r="X100">
        <f t="shared" si="36"/>
        <v>0</v>
      </c>
      <c r="Y100">
        <f t="shared" si="37"/>
        <v>0</v>
      </c>
      <c r="Z100">
        <f t="shared" si="38"/>
        <v>1</v>
      </c>
      <c r="AA100">
        <f t="shared" si="39"/>
        <v>0</v>
      </c>
      <c r="AB100">
        <f t="shared" si="40"/>
        <v>0</v>
      </c>
      <c r="AC100">
        <f t="shared" si="41"/>
        <v>0</v>
      </c>
      <c r="AD100">
        <f t="shared" si="42"/>
        <v>1</v>
      </c>
      <c r="AE100" t="s">
        <v>33</v>
      </c>
      <c r="AF100">
        <f t="shared" si="43"/>
        <v>1</v>
      </c>
      <c r="AG100">
        <f t="shared" si="44"/>
        <v>0</v>
      </c>
      <c r="AH100">
        <f t="shared" si="45"/>
        <v>0</v>
      </c>
      <c r="AI100">
        <f t="shared" si="46"/>
        <v>0</v>
      </c>
      <c r="AJ100">
        <f t="shared" si="47"/>
        <v>0</v>
      </c>
      <c r="AK100">
        <v>1</v>
      </c>
      <c r="AL100">
        <v>1</v>
      </c>
      <c r="AM100">
        <v>0</v>
      </c>
      <c r="AN100">
        <v>1</v>
      </c>
      <c r="AO100">
        <v>1</v>
      </c>
      <c r="AP100">
        <v>1</v>
      </c>
      <c r="AQ100">
        <v>1</v>
      </c>
      <c r="AR100">
        <v>0</v>
      </c>
      <c r="AS100">
        <v>1</v>
      </c>
      <c r="AT100">
        <v>0</v>
      </c>
      <c r="AU100" t="s">
        <v>17</v>
      </c>
      <c r="AV100">
        <v>61.5</v>
      </c>
      <c r="AW100">
        <v>56</v>
      </c>
      <c r="AX100">
        <v>34.799999999999997</v>
      </c>
      <c r="AY100">
        <v>40.6</v>
      </c>
      <c r="AZ100">
        <v>51</v>
      </c>
      <c r="BA100">
        <v>76</v>
      </c>
      <c r="BB100">
        <v>1</v>
      </c>
    </row>
    <row r="101" spans="1:54" x14ac:dyDescent="0.3">
      <c r="A101" t="s">
        <v>25</v>
      </c>
      <c r="B101">
        <f t="shared" si="24"/>
        <v>0</v>
      </c>
      <c r="C101">
        <f t="shared" si="25"/>
        <v>1</v>
      </c>
      <c r="D101">
        <f t="shared" si="26"/>
        <v>0</v>
      </c>
      <c r="E101">
        <f t="shared" si="27"/>
        <v>0</v>
      </c>
      <c r="F101">
        <f t="shared" si="28"/>
        <v>0</v>
      </c>
      <c r="G101">
        <f t="shared" si="29"/>
        <v>0</v>
      </c>
      <c r="H101" s="3">
        <v>11030</v>
      </c>
      <c r="I101" s="3">
        <v>9.3083741122475487</v>
      </c>
      <c r="J101" s="2">
        <v>1.181</v>
      </c>
      <c r="K101" s="2">
        <v>-0.49976284125237075</v>
      </c>
      <c r="L101" s="2">
        <v>1.6472127410000001</v>
      </c>
      <c r="M101" s="2">
        <v>1.3947610000000001</v>
      </c>
      <c r="N101" t="s">
        <v>13</v>
      </c>
      <c r="O101" t="s">
        <v>26</v>
      </c>
      <c r="P101" t="s">
        <v>15</v>
      </c>
      <c r="Q101">
        <f t="shared" si="30"/>
        <v>0</v>
      </c>
      <c r="R101">
        <f t="shared" si="31"/>
        <v>0</v>
      </c>
      <c r="S101">
        <f t="shared" si="32"/>
        <v>1</v>
      </c>
      <c r="T101">
        <f t="shared" si="33"/>
        <v>0</v>
      </c>
      <c r="U101">
        <f t="shared" si="34"/>
        <v>0</v>
      </c>
      <c r="V101" t="s">
        <v>16</v>
      </c>
      <c r="W101">
        <f t="shared" si="35"/>
        <v>0</v>
      </c>
      <c r="X101">
        <f t="shared" si="36"/>
        <v>0</v>
      </c>
      <c r="Y101">
        <f t="shared" si="37"/>
        <v>0</v>
      </c>
      <c r="Z101">
        <f t="shared" si="38"/>
        <v>1</v>
      </c>
      <c r="AA101">
        <f t="shared" si="39"/>
        <v>0</v>
      </c>
      <c r="AB101">
        <f t="shared" si="40"/>
        <v>0</v>
      </c>
      <c r="AC101">
        <f t="shared" si="41"/>
        <v>0</v>
      </c>
      <c r="AD101">
        <f t="shared" si="42"/>
        <v>1</v>
      </c>
      <c r="AE101" t="s">
        <v>18</v>
      </c>
      <c r="AF101">
        <f t="shared" si="43"/>
        <v>0</v>
      </c>
      <c r="AG101">
        <f t="shared" si="44"/>
        <v>0</v>
      </c>
      <c r="AH101">
        <f t="shared" si="45"/>
        <v>0</v>
      </c>
      <c r="AI101">
        <f t="shared" si="46"/>
        <v>0</v>
      </c>
      <c r="AJ101">
        <f t="shared" si="47"/>
        <v>1</v>
      </c>
      <c r="AK101">
        <v>1</v>
      </c>
      <c r="AL101">
        <v>0</v>
      </c>
      <c r="AM101">
        <v>0</v>
      </c>
      <c r="AN101">
        <v>1</v>
      </c>
      <c r="AO101">
        <v>1</v>
      </c>
      <c r="AP101">
        <v>1</v>
      </c>
      <c r="AQ101">
        <v>0</v>
      </c>
      <c r="AR101">
        <v>0</v>
      </c>
      <c r="AS101">
        <v>0</v>
      </c>
      <c r="AT101">
        <v>0</v>
      </c>
      <c r="AU101" t="s">
        <v>17</v>
      </c>
      <c r="AV101">
        <v>61.8</v>
      </c>
      <c r="AW101">
        <v>57.2</v>
      </c>
      <c r="AX101">
        <v>34.9</v>
      </c>
      <c r="AY101">
        <v>40.9</v>
      </c>
      <c r="AZ101">
        <v>51</v>
      </c>
      <c r="BA101">
        <v>77</v>
      </c>
      <c r="BB101">
        <v>1</v>
      </c>
    </row>
    <row r="102" spans="1:54" x14ac:dyDescent="0.3">
      <c r="A102" t="s">
        <v>29</v>
      </c>
      <c r="B102">
        <f t="shared" si="24"/>
        <v>0</v>
      </c>
      <c r="C102">
        <f t="shared" si="25"/>
        <v>0</v>
      </c>
      <c r="D102">
        <f t="shared" si="26"/>
        <v>1</v>
      </c>
      <c r="E102">
        <f t="shared" si="27"/>
        <v>0</v>
      </c>
      <c r="F102">
        <f t="shared" si="28"/>
        <v>0</v>
      </c>
      <c r="G102">
        <f t="shared" si="29"/>
        <v>0</v>
      </c>
      <c r="H102" s="3">
        <v>31128</v>
      </c>
      <c r="I102" s="3">
        <v>10.34586301466439</v>
      </c>
      <c r="J102" s="2">
        <v>1.76</v>
      </c>
      <c r="K102" s="2">
        <v>1.4990253562474107</v>
      </c>
      <c r="L102" s="2">
        <v>5.4517759999999997</v>
      </c>
      <c r="M102" s="2">
        <v>3.0975999999999999</v>
      </c>
      <c r="N102" t="s">
        <v>30</v>
      </c>
      <c r="O102" t="s">
        <v>14</v>
      </c>
      <c r="P102" t="s">
        <v>40</v>
      </c>
      <c r="Q102">
        <f t="shared" si="30"/>
        <v>0</v>
      </c>
      <c r="R102">
        <f t="shared" si="31"/>
        <v>1</v>
      </c>
      <c r="S102">
        <f t="shared" si="32"/>
        <v>0</v>
      </c>
      <c r="T102">
        <f t="shared" si="33"/>
        <v>0</v>
      </c>
      <c r="U102">
        <f t="shared" si="34"/>
        <v>0</v>
      </c>
      <c r="V102" t="s">
        <v>16</v>
      </c>
      <c r="W102">
        <f t="shared" si="35"/>
        <v>0</v>
      </c>
      <c r="X102">
        <f t="shared" si="36"/>
        <v>0</v>
      </c>
      <c r="Y102">
        <f t="shared" si="37"/>
        <v>0</v>
      </c>
      <c r="Z102">
        <f t="shared" si="38"/>
        <v>1</v>
      </c>
      <c r="AA102">
        <f t="shared" si="39"/>
        <v>0</v>
      </c>
      <c r="AB102">
        <f t="shared" si="40"/>
        <v>0</v>
      </c>
      <c r="AC102">
        <f t="shared" si="41"/>
        <v>0</v>
      </c>
      <c r="AD102">
        <f t="shared" si="42"/>
        <v>1</v>
      </c>
      <c r="AE102" t="s">
        <v>28</v>
      </c>
      <c r="AF102">
        <f t="shared" si="43"/>
        <v>0</v>
      </c>
      <c r="AG102">
        <f t="shared" si="44"/>
        <v>0</v>
      </c>
      <c r="AH102">
        <f t="shared" si="45"/>
        <v>0</v>
      </c>
      <c r="AI102">
        <f t="shared" si="46"/>
        <v>1</v>
      </c>
      <c r="AJ102">
        <f t="shared" si="47"/>
        <v>0</v>
      </c>
      <c r="AK102">
        <v>1</v>
      </c>
      <c r="AL102">
        <v>1</v>
      </c>
      <c r="AM102">
        <v>0</v>
      </c>
      <c r="AN102">
        <v>1</v>
      </c>
      <c r="AO102">
        <v>1</v>
      </c>
      <c r="AP102">
        <v>1</v>
      </c>
      <c r="AQ102">
        <v>1</v>
      </c>
      <c r="AR102">
        <v>0</v>
      </c>
      <c r="AS102">
        <v>1</v>
      </c>
      <c r="AT102">
        <v>0</v>
      </c>
      <c r="AU102" t="s">
        <v>17</v>
      </c>
      <c r="AV102">
        <v>61.6</v>
      </c>
      <c r="AW102">
        <v>56.7</v>
      </c>
      <c r="AX102">
        <v>34.6</v>
      </c>
      <c r="AY102">
        <v>40.9</v>
      </c>
      <c r="AZ102">
        <v>51</v>
      </c>
      <c r="BA102">
        <v>78</v>
      </c>
      <c r="BB102">
        <v>1</v>
      </c>
    </row>
    <row r="103" spans="1:54" x14ac:dyDescent="0.3">
      <c r="A103" t="s">
        <v>19</v>
      </c>
      <c r="B103">
        <f t="shared" si="24"/>
        <v>1</v>
      </c>
      <c r="C103">
        <f t="shared" si="25"/>
        <v>0</v>
      </c>
      <c r="D103">
        <f t="shared" si="26"/>
        <v>0</v>
      </c>
      <c r="E103">
        <f t="shared" si="27"/>
        <v>0</v>
      </c>
      <c r="F103">
        <f t="shared" si="28"/>
        <v>0</v>
      </c>
      <c r="G103">
        <f t="shared" si="29"/>
        <v>0</v>
      </c>
      <c r="H103" s="3">
        <v>13524.05</v>
      </c>
      <c r="I103" s="3">
        <v>9.5122248609519691</v>
      </c>
      <c r="J103" s="2">
        <v>1.23</v>
      </c>
      <c r="K103" s="2">
        <v>-0.33060805424461748</v>
      </c>
      <c r="L103" s="2">
        <v>1.8608669999999998</v>
      </c>
      <c r="M103" s="2">
        <v>1.5128999999999999</v>
      </c>
      <c r="N103" t="s">
        <v>13</v>
      </c>
      <c r="O103" t="s">
        <v>20</v>
      </c>
      <c r="P103" t="s">
        <v>31</v>
      </c>
      <c r="Q103">
        <f t="shared" si="30"/>
        <v>0</v>
      </c>
      <c r="R103">
        <f t="shared" si="31"/>
        <v>0</v>
      </c>
      <c r="S103">
        <f t="shared" si="32"/>
        <v>0</v>
      </c>
      <c r="T103">
        <f t="shared" si="33"/>
        <v>1</v>
      </c>
      <c r="U103">
        <f t="shared" si="34"/>
        <v>0</v>
      </c>
      <c r="V103" t="s">
        <v>32</v>
      </c>
      <c r="W103">
        <f t="shared" si="35"/>
        <v>0</v>
      </c>
      <c r="X103">
        <f t="shared" si="36"/>
        <v>0</v>
      </c>
      <c r="Y103">
        <f t="shared" si="37"/>
        <v>0</v>
      </c>
      <c r="Z103">
        <f t="shared" si="38"/>
        <v>0</v>
      </c>
      <c r="AA103">
        <f t="shared" si="39"/>
        <v>1</v>
      </c>
      <c r="AB103">
        <f t="shared" si="40"/>
        <v>0</v>
      </c>
      <c r="AC103">
        <f t="shared" si="41"/>
        <v>0</v>
      </c>
      <c r="AD103">
        <f t="shared" si="42"/>
        <v>1</v>
      </c>
      <c r="AE103" t="s">
        <v>23</v>
      </c>
      <c r="AF103">
        <f t="shared" si="43"/>
        <v>0</v>
      </c>
      <c r="AG103">
        <f t="shared" si="44"/>
        <v>1</v>
      </c>
      <c r="AH103">
        <f t="shared" si="45"/>
        <v>0</v>
      </c>
      <c r="AI103">
        <f t="shared" si="46"/>
        <v>0</v>
      </c>
      <c r="AJ103">
        <f t="shared" si="47"/>
        <v>0</v>
      </c>
      <c r="AK103">
        <v>0</v>
      </c>
      <c r="AL103">
        <v>1</v>
      </c>
      <c r="AM103">
        <v>1</v>
      </c>
      <c r="AN103">
        <v>0</v>
      </c>
      <c r="AO103">
        <v>1</v>
      </c>
      <c r="AP103">
        <v>1</v>
      </c>
      <c r="AQ103">
        <v>1</v>
      </c>
      <c r="AR103">
        <v>0</v>
      </c>
      <c r="AS103">
        <v>0</v>
      </c>
      <c r="AT103">
        <v>0</v>
      </c>
      <c r="AU103" t="s">
        <v>22</v>
      </c>
      <c r="AV103">
        <v>61.7</v>
      </c>
      <c r="AW103">
        <v>57</v>
      </c>
      <c r="AX103">
        <v>35.5</v>
      </c>
      <c r="AY103">
        <v>40.6</v>
      </c>
      <c r="AZ103">
        <v>55</v>
      </c>
      <c r="BA103">
        <v>80</v>
      </c>
      <c r="BB103">
        <v>1</v>
      </c>
    </row>
    <row r="104" spans="1:54" x14ac:dyDescent="0.3">
      <c r="A104" t="s">
        <v>12</v>
      </c>
      <c r="B104">
        <f t="shared" si="24"/>
        <v>0</v>
      </c>
      <c r="C104">
        <f t="shared" si="25"/>
        <v>0</v>
      </c>
      <c r="D104">
        <f t="shared" si="26"/>
        <v>0</v>
      </c>
      <c r="E104">
        <f t="shared" si="27"/>
        <v>0</v>
      </c>
      <c r="F104">
        <f t="shared" si="28"/>
        <v>0</v>
      </c>
      <c r="G104">
        <f t="shared" si="29"/>
        <v>1</v>
      </c>
      <c r="H104" s="3">
        <v>17945</v>
      </c>
      <c r="I104" s="3">
        <v>9.7950668035817081</v>
      </c>
      <c r="J104" s="2">
        <v>1.702</v>
      </c>
      <c r="K104" s="2">
        <v>1.2988013226463961</v>
      </c>
      <c r="L104" s="2">
        <v>4.9303604079999994</v>
      </c>
      <c r="M104" s="2">
        <v>2.8968039999999999</v>
      </c>
      <c r="N104" t="s">
        <v>13</v>
      </c>
      <c r="O104" t="s">
        <v>14</v>
      </c>
      <c r="P104" t="s">
        <v>21</v>
      </c>
      <c r="Q104">
        <f t="shared" si="30"/>
        <v>0</v>
      </c>
      <c r="R104">
        <f t="shared" si="31"/>
        <v>0</v>
      </c>
      <c r="S104">
        <f t="shared" si="32"/>
        <v>0</v>
      </c>
      <c r="T104">
        <f t="shared" si="33"/>
        <v>0</v>
      </c>
      <c r="U104">
        <f t="shared" si="34"/>
        <v>1</v>
      </c>
      <c r="V104" t="s">
        <v>16</v>
      </c>
      <c r="W104">
        <f t="shared" si="35"/>
        <v>0</v>
      </c>
      <c r="X104">
        <f t="shared" si="36"/>
        <v>0</v>
      </c>
      <c r="Y104">
        <f t="shared" si="37"/>
        <v>0</v>
      </c>
      <c r="Z104">
        <f t="shared" si="38"/>
        <v>1</v>
      </c>
      <c r="AA104">
        <f t="shared" si="39"/>
        <v>0</v>
      </c>
      <c r="AB104">
        <f t="shared" si="40"/>
        <v>0</v>
      </c>
      <c r="AC104">
        <f t="shared" si="41"/>
        <v>0</v>
      </c>
      <c r="AD104">
        <f t="shared" si="42"/>
        <v>1</v>
      </c>
      <c r="AE104" t="s">
        <v>28</v>
      </c>
      <c r="AF104">
        <f t="shared" si="43"/>
        <v>0</v>
      </c>
      <c r="AG104">
        <f t="shared" si="44"/>
        <v>0</v>
      </c>
      <c r="AH104">
        <f t="shared" si="45"/>
        <v>0</v>
      </c>
      <c r="AI104">
        <f t="shared" si="46"/>
        <v>1</v>
      </c>
      <c r="AJ104">
        <f t="shared" si="47"/>
        <v>0</v>
      </c>
      <c r="AK104">
        <v>1</v>
      </c>
      <c r="AL104">
        <v>1</v>
      </c>
      <c r="AM104">
        <v>0</v>
      </c>
      <c r="AN104">
        <v>1</v>
      </c>
      <c r="AO104">
        <v>1</v>
      </c>
      <c r="AP104">
        <v>1</v>
      </c>
      <c r="AQ104">
        <v>1</v>
      </c>
      <c r="AR104">
        <v>0</v>
      </c>
      <c r="AS104">
        <v>1</v>
      </c>
      <c r="AT104">
        <v>1</v>
      </c>
      <c r="AU104" t="s">
        <v>17</v>
      </c>
      <c r="AV104">
        <v>61.9</v>
      </c>
      <c r="AW104">
        <v>56.3</v>
      </c>
      <c r="AX104">
        <v>34.700000000000003</v>
      </c>
      <c r="AY104">
        <v>40.799999999999997</v>
      </c>
      <c r="AZ104">
        <v>54</v>
      </c>
      <c r="BA104">
        <v>77</v>
      </c>
      <c r="BB104">
        <v>1</v>
      </c>
    </row>
    <row r="105" spans="1:54" x14ac:dyDescent="0.3">
      <c r="A105" t="s">
        <v>19</v>
      </c>
      <c r="B105">
        <f t="shared" si="24"/>
        <v>1</v>
      </c>
      <c r="C105">
        <f t="shared" si="25"/>
        <v>0</v>
      </c>
      <c r="D105">
        <f t="shared" si="26"/>
        <v>0</v>
      </c>
      <c r="E105">
        <f t="shared" si="27"/>
        <v>0</v>
      </c>
      <c r="F105">
        <f t="shared" si="28"/>
        <v>0</v>
      </c>
      <c r="G105">
        <f t="shared" si="29"/>
        <v>0</v>
      </c>
      <c r="H105" s="3">
        <v>17073.005000000001</v>
      </c>
      <c r="I105" s="3">
        <v>9.7452538401312623</v>
      </c>
      <c r="J105" s="2">
        <v>1.27</v>
      </c>
      <c r="K105" s="2">
        <v>-0.19252251383012464</v>
      </c>
      <c r="L105" s="2">
        <v>2.0483830000000003</v>
      </c>
      <c r="M105" s="2">
        <v>1.6129</v>
      </c>
      <c r="N105" t="s">
        <v>13</v>
      </c>
      <c r="O105" t="s">
        <v>20</v>
      </c>
      <c r="P105" t="s">
        <v>27</v>
      </c>
      <c r="Q105">
        <f t="shared" si="30"/>
        <v>1</v>
      </c>
      <c r="R105">
        <f t="shared" si="31"/>
        <v>0</v>
      </c>
      <c r="S105">
        <f t="shared" si="32"/>
        <v>0</v>
      </c>
      <c r="T105">
        <f t="shared" si="33"/>
        <v>0</v>
      </c>
      <c r="U105">
        <f t="shared" si="34"/>
        <v>0</v>
      </c>
      <c r="V105" t="s">
        <v>24</v>
      </c>
      <c r="W105">
        <f t="shared" si="35"/>
        <v>0</v>
      </c>
      <c r="X105">
        <f t="shared" si="36"/>
        <v>0</v>
      </c>
      <c r="Y105">
        <f t="shared" si="37"/>
        <v>1</v>
      </c>
      <c r="Z105">
        <f t="shared" si="38"/>
        <v>0</v>
      </c>
      <c r="AA105">
        <f t="shared" si="39"/>
        <v>0</v>
      </c>
      <c r="AB105">
        <f t="shared" si="40"/>
        <v>0</v>
      </c>
      <c r="AC105">
        <f t="shared" si="41"/>
        <v>0</v>
      </c>
      <c r="AD105">
        <f t="shared" si="42"/>
        <v>1</v>
      </c>
      <c r="AE105" t="s">
        <v>28</v>
      </c>
      <c r="AF105">
        <f t="shared" si="43"/>
        <v>0</v>
      </c>
      <c r="AG105">
        <f t="shared" si="44"/>
        <v>0</v>
      </c>
      <c r="AH105">
        <f t="shared" si="45"/>
        <v>0</v>
      </c>
      <c r="AI105">
        <f t="shared" si="46"/>
        <v>1</v>
      </c>
      <c r="AJ105">
        <f t="shared" si="47"/>
        <v>0</v>
      </c>
      <c r="AK105">
        <v>0</v>
      </c>
      <c r="AL105">
        <v>1</v>
      </c>
      <c r="AM105">
        <v>0</v>
      </c>
      <c r="AN105">
        <v>0</v>
      </c>
      <c r="AO105">
        <v>1</v>
      </c>
      <c r="AP105">
        <v>1</v>
      </c>
      <c r="AQ105">
        <v>1</v>
      </c>
      <c r="AR105">
        <v>0</v>
      </c>
      <c r="AS105">
        <v>0</v>
      </c>
      <c r="AT105">
        <v>0</v>
      </c>
      <c r="AU105" t="s">
        <v>22</v>
      </c>
      <c r="AV105">
        <v>61.4</v>
      </c>
      <c r="AW105">
        <v>56</v>
      </c>
      <c r="AX105">
        <v>35</v>
      </c>
      <c r="AY105">
        <v>40.6</v>
      </c>
      <c r="AZ105">
        <v>55</v>
      </c>
      <c r="BA105">
        <v>80</v>
      </c>
      <c r="BB105">
        <v>1</v>
      </c>
    </row>
    <row r="106" spans="1:54" x14ac:dyDescent="0.3">
      <c r="A106" t="s">
        <v>25</v>
      </c>
      <c r="B106">
        <f t="shared" si="24"/>
        <v>0</v>
      </c>
      <c r="C106">
        <f t="shared" si="25"/>
        <v>1</v>
      </c>
      <c r="D106">
        <f t="shared" si="26"/>
        <v>0</v>
      </c>
      <c r="E106">
        <f t="shared" si="27"/>
        <v>0</v>
      </c>
      <c r="F106">
        <f t="shared" si="28"/>
        <v>0</v>
      </c>
      <c r="G106">
        <f t="shared" si="29"/>
        <v>0</v>
      </c>
      <c r="H106" s="3">
        <v>16295</v>
      </c>
      <c r="I106" s="3">
        <v>9.6986135912716627</v>
      </c>
      <c r="J106" s="2">
        <v>1.208</v>
      </c>
      <c r="K106" s="2">
        <v>-0.4065551014725885</v>
      </c>
      <c r="L106" s="2">
        <v>1.7627909119999998</v>
      </c>
      <c r="M106" s="2">
        <v>1.4592639999999999</v>
      </c>
      <c r="N106" t="s">
        <v>13</v>
      </c>
      <c r="O106" t="s">
        <v>26</v>
      </c>
      <c r="P106" t="s">
        <v>27</v>
      </c>
      <c r="Q106">
        <f t="shared" si="30"/>
        <v>1</v>
      </c>
      <c r="R106">
        <f t="shared" si="31"/>
        <v>0</v>
      </c>
      <c r="S106">
        <f t="shared" si="32"/>
        <v>0</v>
      </c>
      <c r="T106">
        <f t="shared" si="33"/>
        <v>0</v>
      </c>
      <c r="U106">
        <f t="shared" si="34"/>
        <v>0</v>
      </c>
      <c r="V106" t="s">
        <v>24</v>
      </c>
      <c r="W106">
        <f t="shared" si="35"/>
        <v>0</v>
      </c>
      <c r="X106">
        <f t="shared" si="36"/>
        <v>0</v>
      </c>
      <c r="Y106">
        <f t="shared" si="37"/>
        <v>1</v>
      </c>
      <c r="Z106">
        <f t="shared" si="38"/>
        <v>0</v>
      </c>
      <c r="AA106">
        <f t="shared" si="39"/>
        <v>0</v>
      </c>
      <c r="AB106">
        <f t="shared" si="40"/>
        <v>0</v>
      </c>
      <c r="AC106">
        <f t="shared" si="41"/>
        <v>0</v>
      </c>
      <c r="AD106">
        <f t="shared" si="42"/>
        <v>1</v>
      </c>
      <c r="AE106" t="s">
        <v>28</v>
      </c>
      <c r="AF106">
        <f t="shared" si="43"/>
        <v>0</v>
      </c>
      <c r="AG106">
        <f t="shared" si="44"/>
        <v>0</v>
      </c>
      <c r="AH106">
        <f t="shared" si="45"/>
        <v>0</v>
      </c>
      <c r="AI106">
        <f t="shared" si="46"/>
        <v>1</v>
      </c>
      <c r="AJ106">
        <f t="shared" si="47"/>
        <v>0</v>
      </c>
      <c r="AK106">
        <v>1</v>
      </c>
      <c r="AL106">
        <v>1</v>
      </c>
      <c r="AM106">
        <v>0</v>
      </c>
      <c r="AN106">
        <v>1</v>
      </c>
      <c r="AO106">
        <v>1</v>
      </c>
      <c r="AP106">
        <v>1</v>
      </c>
      <c r="AQ106">
        <v>1</v>
      </c>
      <c r="AR106">
        <v>1</v>
      </c>
      <c r="AS106">
        <v>1</v>
      </c>
      <c r="AT106">
        <v>1</v>
      </c>
      <c r="AU106" t="s">
        <v>17</v>
      </c>
      <c r="AV106">
        <v>61.1</v>
      </c>
      <c r="AW106">
        <v>56</v>
      </c>
      <c r="AX106">
        <v>34.700000000000003</v>
      </c>
      <c r="AY106">
        <v>40.6</v>
      </c>
      <c r="AZ106">
        <v>48</v>
      </c>
      <c r="BA106">
        <v>77</v>
      </c>
      <c r="BB106">
        <v>1</v>
      </c>
    </row>
    <row r="107" spans="1:54" x14ac:dyDescent="0.3">
      <c r="A107" t="s">
        <v>19</v>
      </c>
      <c r="B107">
        <f t="shared" si="24"/>
        <v>1</v>
      </c>
      <c r="C107">
        <f t="shared" si="25"/>
        <v>0</v>
      </c>
      <c r="D107">
        <f t="shared" si="26"/>
        <v>0</v>
      </c>
      <c r="E107">
        <f t="shared" si="27"/>
        <v>0</v>
      </c>
      <c r="F107">
        <f t="shared" si="28"/>
        <v>0</v>
      </c>
      <c r="G107">
        <f t="shared" si="29"/>
        <v>0</v>
      </c>
      <c r="H107" s="3">
        <v>8396.14</v>
      </c>
      <c r="I107" s="3">
        <v>9.0355273554084601</v>
      </c>
      <c r="J107" s="2">
        <v>1.08</v>
      </c>
      <c r="K107" s="2">
        <v>-0.84842883079896469</v>
      </c>
      <c r="L107" s="2">
        <v>1.2597120000000002</v>
      </c>
      <c r="M107" s="2">
        <v>1.1664000000000001</v>
      </c>
      <c r="N107" t="s">
        <v>13</v>
      </c>
      <c r="O107" t="s">
        <v>20</v>
      </c>
      <c r="P107" t="s">
        <v>21</v>
      </c>
      <c r="Q107">
        <f t="shared" si="30"/>
        <v>0</v>
      </c>
      <c r="R107">
        <f t="shared" si="31"/>
        <v>0</v>
      </c>
      <c r="S107">
        <f t="shared" si="32"/>
        <v>0</v>
      </c>
      <c r="T107">
        <f t="shared" si="33"/>
        <v>0</v>
      </c>
      <c r="U107">
        <f t="shared" si="34"/>
        <v>1</v>
      </c>
      <c r="V107" t="s">
        <v>34</v>
      </c>
      <c r="W107">
        <f t="shared" si="35"/>
        <v>0</v>
      </c>
      <c r="X107">
        <f t="shared" si="36"/>
        <v>0</v>
      </c>
      <c r="Y107">
        <f t="shared" si="37"/>
        <v>0</v>
      </c>
      <c r="Z107">
        <f t="shared" si="38"/>
        <v>0</v>
      </c>
      <c r="AA107">
        <f t="shared" si="39"/>
        <v>0</v>
      </c>
      <c r="AB107">
        <f t="shared" si="40"/>
        <v>1</v>
      </c>
      <c r="AC107">
        <f t="shared" si="41"/>
        <v>0</v>
      </c>
      <c r="AD107">
        <f t="shared" si="42"/>
        <v>1</v>
      </c>
      <c r="AE107" t="s">
        <v>33</v>
      </c>
      <c r="AF107">
        <f t="shared" si="43"/>
        <v>1</v>
      </c>
      <c r="AG107">
        <f t="shared" si="44"/>
        <v>0</v>
      </c>
      <c r="AH107">
        <f t="shared" si="45"/>
        <v>0</v>
      </c>
      <c r="AI107">
        <f t="shared" si="46"/>
        <v>0</v>
      </c>
      <c r="AJ107">
        <f t="shared" si="47"/>
        <v>0</v>
      </c>
      <c r="AK107">
        <v>1</v>
      </c>
      <c r="AL107">
        <v>1</v>
      </c>
      <c r="AM107">
        <v>0</v>
      </c>
      <c r="AN107">
        <v>0</v>
      </c>
      <c r="AO107">
        <v>1</v>
      </c>
      <c r="AP107">
        <v>1</v>
      </c>
      <c r="AQ107">
        <v>1</v>
      </c>
      <c r="AR107">
        <v>1</v>
      </c>
      <c r="AS107">
        <v>0</v>
      </c>
      <c r="AT107">
        <v>0</v>
      </c>
      <c r="AU107" t="s">
        <v>22</v>
      </c>
      <c r="AV107">
        <v>60.4</v>
      </c>
      <c r="AW107">
        <v>57</v>
      </c>
      <c r="AX107">
        <v>34</v>
      </c>
      <c r="AY107">
        <v>40.799999999999997</v>
      </c>
      <c r="AZ107">
        <v>50</v>
      </c>
      <c r="BA107">
        <v>80</v>
      </c>
      <c r="BB107">
        <v>1</v>
      </c>
    </row>
    <row r="108" spans="1:54" x14ac:dyDescent="0.3">
      <c r="A108" t="s">
        <v>29</v>
      </c>
      <c r="B108">
        <f t="shared" si="24"/>
        <v>0</v>
      </c>
      <c r="C108">
        <f t="shared" si="25"/>
        <v>0</v>
      </c>
      <c r="D108">
        <f t="shared" si="26"/>
        <v>1</v>
      </c>
      <c r="E108">
        <f t="shared" si="27"/>
        <v>0</v>
      </c>
      <c r="F108">
        <f t="shared" si="28"/>
        <v>0</v>
      </c>
      <c r="G108">
        <f t="shared" si="29"/>
        <v>0</v>
      </c>
      <c r="H108" s="3">
        <v>8832</v>
      </c>
      <c r="I108" s="3">
        <v>9.0861367685168766</v>
      </c>
      <c r="J108" s="2">
        <v>1.07</v>
      </c>
      <c r="K108" s="2">
        <v>-0.88295021590258793</v>
      </c>
      <c r="L108" s="2">
        <v>1.2250430000000001</v>
      </c>
      <c r="M108" s="2">
        <v>1.1449</v>
      </c>
      <c r="N108" t="s">
        <v>30</v>
      </c>
      <c r="O108" t="s">
        <v>14</v>
      </c>
      <c r="P108" t="s">
        <v>21</v>
      </c>
      <c r="Q108">
        <f t="shared" si="30"/>
        <v>0</v>
      </c>
      <c r="R108">
        <f t="shared" si="31"/>
        <v>0</v>
      </c>
      <c r="S108">
        <f t="shared" si="32"/>
        <v>0</v>
      </c>
      <c r="T108">
        <f t="shared" si="33"/>
        <v>0</v>
      </c>
      <c r="U108">
        <f t="shared" si="34"/>
        <v>1</v>
      </c>
      <c r="V108" t="s">
        <v>16</v>
      </c>
      <c r="W108">
        <f t="shared" si="35"/>
        <v>0</v>
      </c>
      <c r="X108">
        <f t="shared" si="36"/>
        <v>0</v>
      </c>
      <c r="Y108">
        <f t="shared" si="37"/>
        <v>0</v>
      </c>
      <c r="Z108">
        <f t="shared" si="38"/>
        <v>1</v>
      </c>
      <c r="AA108">
        <f t="shared" si="39"/>
        <v>0</v>
      </c>
      <c r="AB108">
        <f t="shared" si="40"/>
        <v>0</v>
      </c>
      <c r="AC108">
        <f t="shared" si="41"/>
        <v>0</v>
      </c>
      <c r="AD108">
        <f t="shared" si="42"/>
        <v>1</v>
      </c>
      <c r="AE108" t="s">
        <v>28</v>
      </c>
      <c r="AF108">
        <f t="shared" si="43"/>
        <v>0</v>
      </c>
      <c r="AG108">
        <f t="shared" si="44"/>
        <v>0</v>
      </c>
      <c r="AH108">
        <f t="shared" si="45"/>
        <v>0</v>
      </c>
      <c r="AI108">
        <f t="shared" si="46"/>
        <v>1</v>
      </c>
      <c r="AJ108">
        <f t="shared" si="47"/>
        <v>0</v>
      </c>
      <c r="AK108">
        <v>1</v>
      </c>
      <c r="AL108">
        <v>1</v>
      </c>
      <c r="AM108">
        <v>0</v>
      </c>
      <c r="AN108">
        <v>1</v>
      </c>
      <c r="AO108">
        <v>1</v>
      </c>
      <c r="AP108">
        <v>1</v>
      </c>
      <c r="AQ108">
        <v>0</v>
      </c>
      <c r="AR108">
        <v>1</v>
      </c>
      <c r="AS108">
        <v>0</v>
      </c>
      <c r="AT108">
        <v>0</v>
      </c>
      <c r="AU108" t="s">
        <v>17</v>
      </c>
      <c r="AV108">
        <v>60.1</v>
      </c>
      <c r="AW108">
        <v>57.2</v>
      </c>
      <c r="AX108">
        <v>34.1</v>
      </c>
      <c r="AY108">
        <v>40.799999999999997</v>
      </c>
      <c r="AZ108">
        <v>50</v>
      </c>
      <c r="BA108">
        <v>77</v>
      </c>
      <c r="BB108">
        <v>1</v>
      </c>
    </row>
    <row r="109" spans="1:54" x14ac:dyDescent="0.3">
      <c r="A109" t="s">
        <v>19</v>
      </c>
      <c r="B109">
        <f t="shared" si="24"/>
        <v>1</v>
      </c>
      <c r="C109">
        <f t="shared" si="25"/>
        <v>0</v>
      </c>
      <c r="D109">
        <f t="shared" si="26"/>
        <v>0</v>
      </c>
      <c r="E109">
        <f t="shared" si="27"/>
        <v>0</v>
      </c>
      <c r="F109">
        <f t="shared" si="28"/>
        <v>0</v>
      </c>
      <c r="G109">
        <f t="shared" si="29"/>
        <v>0</v>
      </c>
      <c r="H109" s="3">
        <v>30643.35</v>
      </c>
      <c r="I109" s="3">
        <v>10.330170952081634</v>
      </c>
      <c r="J109" s="2">
        <v>1.77</v>
      </c>
      <c r="K109" s="2">
        <v>1.533546741351034</v>
      </c>
      <c r="L109" s="2">
        <v>5.5452330000000005</v>
      </c>
      <c r="M109" s="2">
        <v>3.1329000000000002</v>
      </c>
      <c r="N109" t="s">
        <v>13</v>
      </c>
      <c r="O109" t="s">
        <v>20</v>
      </c>
      <c r="P109" t="s">
        <v>15</v>
      </c>
      <c r="Q109">
        <f t="shared" si="30"/>
        <v>0</v>
      </c>
      <c r="R109">
        <f t="shared" si="31"/>
        <v>0</v>
      </c>
      <c r="S109">
        <f t="shared" si="32"/>
        <v>1</v>
      </c>
      <c r="T109">
        <f t="shared" si="33"/>
        <v>0</v>
      </c>
      <c r="U109">
        <f t="shared" si="34"/>
        <v>0</v>
      </c>
      <c r="V109" t="s">
        <v>32</v>
      </c>
      <c r="W109">
        <f t="shared" si="35"/>
        <v>0</v>
      </c>
      <c r="X109">
        <f t="shared" si="36"/>
        <v>0</v>
      </c>
      <c r="Y109">
        <f t="shared" si="37"/>
        <v>0</v>
      </c>
      <c r="Z109">
        <f t="shared" si="38"/>
        <v>0</v>
      </c>
      <c r="AA109">
        <f t="shared" si="39"/>
        <v>1</v>
      </c>
      <c r="AB109">
        <f t="shared" si="40"/>
        <v>0</v>
      </c>
      <c r="AC109">
        <f t="shared" si="41"/>
        <v>0</v>
      </c>
      <c r="AD109">
        <f t="shared" si="42"/>
        <v>1</v>
      </c>
      <c r="AE109" t="s">
        <v>23</v>
      </c>
      <c r="AF109">
        <f t="shared" si="43"/>
        <v>0</v>
      </c>
      <c r="AG109">
        <f t="shared" si="44"/>
        <v>1</v>
      </c>
      <c r="AH109">
        <f t="shared" si="45"/>
        <v>0</v>
      </c>
      <c r="AI109">
        <f t="shared" si="46"/>
        <v>0</v>
      </c>
      <c r="AJ109">
        <f t="shared" si="47"/>
        <v>0</v>
      </c>
      <c r="AK109">
        <v>1</v>
      </c>
      <c r="AL109">
        <v>1</v>
      </c>
      <c r="AM109">
        <v>1</v>
      </c>
      <c r="AN109">
        <v>0</v>
      </c>
      <c r="AO109">
        <v>1</v>
      </c>
      <c r="AP109">
        <v>1</v>
      </c>
      <c r="AQ109">
        <v>1</v>
      </c>
      <c r="AR109">
        <v>0</v>
      </c>
      <c r="AS109">
        <v>0</v>
      </c>
      <c r="AT109">
        <v>0</v>
      </c>
      <c r="AU109" t="s">
        <v>22</v>
      </c>
      <c r="AV109">
        <v>61.4</v>
      </c>
      <c r="AW109">
        <v>57</v>
      </c>
      <c r="AX109">
        <v>35</v>
      </c>
      <c r="AY109">
        <v>40.799999999999997</v>
      </c>
      <c r="AZ109">
        <v>55</v>
      </c>
      <c r="BA109">
        <v>75</v>
      </c>
      <c r="BB109">
        <v>1</v>
      </c>
    </row>
    <row r="110" spans="1:54" x14ac:dyDescent="0.3">
      <c r="A110" t="s">
        <v>12</v>
      </c>
      <c r="B110">
        <f t="shared" si="24"/>
        <v>0</v>
      </c>
      <c r="C110">
        <f t="shared" si="25"/>
        <v>0</v>
      </c>
      <c r="D110">
        <f t="shared" si="26"/>
        <v>0</v>
      </c>
      <c r="E110">
        <f t="shared" si="27"/>
        <v>0</v>
      </c>
      <c r="F110">
        <f t="shared" si="28"/>
        <v>0</v>
      </c>
      <c r="G110">
        <f t="shared" si="29"/>
        <v>1</v>
      </c>
      <c r="H110" s="3">
        <v>14824</v>
      </c>
      <c r="I110" s="3">
        <v>9.6040027679651949</v>
      </c>
      <c r="J110" s="2">
        <v>1.5680000000000001</v>
      </c>
      <c r="K110" s="2">
        <v>0.83621476225784608</v>
      </c>
      <c r="L110" s="2">
        <v>3.8551224320000004</v>
      </c>
      <c r="M110" s="2">
        <v>2.4586240000000004</v>
      </c>
      <c r="N110" t="s">
        <v>13</v>
      </c>
      <c r="O110" t="s">
        <v>14</v>
      </c>
      <c r="P110" t="s">
        <v>21</v>
      </c>
      <c r="Q110">
        <f t="shared" si="30"/>
        <v>0</v>
      </c>
      <c r="R110">
        <f t="shared" si="31"/>
        <v>0</v>
      </c>
      <c r="S110">
        <f t="shared" si="32"/>
        <v>0</v>
      </c>
      <c r="T110">
        <f t="shared" si="33"/>
        <v>0</v>
      </c>
      <c r="U110">
        <f t="shared" si="34"/>
        <v>1</v>
      </c>
      <c r="V110" t="s">
        <v>16</v>
      </c>
      <c r="W110">
        <f t="shared" si="35"/>
        <v>0</v>
      </c>
      <c r="X110">
        <f t="shared" si="36"/>
        <v>0</v>
      </c>
      <c r="Y110">
        <f t="shared" si="37"/>
        <v>0</v>
      </c>
      <c r="Z110">
        <f t="shared" si="38"/>
        <v>1</v>
      </c>
      <c r="AA110">
        <f t="shared" si="39"/>
        <v>0</v>
      </c>
      <c r="AB110">
        <f t="shared" si="40"/>
        <v>0</v>
      </c>
      <c r="AC110">
        <f t="shared" si="41"/>
        <v>0</v>
      </c>
      <c r="AD110">
        <f t="shared" si="42"/>
        <v>1</v>
      </c>
      <c r="AE110" t="s">
        <v>28</v>
      </c>
      <c r="AF110">
        <f t="shared" si="43"/>
        <v>0</v>
      </c>
      <c r="AG110">
        <f t="shared" si="44"/>
        <v>0</v>
      </c>
      <c r="AH110">
        <f t="shared" si="45"/>
        <v>0</v>
      </c>
      <c r="AI110">
        <f t="shared" si="46"/>
        <v>1</v>
      </c>
      <c r="AJ110">
        <f t="shared" si="47"/>
        <v>0</v>
      </c>
      <c r="AK110">
        <v>1</v>
      </c>
      <c r="AL110">
        <v>1</v>
      </c>
      <c r="AM110">
        <v>0</v>
      </c>
      <c r="AN110">
        <v>1</v>
      </c>
      <c r="AO110">
        <v>1</v>
      </c>
      <c r="AP110">
        <v>1</v>
      </c>
      <c r="AQ110">
        <v>1</v>
      </c>
      <c r="AR110">
        <v>0</v>
      </c>
      <c r="AS110">
        <v>1</v>
      </c>
      <c r="AT110">
        <v>1</v>
      </c>
      <c r="AU110" t="s">
        <v>17</v>
      </c>
      <c r="AV110">
        <v>61.3</v>
      </c>
      <c r="AW110">
        <v>56.6</v>
      </c>
      <c r="AX110">
        <v>34.6</v>
      </c>
      <c r="AY110">
        <v>40.6</v>
      </c>
      <c r="AZ110">
        <v>54</v>
      </c>
      <c r="BA110">
        <v>77</v>
      </c>
      <c r="BB110">
        <v>1</v>
      </c>
    </row>
    <row r="111" spans="1:54" x14ac:dyDescent="0.3">
      <c r="A111" t="s">
        <v>12</v>
      </c>
      <c r="B111">
        <f t="shared" si="24"/>
        <v>0</v>
      </c>
      <c r="C111">
        <f t="shared" si="25"/>
        <v>0</v>
      </c>
      <c r="D111">
        <f t="shared" si="26"/>
        <v>0</v>
      </c>
      <c r="E111">
        <f t="shared" si="27"/>
        <v>0</v>
      </c>
      <c r="F111">
        <f t="shared" si="28"/>
        <v>0</v>
      </c>
      <c r="G111">
        <f t="shared" si="29"/>
        <v>1</v>
      </c>
      <c r="H111" s="3">
        <v>9412</v>
      </c>
      <c r="I111" s="3">
        <v>9.1497407498472523</v>
      </c>
      <c r="J111" s="2">
        <v>1.0680000000000001</v>
      </c>
      <c r="K111" s="2">
        <v>-0.88985449292331265</v>
      </c>
      <c r="L111" s="2">
        <v>1.2181864320000002</v>
      </c>
      <c r="M111" s="2">
        <v>1.1406240000000001</v>
      </c>
      <c r="N111" t="s">
        <v>13</v>
      </c>
      <c r="O111" t="s">
        <v>14</v>
      </c>
      <c r="P111" t="s">
        <v>15</v>
      </c>
      <c r="Q111">
        <f t="shared" si="30"/>
        <v>0</v>
      </c>
      <c r="R111">
        <f t="shared" si="31"/>
        <v>0</v>
      </c>
      <c r="S111">
        <f t="shared" si="32"/>
        <v>1</v>
      </c>
      <c r="T111">
        <f t="shared" si="33"/>
        <v>0</v>
      </c>
      <c r="U111">
        <f t="shared" si="34"/>
        <v>0</v>
      </c>
      <c r="V111" t="s">
        <v>16</v>
      </c>
      <c r="W111">
        <f t="shared" si="35"/>
        <v>0</v>
      </c>
      <c r="X111">
        <f t="shared" si="36"/>
        <v>0</v>
      </c>
      <c r="Y111">
        <f t="shared" si="37"/>
        <v>0</v>
      </c>
      <c r="Z111">
        <f t="shared" si="38"/>
        <v>1</v>
      </c>
      <c r="AA111">
        <f t="shared" si="39"/>
        <v>0</v>
      </c>
      <c r="AB111">
        <f t="shared" si="40"/>
        <v>0</v>
      </c>
      <c r="AC111">
        <f t="shared" si="41"/>
        <v>0</v>
      </c>
      <c r="AD111">
        <f t="shared" si="42"/>
        <v>1</v>
      </c>
      <c r="AE111" t="s">
        <v>28</v>
      </c>
      <c r="AF111">
        <f t="shared" si="43"/>
        <v>0</v>
      </c>
      <c r="AG111">
        <f t="shared" si="44"/>
        <v>0</v>
      </c>
      <c r="AH111">
        <f t="shared" si="45"/>
        <v>0</v>
      </c>
      <c r="AI111">
        <f t="shared" si="46"/>
        <v>1</v>
      </c>
      <c r="AJ111">
        <f t="shared" si="47"/>
        <v>0</v>
      </c>
      <c r="AK111">
        <v>1</v>
      </c>
      <c r="AL111">
        <v>1</v>
      </c>
      <c r="AM111">
        <v>0</v>
      </c>
      <c r="AN111">
        <v>1</v>
      </c>
      <c r="AO111">
        <v>1</v>
      </c>
      <c r="AP111">
        <v>1</v>
      </c>
      <c r="AQ111">
        <v>1</v>
      </c>
      <c r="AR111">
        <v>0</v>
      </c>
      <c r="AS111">
        <v>1</v>
      </c>
      <c r="AT111">
        <v>0</v>
      </c>
      <c r="AU111" t="s">
        <v>17</v>
      </c>
      <c r="AV111">
        <v>61.6</v>
      </c>
      <c r="AW111">
        <v>56.8</v>
      </c>
      <c r="AX111">
        <v>34.4</v>
      </c>
      <c r="AY111">
        <v>40.9</v>
      </c>
      <c r="AZ111">
        <v>51</v>
      </c>
      <c r="BA111">
        <v>76</v>
      </c>
      <c r="BB111">
        <v>1</v>
      </c>
    </row>
    <row r="112" spans="1:54" x14ac:dyDescent="0.3">
      <c r="A112" t="s">
        <v>29</v>
      </c>
      <c r="B112">
        <f t="shared" si="24"/>
        <v>0</v>
      </c>
      <c r="C112">
        <f t="shared" si="25"/>
        <v>0</v>
      </c>
      <c r="D112">
        <f t="shared" si="26"/>
        <v>1</v>
      </c>
      <c r="E112">
        <f t="shared" si="27"/>
        <v>0</v>
      </c>
      <c r="F112">
        <f t="shared" si="28"/>
        <v>0</v>
      </c>
      <c r="G112">
        <f t="shared" si="29"/>
        <v>0</v>
      </c>
      <c r="H112" s="3">
        <v>15496</v>
      </c>
      <c r="I112" s="3">
        <v>9.6483372050868326</v>
      </c>
      <c r="J112" s="2">
        <v>1.4</v>
      </c>
      <c r="K112" s="2">
        <v>0.25625549251697621</v>
      </c>
      <c r="L112" s="2">
        <v>2.7439999999999993</v>
      </c>
      <c r="M112" s="2">
        <v>1.9599999999999997</v>
      </c>
      <c r="N112" t="s">
        <v>30</v>
      </c>
      <c r="O112" t="s">
        <v>14</v>
      </c>
      <c r="P112" t="s">
        <v>31</v>
      </c>
      <c r="Q112">
        <f t="shared" si="30"/>
        <v>0</v>
      </c>
      <c r="R112">
        <f t="shared" si="31"/>
        <v>0</v>
      </c>
      <c r="S112">
        <f t="shared" si="32"/>
        <v>0</v>
      </c>
      <c r="T112">
        <f t="shared" si="33"/>
        <v>1</v>
      </c>
      <c r="U112">
        <f t="shared" si="34"/>
        <v>0</v>
      </c>
      <c r="V112" t="s">
        <v>16</v>
      </c>
      <c r="W112">
        <f t="shared" si="35"/>
        <v>0</v>
      </c>
      <c r="X112">
        <f t="shared" si="36"/>
        <v>0</v>
      </c>
      <c r="Y112">
        <f t="shared" si="37"/>
        <v>0</v>
      </c>
      <c r="Z112">
        <f t="shared" si="38"/>
        <v>1</v>
      </c>
      <c r="AA112">
        <f t="shared" si="39"/>
        <v>0</v>
      </c>
      <c r="AB112">
        <f t="shared" si="40"/>
        <v>0</v>
      </c>
      <c r="AC112">
        <f t="shared" si="41"/>
        <v>0</v>
      </c>
      <c r="AD112">
        <f t="shared" si="42"/>
        <v>1</v>
      </c>
      <c r="AE112" t="s">
        <v>28</v>
      </c>
      <c r="AF112">
        <f t="shared" si="43"/>
        <v>0</v>
      </c>
      <c r="AG112">
        <f t="shared" si="44"/>
        <v>0</v>
      </c>
      <c r="AH112">
        <f t="shared" si="45"/>
        <v>0</v>
      </c>
      <c r="AI112">
        <f t="shared" si="46"/>
        <v>1</v>
      </c>
      <c r="AJ112">
        <f t="shared" si="47"/>
        <v>0</v>
      </c>
      <c r="AK112">
        <v>1</v>
      </c>
      <c r="AL112">
        <v>1</v>
      </c>
      <c r="AM112">
        <v>0</v>
      </c>
      <c r="AN112">
        <v>1</v>
      </c>
      <c r="AO112">
        <v>1</v>
      </c>
      <c r="AP112">
        <v>1</v>
      </c>
      <c r="AQ112">
        <v>1</v>
      </c>
      <c r="AR112">
        <v>0</v>
      </c>
      <c r="AS112">
        <v>1</v>
      </c>
      <c r="AT112">
        <v>1</v>
      </c>
      <c r="AU112" t="s">
        <v>17</v>
      </c>
      <c r="AV112">
        <v>61.4</v>
      </c>
      <c r="AW112">
        <v>57</v>
      </c>
      <c r="AX112">
        <v>34.4</v>
      </c>
      <c r="AY112">
        <v>40.799999999999997</v>
      </c>
      <c r="AZ112">
        <v>54</v>
      </c>
      <c r="BA112">
        <v>77</v>
      </c>
      <c r="BB112">
        <v>1</v>
      </c>
    </row>
    <row r="113" spans="1:54" x14ac:dyDescent="0.3">
      <c r="A113" t="s">
        <v>19</v>
      </c>
      <c r="B113">
        <f t="shared" si="24"/>
        <v>1</v>
      </c>
      <c r="C113">
        <f t="shared" si="25"/>
        <v>0</v>
      </c>
      <c r="D113">
        <f t="shared" si="26"/>
        <v>0</v>
      </c>
      <c r="E113">
        <f t="shared" si="27"/>
        <v>0</v>
      </c>
      <c r="F113">
        <f t="shared" si="28"/>
        <v>0</v>
      </c>
      <c r="G113">
        <f t="shared" si="29"/>
        <v>0</v>
      </c>
      <c r="H113" s="3">
        <v>14221.43</v>
      </c>
      <c r="I113" s="3">
        <v>9.5625052608890577</v>
      </c>
      <c r="J113" s="2">
        <v>1.04</v>
      </c>
      <c r="K113" s="2">
        <v>-0.98651437121345753</v>
      </c>
      <c r="L113" s="2">
        <v>1.1248640000000001</v>
      </c>
      <c r="M113" s="2">
        <v>1.0816000000000001</v>
      </c>
      <c r="N113" t="s">
        <v>13</v>
      </c>
      <c r="O113" t="s">
        <v>20</v>
      </c>
      <c r="P113" t="s">
        <v>27</v>
      </c>
      <c r="Q113">
        <f t="shared" si="30"/>
        <v>1</v>
      </c>
      <c r="R113">
        <f t="shared" si="31"/>
        <v>0</v>
      </c>
      <c r="S113">
        <f t="shared" si="32"/>
        <v>0</v>
      </c>
      <c r="T113">
        <f t="shared" si="33"/>
        <v>0</v>
      </c>
      <c r="U113">
        <f t="shared" si="34"/>
        <v>0</v>
      </c>
      <c r="V113" t="s">
        <v>34</v>
      </c>
      <c r="W113">
        <f t="shared" si="35"/>
        <v>0</v>
      </c>
      <c r="X113">
        <f t="shared" si="36"/>
        <v>0</v>
      </c>
      <c r="Y113">
        <f t="shared" si="37"/>
        <v>0</v>
      </c>
      <c r="Z113">
        <f t="shared" si="38"/>
        <v>0</v>
      </c>
      <c r="AA113">
        <f t="shared" si="39"/>
        <v>0</v>
      </c>
      <c r="AB113">
        <f t="shared" si="40"/>
        <v>1</v>
      </c>
      <c r="AC113">
        <f t="shared" si="41"/>
        <v>0</v>
      </c>
      <c r="AD113">
        <f t="shared" si="42"/>
        <v>1</v>
      </c>
      <c r="AE113" t="s">
        <v>23</v>
      </c>
      <c r="AF113">
        <f t="shared" si="43"/>
        <v>0</v>
      </c>
      <c r="AG113">
        <f t="shared" si="44"/>
        <v>1</v>
      </c>
      <c r="AH113">
        <f t="shared" si="45"/>
        <v>0</v>
      </c>
      <c r="AI113">
        <f t="shared" si="46"/>
        <v>0</v>
      </c>
      <c r="AJ113">
        <f t="shared" si="47"/>
        <v>0</v>
      </c>
      <c r="AK113">
        <v>1</v>
      </c>
      <c r="AL113">
        <v>1</v>
      </c>
      <c r="AM113">
        <v>1</v>
      </c>
      <c r="AN113">
        <v>1</v>
      </c>
      <c r="AO113">
        <v>1</v>
      </c>
      <c r="AP113">
        <v>1</v>
      </c>
      <c r="AQ113">
        <v>1</v>
      </c>
      <c r="AR113">
        <v>1</v>
      </c>
      <c r="AS113">
        <v>1</v>
      </c>
      <c r="AT113">
        <v>0</v>
      </c>
      <c r="AU113" t="s">
        <v>22</v>
      </c>
      <c r="AV113">
        <v>61.8</v>
      </c>
      <c r="AW113">
        <v>56</v>
      </c>
      <c r="AX113">
        <v>34.5</v>
      </c>
      <c r="AY113">
        <v>40.799999999999997</v>
      </c>
      <c r="AZ113">
        <v>50</v>
      </c>
      <c r="BA113">
        <v>80</v>
      </c>
      <c r="BB113">
        <v>1</v>
      </c>
    </row>
    <row r="114" spans="1:54" x14ac:dyDescent="0.3">
      <c r="A114" t="s">
        <v>19</v>
      </c>
      <c r="B114">
        <f t="shared" si="24"/>
        <v>1</v>
      </c>
      <c r="C114">
        <f t="shared" si="25"/>
        <v>0</v>
      </c>
      <c r="D114">
        <f t="shared" si="26"/>
        <v>0</v>
      </c>
      <c r="E114">
        <f t="shared" si="27"/>
        <v>0</v>
      </c>
      <c r="F114">
        <f t="shared" si="28"/>
        <v>0</v>
      </c>
      <c r="G114">
        <f t="shared" si="29"/>
        <v>0</v>
      </c>
      <c r="H114" s="3">
        <v>11350.155000000001</v>
      </c>
      <c r="I114" s="3">
        <v>9.3369866792039655</v>
      </c>
      <c r="J114" s="2">
        <v>1.07</v>
      </c>
      <c r="K114" s="2">
        <v>-0.88295021590258793</v>
      </c>
      <c r="L114" s="2">
        <v>1.2250430000000001</v>
      </c>
      <c r="M114" s="2">
        <v>1.1449</v>
      </c>
      <c r="N114" t="s">
        <v>13</v>
      </c>
      <c r="O114" t="s">
        <v>20</v>
      </c>
      <c r="P114" t="s">
        <v>40</v>
      </c>
      <c r="Q114">
        <f t="shared" si="30"/>
        <v>0</v>
      </c>
      <c r="R114">
        <f t="shared" si="31"/>
        <v>1</v>
      </c>
      <c r="S114">
        <f t="shared" si="32"/>
        <v>0</v>
      </c>
      <c r="T114">
        <f t="shared" si="33"/>
        <v>0</v>
      </c>
      <c r="U114">
        <f t="shared" si="34"/>
        <v>0</v>
      </c>
      <c r="V114" t="s">
        <v>34</v>
      </c>
      <c r="W114">
        <f t="shared" si="35"/>
        <v>0</v>
      </c>
      <c r="X114">
        <f t="shared" si="36"/>
        <v>0</v>
      </c>
      <c r="Y114">
        <f t="shared" si="37"/>
        <v>0</v>
      </c>
      <c r="Z114">
        <f t="shared" si="38"/>
        <v>0</v>
      </c>
      <c r="AA114">
        <f t="shared" si="39"/>
        <v>0</v>
      </c>
      <c r="AB114">
        <f t="shared" si="40"/>
        <v>1</v>
      </c>
      <c r="AC114">
        <f t="shared" si="41"/>
        <v>0</v>
      </c>
      <c r="AD114">
        <f t="shared" si="42"/>
        <v>1</v>
      </c>
      <c r="AE114" t="s">
        <v>23</v>
      </c>
      <c r="AF114">
        <f t="shared" si="43"/>
        <v>0</v>
      </c>
      <c r="AG114">
        <f t="shared" si="44"/>
        <v>1</v>
      </c>
      <c r="AH114">
        <f t="shared" si="45"/>
        <v>0</v>
      </c>
      <c r="AI114">
        <f t="shared" si="46"/>
        <v>0</v>
      </c>
      <c r="AJ114">
        <f t="shared" si="47"/>
        <v>0</v>
      </c>
      <c r="AK114">
        <v>1</v>
      </c>
      <c r="AL114">
        <v>0</v>
      </c>
      <c r="AM114">
        <v>0</v>
      </c>
      <c r="AN114">
        <v>0</v>
      </c>
      <c r="AO114">
        <v>1</v>
      </c>
      <c r="AP114">
        <v>1</v>
      </c>
      <c r="AQ114">
        <v>1</v>
      </c>
      <c r="AR114">
        <v>1</v>
      </c>
      <c r="AS114">
        <v>0</v>
      </c>
      <c r="AT114">
        <v>0</v>
      </c>
      <c r="AU114" t="s">
        <v>22</v>
      </c>
      <c r="AV114">
        <v>61.8</v>
      </c>
      <c r="AW114">
        <v>57</v>
      </c>
      <c r="AX114">
        <v>35.5</v>
      </c>
      <c r="AY114">
        <v>40.799999999999997</v>
      </c>
      <c r="AZ114">
        <v>50</v>
      </c>
      <c r="BA114">
        <v>80</v>
      </c>
      <c r="BB114">
        <v>1</v>
      </c>
    </row>
    <row r="115" spans="1:54" x14ac:dyDescent="0.3">
      <c r="A115" t="s">
        <v>35</v>
      </c>
      <c r="B115">
        <f t="shared" si="24"/>
        <v>0</v>
      </c>
      <c r="C115">
        <f t="shared" si="25"/>
        <v>0</v>
      </c>
      <c r="D115">
        <f t="shared" si="26"/>
        <v>0</v>
      </c>
      <c r="E115">
        <f t="shared" si="27"/>
        <v>1</v>
      </c>
      <c r="F115">
        <f t="shared" si="28"/>
        <v>0</v>
      </c>
      <c r="G115">
        <f t="shared" si="29"/>
        <v>0</v>
      </c>
      <c r="H115" s="3">
        <v>28260</v>
      </c>
      <c r="I115" s="3">
        <v>10.249202656238518</v>
      </c>
      <c r="J115" s="2">
        <v>1.95</v>
      </c>
      <c r="K115" s="2">
        <v>2.1549316732162511</v>
      </c>
      <c r="L115" s="2">
        <v>7.4148749999999994</v>
      </c>
      <c r="M115" s="2">
        <v>3.8024999999999998</v>
      </c>
      <c r="N115" t="s">
        <v>13</v>
      </c>
      <c r="O115" t="s">
        <v>36</v>
      </c>
      <c r="P115" t="s">
        <v>31</v>
      </c>
      <c r="Q115">
        <f t="shared" si="30"/>
        <v>0</v>
      </c>
      <c r="R115">
        <f t="shared" si="31"/>
        <v>0</v>
      </c>
      <c r="S115">
        <f t="shared" si="32"/>
        <v>0</v>
      </c>
      <c r="T115">
        <f t="shared" si="33"/>
        <v>1</v>
      </c>
      <c r="U115">
        <f t="shared" si="34"/>
        <v>0</v>
      </c>
      <c r="V115" t="s">
        <v>37</v>
      </c>
      <c r="W115">
        <f t="shared" si="35"/>
        <v>0</v>
      </c>
      <c r="X115">
        <f t="shared" si="36"/>
        <v>1</v>
      </c>
      <c r="Y115">
        <f t="shared" si="37"/>
        <v>0</v>
      </c>
      <c r="Z115">
        <f t="shared" si="38"/>
        <v>0</v>
      </c>
      <c r="AA115">
        <f t="shared" si="39"/>
        <v>0</v>
      </c>
      <c r="AB115">
        <f t="shared" si="40"/>
        <v>0</v>
      </c>
      <c r="AC115">
        <f t="shared" si="41"/>
        <v>1</v>
      </c>
      <c r="AD115">
        <f t="shared" si="42"/>
        <v>0</v>
      </c>
      <c r="AE115" t="s">
        <v>28</v>
      </c>
      <c r="AF115">
        <f t="shared" si="43"/>
        <v>0</v>
      </c>
      <c r="AG115">
        <f t="shared" si="44"/>
        <v>0</v>
      </c>
      <c r="AH115">
        <f t="shared" si="45"/>
        <v>0</v>
      </c>
      <c r="AI115">
        <f t="shared" si="46"/>
        <v>1</v>
      </c>
      <c r="AJ115">
        <f t="shared" si="47"/>
        <v>0</v>
      </c>
      <c r="AK115">
        <v>1</v>
      </c>
      <c r="AL115">
        <v>0</v>
      </c>
      <c r="AM115">
        <v>1</v>
      </c>
      <c r="AN115">
        <v>0</v>
      </c>
      <c r="AO115">
        <v>1</v>
      </c>
      <c r="AP115">
        <v>1</v>
      </c>
      <c r="AQ115">
        <v>1</v>
      </c>
      <c r="AR115">
        <v>1</v>
      </c>
      <c r="AS115">
        <v>0</v>
      </c>
      <c r="AT115">
        <v>0</v>
      </c>
      <c r="AU115" t="s">
        <v>22</v>
      </c>
      <c r="AV115">
        <v>61.4</v>
      </c>
      <c r="AW115">
        <v>56</v>
      </c>
      <c r="AX115">
        <v>35.5</v>
      </c>
      <c r="AY115">
        <v>40.6</v>
      </c>
      <c r="AZ115">
        <v>45</v>
      </c>
      <c r="BA115">
        <v>75</v>
      </c>
      <c r="BB115">
        <v>1</v>
      </c>
    </row>
    <row r="116" spans="1:54" x14ac:dyDescent="0.3">
      <c r="A116" t="s">
        <v>12</v>
      </c>
      <c r="B116">
        <f t="shared" si="24"/>
        <v>0</v>
      </c>
      <c r="C116">
        <f t="shared" si="25"/>
        <v>0</v>
      </c>
      <c r="D116">
        <f t="shared" si="26"/>
        <v>0</v>
      </c>
      <c r="E116">
        <f t="shared" si="27"/>
        <v>0</v>
      </c>
      <c r="F116">
        <f t="shared" si="28"/>
        <v>0</v>
      </c>
      <c r="G116">
        <f t="shared" si="29"/>
        <v>1</v>
      </c>
      <c r="H116" s="3">
        <v>19376</v>
      </c>
      <c r="I116" s="3">
        <v>9.8717904657928734</v>
      </c>
      <c r="J116" s="2">
        <v>1.2110000000000001</v>
      </c>
      <c r="K116" s="2">
        <v>-0.39619868594150115</v>
      </c>
      <c r="L116" s="2">
        <v>1.7759569310000003</v>
      </c>
      <c r="M116" s="2">
        <v>1.4665210000000002</v>
      </c>
      <c r="N116" t="s">
        <v>13</v>
      </c>
      <c r="O116" t="s">
        <v>14</v>
      </c>
      <c r="P116" t="s">
        <v>27</v>
      </c>
      <c r="Q116">
        <f t="shared" si="30"/>
        <v>1</v>
      </c>
      <c r="R116">
        <f t="shared" si="31"/>
        <v>0</v>
      </c>
      <c r="S116">
        <f t="shared" si="32"/>
        <v>0</v>
      </c>
      <c r="T116">
        <f t="shared" si="33"/>
        <v>0</v>
      </c>
      <c r="U116">
        <f t="shared" si="34"/>
        <v>0</v>
      </c>
      <c r="V116" t="s">
        <v>32</v>
      </c>
      <c r="W116">
        <f t="shared" si="35"/>
        <v>0</v>
      </c>
      <c r="X116">
        <f t="shared" si="36"/>
        <v>0</v>
      </c>
      <c r="Y116">
        <f t="shared" si="37"/>
        <v>0</v>
      </c>
      <c r="Z116">
        <f t="shared" si="38"/>
        <v>0</v>
      </c>
      <c r="AA116">
        <f t="shared" si="39"/>
        <v>1</v>
      </c>
      <c r="AB116">
        <f t="shared" si="40"/>
        <v>0</v>
      </c>
      <c r="AC116">
        <f t="shared" si="41"/>
        <v>0</v>
      </c>
      <c r="AD116">
        <f t="shared" si="42"/>
        <v>1</v>
      </c>
      <c r="AE116" t="s">
        <v>28</v>
      </c>
      <c r="AF116">
        <f t="shared" si="43"/>
        <v>0</v>
      </c>
      <c r="AG116">
        <f t="shared" si="44"/>
        <v>0</v>
      </c>
      <c r="AH116">
        <f t="shared" si="45"/>
        <v>0</v>
      </c>
      <c r="AI116">
        <f t="shared" si="46"/>
        <v>1</v>
      </c>
      <c r="AJ116">
        <f t="shared" si="47"/>
        <v>0</v>
      </c>
      <c r="AK116">
        <v>1</v>
      </c>
      <c r="AL116">
        <v>1</v>
      </c>
      <c r="AM116">
        <v>1</v>
      </c>
      <c r="AN116">
        <v>1</v>
      </c>
      <c r="AO116">
        <v>1</v>
      </c>
      <c r="AP116">
        <v>1</v>
      </c>
      <c r="AQ116">
        <v>1</v>
      </c>
      <c r="AR116">
        <v>0</v>
      </c>
      <c r="AS116">
        <v>1</v>
      </c>
      <c r="AT116">
        <v>0</v>
      </c>
      <c r="AU116" t="s">
        <v>17</v>
      </c>
      <c r="AV116">
        <v>61.9</v>
      </c>
      <c r="AW116">
        <v>55.6</v>
      </c>
      <c r="AX116">
        <v>34.9</v>
      </c>
      <c r="AY116">
        <v>40.9</v>
      </c>
      <c r="AZ116">
        <v>51</v>
      </c>
      <c r="BA116">
        <v>77</v>
      </c>
      <c r="BB116">
        <v>1</v>
      </c>
    </row>
    <row r="117" spans="1:54" x14ac:dyDescent="0.3">
      <c r="A117" t="s">
        <v>19</v>
      </c>
      <c r="B117">
        <f t="shared" si="24"/>
        <v>1</v>
      </c>
      <c r="C117">
        <f t="shared" si="25"/>
        <v>0</v>
      </c>
      <c r="D117">
        <f t="shared" si="26"/>
        <v>0</v>
      </c>
      <c r="E117">
        <f t="shared" si="27"/>
        <v>0</v>
      </c>
      <c r="F117">
        <f t="shared" si="28"/>
        <v>0</v>
      </c>
      <c r="G117">
        <f t="shared" si="29"/>
        <v>0</v>
      </c>
      <c r="H117" s="3">
        <v>11516.619999999999</v>
      </c>
      <c r="I117" s="3">
        <v>9.3515464884210875</v>
      </c>
      <c r="J117" s="2">
        <v>1.1299999999999999</v>
      </c>
      <c r="K117" s="2">
        <v>-0.67582190528084951</v>
      </c>
      <c r="L117" s="2">
        <v>1.4428969999999997</v>
      </c>
      <c r="M117" s="2">
        <v>1.2768999999999997</v>
      </c>
      <c r="N117" t="s">
        <v>13</v>
      </c>
      <c r="O117" t="s">
        <v>20</v>
      </c>
      <c r="P117" t="s">
        <v>40</v>
      </c>
      <c r="Q117">
        <f t="shared" si="30"/>
        <v>0</v>
      </c>
      <c r="R117">
        <f t="shared" si="31"/>
        <v>1</v>
      </c>
      <c r="S117">
        <f t="shared" si="32"/>
        <v>0</v>
      </c>
      <c r="T117">
        <f t="shared" si="33"/>
        <v>0</v>
      </c>
      <c r="U117">
        <f t="shared" si="34"/>
        <v>0</v>
      </c>
      <c r="V117" t="s">
        <v>24</v>
      </c>
      <c r="W117">
        <f t="shared" si="35"/>
        <v>0</v>
      </c>
      <c r="X117">
        <f t="shared" si="36"/>
        <v>0</v>
      </c>
      <c r="Y117">
        <f t="shared" si="37"/>
        <v>1</v>
      </c>
      <c r="Z117">
        <f t="shared" si="38"/>
        <v>0</v>
      </c>
      <c r="AA117">
        <f t="shared" si="39"/>
        <v>0</v>
      </c>
      <c r="AB117">
        <f t="shared" si="40"/>
        <v>0</v>
      </c>
      <c r="AC117">
        <f t="shared" si="41"/>
        <v>0</v>
      </c>
      <c r="AD117">
        <f t="shared" si="42"/>
        <v>1</v>
      </c>
      <c r="AE117" t="s">
        <v>33</v>
      </c>
      <c r="AF117">
        <f t="shared" si="43"/>
        <v>1</v>
      </c>
      <c r="AG117">
        <f t="shared" si="44"/>
        <v>0</v>
      </c>
      <c r="AH117">
        <f t="shared" si="45"/>
        <v>0</v>
      </c>
      <c r="AI117">
        <f t="shared" si="46"/>
        <v>0</v>
      </c>
      <c r="AJ117">
        <f t="shared" si="47"/>
        <v>0</v>
      </c>
      <c r="AK117">
        <v>1</v>
      </c>
      <c r="AL117">
        <v>1</v>
      </c>
      <c r="AM117">
        <v>0</v>
      </c>
      <c r="AN117">
        <v>0</v>
      </c>
      <c r="AO117">
        <v>1</v>
      </c>
      <c r="AP117">
        <v>1</v>
      </c>
      <c r="AQ117">
        <v>1</v>
      </c>
      <c r="AR117">
        <v>0</v>
      </c>
      <c r="AS117">
        <v>0</v>
      </c>
      <c r="AT117">
        <v>0</v>
      </c>
      <c r="AU117" t="s">
        <v>22</v>
      </c>
      <c r="AV117">
        <v>61.8</v>
      </c>
      <c r="AW117">
        <v>57</v>
      </c>
      <c r="AX117">
        <v>35</v>
      </c>
      <c r="AY117">
        <v>40.799999999999997</v>
      </c>
      <c r="AZ117">
        <v>55</v>
      </c>
      <c r="BA117">
        <v>80</v>
      </c>
      <c r="BB117">
        <v>1</v>
      </c>
    </row>
    <row r="118" spans="1:54" x14ac:dyDescent="0.3">
      <c r="A118" t="s">
        <v>19</v>
      </c>
      <c r="B118">
        <f t="shared" si="24"/>
        <v>1</v>
      </c>
      <c r="C118">
        <f t="shared" si="25"/>
        <v>0</v>
      </c>
      <c r="D118">
        <f t="shared" si="26"/>
        <v>0</v>
      </c>
      <c r="E118">
        <f t="shared" si="27"/>
        <v>0</v>
      </c>
      <c r="F118">
        <f t="shared" si="28"/>
        <v>0</v>
      </c>
      <c r="G118">
        <f t="shared" si="29"/>
        <v>0</v>
      </c>
      <c r="H118" s="3">
        <v>14776.97</v>
      </c>
      <c r="I118" s="3">
        <v>9.6008251667195328</v>
      </c>
      <c r="J118" s="2">
        <v>1.53</v>
      </c>
      <c r="K118" s="2">
        <v>0.70503349886407785</v>
      </c>
      <c r="L118" s="2">
        <v>3.5815770000000002</v>
      </c>
      <c r="M118" s="2">
        <v>2.3409</v>
      </c>
      <c r="N118" t="s">
        <v>13</v>
      </c>
      <c r="O118" t="s">
        <v>20</v>
      </c>
      <c r="P118" t="s">
        <v>21</v>
      </c>
      <c r="Q118">
        <f t="shared" si="30"/>
        <v>0</v>
      </c>
      <c r="R118">
        <f t="shared" si="31"/>
        <v>0</v>
      </c>
      <c r="S118">
        <f t="shared" si="32"/>
        <v>0</v>
      </c>
      <c r="T118">
        <f t="shared" si="33"/>
        <v>0</v>
      </c>
      <c r="U118">
        <f t="shared" si="34"/>
        <v>1</v>
      </c>
      <c r="V118" t="s">
        <v>24</v>
      </c>
      <c r="W118">
        <f t="shared" si="35"/>
        <v>0</v>
      </c>
      <c r="X118">
        <f t="shared" si="36"/>
        <v>0</v>
      </c>
      <c r="Y118">
        <f t="shared" si="37"/>
        <v>1</v>
      </c>
      <c r="Z118">
        <f t="shared" si="38"/>
        <v>0</v>
      </c>
      <c r="AA118">
        <f t="shared" si="39"/>
        <v>0</v>
      </c>
      <c r="AB118">
        <f t="shared" si="40"/>
        <v>0</v>
      </c>
      <c r="AC118">
        <f t="shared" si="41"/>
        <v>0</v>
      </c>
      <c r="AD118">
        <f t="shared" si="42"/>
        <v>1</v>
      </c>
      <c r="AE118" t="s">
        <v>23</v>
      </c>
      <c r="AF118">
        <f t="shared" si="43"/>
        <v>0</v>
      </c>
      <c r="AG118">
        <f t="shared" si="44"/>
        <v>1</v>
      </c>
      <c r="AH118">
        <f t="shared" si="45"/>
        <v>0</v>
      </c>
      <c r="AI118">
        <f t="shared" si="46"/>
        <v>0</v>
      </c>
      <c r="AJ118">
        <f t="shared" si="47"/>
        <v>0</v>
      </c>
      <c r="AK118">
        <v>1</v>
      </c>
      <c r="AL118">
        <v>0</v>
      </c>
      <c r="AM118">
        <v>0</v>
      </c>
      <c r="AN118">
        <v>0</v>
      </c>
      <c r="AO118">
        <v>1</v>
      </c>
      <c r="AP118">
        <v>1</v>
      </c>
      <c r="AQ118">
        <v>1</v>
      </c>
      <c r="AR118">
        <v>0</v>
      </c>
      <c r="AS118">
        <v>0</v>
      </c>
      <c r="AT118">
        <v>0</v>
      </c>
      <c r="AU118" t="s">
        <v>22</v>
      </c>
      <c r="AV118">
        <v>61.9</v>
      </c>
      <c r="AW118">
        <v>57</v>
      </c>
      <c r="AX118">
        <v>35.5</v>
      </c>
      <c r="AY118">
        <v>40.799999999999997</v>
      </c>
      <c r="AZ118">
        <v>55</v>
      </c>
      <c r="BA118">
        <v>80</v>
      </c>
      <c r="BB118">
        <v>1</v>
      </c>
    </row>
    <row r="119" spans="1:54" x14ac:dyDescent="0.3">
      <c r="A119" t="s">
        <v>19</v>
      </c>
      <c r="B119">
        <f t="shared" si="24"/>
        <v>1</v>
      </c>
      <c r="C119">
        <f t="shared" si="25"/>
        <v>0</v>
      </c>
      <c r="D119">
        <f t="shared" si="26"/>
        <v>0</v>
      </c>
      <c r="E119">
        <f t="shared" si="27"/>
        <v>0</v>
      </c>
      <c r="F119">
        <f t="shared" si="28"/>
        <v>0</v>
      </c>
      <c r="G119">
        <f t="shared" si="29"/>
        <v>0</v>
      </c>
      <c r="H119" s="3">
        <v>10913.8</v>
      </c>
      <c r="I119" s="3">
        <v>9.2977833224912274</v>
      </c>
      <c r="J119" s="2">
        <v>1.24</v>
      </c>
      <c r="K119" s="2">
        <v>-0.29608666914099424</v>
      </c>
      <c r="L119" s="2">
        <v>1.9066239999999999</v>
      </c>
      <c r="M119" s="2">
        <v>1.5376000000000001</v>
      </c>
      <c r="N119" t="s">
        <v>13</v>
      </c>
      <c r="O119" t="s">
        <v>20</v>
      </c>
      <c r="P119" t="s">
        <v>31</v>
      </c>
      <c r="Q119">
        <f t="shared" si="30"/>
        <v>0</v>
      </c>
      <c r="R119">
        <f t="shared" si="31"/>
        <v>0</v>
      </c>
      <c r="S119">
        <f t="shared" si="32"/>
        <v>0</v>
      </c>
      <c r="T119">
        <f t="shared" si="33"/>
        <v>1</v>
      </c>
      <c r="U119">
        <f t="shared" si="34"/>
        <v>0</v>
      </c>
      <c r="V119" t="s">
        <v>16</v>
      </c>
      <c r="W119">
        <f t="shared" si="35"/>
        <v>0</v>
      </c>
      <c r="X119">
        <f t="shared" si="36"/>
        <v>0</v>
      </c>
      <c r="Y119">
        <f t="shared" si="37"/>
        <v>0</v>
      </c>
      <c r="Z119">
        <f t="shared" si="38"/>
        <v>1</v>
      </c>
      <c r="AA119">
        <f t="shared" si="39"/>
        <v>0</v>
      </c>
      <c r="AB119">
        <f t="shared" si="40"/>
        <v>0</v>
      </c>
      <c r="AC119">
        <f t="shared" si="41"/>
        <v>0</v>
      </c>
      <c r="AD119">
        <f t="shared" si="42"/>
        <v>1</v>
      </c>
      <c r="AE119" t="s">
        <v>23</v>
      </c>
      <c r="AF119">
        <f t="shared" si="43"/>
        <v>0</v>
      </c>
      <c r="AG119">
        <f t="shared" si="44"/>
        <v>1</v>
      </c>
      <c r="AH119">
        <f t="shared" si="45"/>
        <v>0</v>
      </c>
      <c r="AI119">
        <f t="shared" si="46"/>
        <v>0</v>
      </c>
      <c r="AJ119">
        <f t="shared" si="47"/>
        <v>0</v>
      </c>
      <c r="AK119">
        <v>0</v>
      </c>
      <c r="AL119">
        <v>0</v>
      </c>
      <c r="AM119">
        <v>0</v>
      </c>
      <c r="AN119">
        <v>0</v>
      </c>
      <c r="AO119">
        <v>1</v>
      </c>
      <c r="AP119">
        <v>1</v>
      </c>
      <c r="AQ119">
        <v>1</v>
      </c>
      <c r="AR119">
        <v>0</v>
      </c>
      <c r="AS119">
        <v>0</v>
      </c>
      <c r="AT119">
        <v>0</v>
      </c>
      <c r="AU119" t="s">
        <v>22</v>
      </c>
      <c r="AV119">
        <v>61.8</v>
      </c>
      <c r="AW119">
        <v>56</v>
      </c>
      <c r="AX119">
        <v>35.5</v>
      </c>
      <c r="AY119">
        <v>40.6</v>
      </c>
      <c r="AZ119">
        <v>55</v>
      </c>
      <c r="BA119">
        <v>80</v>
      </c>
      <c r="BB119">
        <v>1</v>
      </c>
    </row>
    <row r="120" spans="1:54" x14ac:dyDescent="0.3">
      <c r="A120" t="s">
        <v>35</v>
      </c>
      <c r="B120">
        <f t="shared" si="24"/>
        <v>0</v>
      </c>
      <c r="C120">
        <f t="shared" si="25"/>
        <v>0</v>
      </c>
      <c r="D120">
        <f t="shared" si="26"/>
        <v>0</v>
      </c>
      <c r="E120">
        <f t="shared" si="27"/>
        <v>1</v>
      </c>
      <c r="F120">
        <f t="shared" si="28"/>
        <v>0</v>
      </c>
      <c r="G120">
        <f t="shared" si="29"/>
        <v>0</v>
      </c>
      <c r="H120" s="3">
        <v>9860</v>
      </c>
      <c r="I120" s="3">
        <v>9.1962414475966803</v>
      </c>
      <c r="J120" s="2">
        <v>1.1200000000000001</v>
      </c>
      <c r="K120" s="2">
        <v>-0.71034329038447197</v>
      </c>
      <c r="L120" s="2">
        <v>1.4049280000000004</v>
      </c>
      <c r="M120" s="2">
        <v>1.2544000000000002</v>
      </c>
      <c r="N120" t="s">
        <v>13</v>
      </c>
      <c r="O120" t="s">
        <v>36</v>
      </c>
      <c r="P120" t="s">
        <v>15</v>
      </c>
      <c r="Q120">
        <f t="shared" si="30"/>
        <v>0</v>
      </c>
      <c r="R120">
        <f t="shared" si="31"/>
        <v>0</v>
      </c>
      <c r="S120">
        <f t="shared" si="32"/>
        <v>1</v>
      </c>
      <c r="T120">
        <f t="shared" si="33"/>
        <v>0</v>
      </c>
      <c r="U120">
        <f t="shared" si="34"/>
        <v>0</v>
      </c>
      <c r="V120" t="s">
        <v>34</v>
      </c>
      <c r="W120">
        <f t="shared" si="35"/>
        <v>0</v>
      </c>
      <c r="X120">
        <f t="shared" si="36"/>
        <v>0</v>
      </c>
      <c r="Y120">
        <f t="shared" si="37"/>
        <v>0</v>
      </c>
      <c r="Z120">
        <f t="shared" si="38"/>
        <v>0</v>
      </c>
      <c r="AA120">
        <f t="shared" si="39"/>
        <v>0</v>
      </c>
      <c r="AB120">
        <f t="shared" si="40"/>
        <v>1</v>
      </c>
      <c r="AC120">
        <f t="shared" si="41"/>
        <v>0</v>
      </c>
      <c r="AD120">
        <f t="shared" si="42"/>
        <v>1</v>
      </c>
      <c r="AE120" t="s">
        <v>33</v>
      </c>
      <c r="AF120">
        <f t="shared" si="43"/>
        <v>1</v>
      </c>
      <c r="AG120">
        <f t="shared" si="44"/>
        <v>0</v>
      </c>
      <c r="AH120">
        <f t="shared" si="45"/>
        <v>0</v>
      </c>
      <c r="AI120">
        <f t="shared" si="46"/>
        <v>0</v>
      </c>
      <c r="AJ120">
        <f t="shared" si="47"/>
        <v>0</v>
      </c>
      <c r="AK120">
        <v>1</v>
      </c>
      <c r="AL120">
        <v>0</v>
      </c>
      <c r="AM120">
        <v>0</v>
      </c>
      <c r="AN120">
        <v>0</v>
      </c>
      <c r="AO120">
        <v>1</v>
      </c>
      <c r="AP120">
        <v>1</v>
      </c>
      <c r="AQ120">
        <v>1</v>
      </c>
      <c r="AR120">
        <v>1</v>
      </c>
      <c r="AS120">
        <v>0</v>
      </c>
      <c r="AT120">
        <v>0</v>
      </c>
      <c r="AU120" t="s">
        <v>22</v>
      </c>
      <c r="AV120">
        <v>62.5</v>
      </c>
      <c r="AW120">
        <v>56</v>
      </c>
      <c r="AX120">
        <v>35.5</v>
      </c>
      <c r="AY120">
        <v>40.799999999999997</v>
      </c>
      <c r="AZ120">
        <v>50</v>
      </c>
      <c r="BA120">
        <v>80</v>
      </c>
      <c r="BB120">
        <v>1</v>
      </c>
    </row>
    <row r="121" spans="1:54" x14ac:dyDescent="0.3">
      <c r="A121" t="s">
        <v>19</v>
      </c>
      <c r="B121">
        <f t="shared" si="24"/>
        <v>1</v>
      </c>
      <c r="C121">
        <f t="shared" si="25"/>
        <v>0</v>
      </c>
      <c r="D121">
        <f t="shared" si="26"/>
        <v>0</v>
      </c>
      <c r="E121">
        <f t="shared" si="27"/>
        <v>0</v>
      </c>
      <c r="F121">
        <f t="shared" si="28"/>
        <v>0</v>
      </c>
      <c r="G121">
        <f t="shared" si="29"/>
        <v>0</v>
      </c>
      <c r="H121" s="3">
        <v>20270.314999999999</v>
      </c>
      <c r="I121" s="3">
        <v>9.9169127795325007</v>
      </c>
      <c r="J121" s="2">
        <v>1.73</v>
      </c>
      <c r="K121" s="2">
        <v>1.3954612009365412</v>
      </c>
      <c r="L121" s="2">
        <v>5.1777169999999995</v>
      </c>
      <c r="M121" s="2">
        <v>2.9929000000000001</v>
      </c>
      <c r="N121" t="s">
        <v>13</v>
      </c>
      <c r="O121" t="s">
        <v>20</v>
      </c>
      <c r="P121" t="s">
        <v>31</v>
      </c>
      <c r="Q121">
        <f t="shared" si="30"/>
        <v>0</v>
      </c>
      <c r="R121">
        <f t="shared" si="31"/>
        <v>0</v>
      </c>
      <c r="S121">
        <f t="shared" si="32"/>
        <v>0</v>
      </c>
      <c r="T121">
        <f t="shared" si="33"/>
        <v>1</v>
      </c>
      <c r="U121">
        <f t="shared" si="34"/>
        <v>0</v>
      </c>
      <c r="V121" t="s">
        <v>16</v>
      </c>
      <c r="W121">
        <f t="shared" si="35"/>
        <v>0</v>
      </c>
      <c r="X121">
        <f t="shared" si="36"/>
        <v>0</v>
      </c>
      <c r="Y121">
        <f t="shared" si="37"/>
        <v>0</v>
      </c>
      <c r="Z121">
        <f t="shared" si="38"/>
        <v>1</v>
      </c>
      <c r="AA121">
        <f t="shared" si="39"/>
        <v>0</v>
      </c>
      <c r="AB121">
        <f t="shared" si="40"/>
        <v>0</v>
      </c>
      <c r="AC121">
        <f t="shared" si="41"/>
        <v>0</v>
      </c>
      <c r="AD121">
        <f t="shared" si="42"/>
        <v>1</v>
      </c>
      <c r="AE121" t="s">
        <v>23</v>
      </c>
      <c r="AF121">
        <f t="shared" si="43"/>
        <v>0</v>
      </c>
      <c r="AG121">
        <f t="shared" si="44"/>
        <v>1</v>
      </c>
      <c r="AH121">
        <f t="shared" si="45"/>
        <v>0</v>
      </c>
      <c r="AI121">
        <f t="shared" si="46"/>
        <v>0</v>
      </c>
      <c r="AJ121">
        <f t="shared" si="47"/>
        <v>0</v>
      </c>
      <c r="AK121">
        <v>0</v>
      </c>
      <c r="AL121">
        <v>0</v>
      </c>
      <c r="AM121">
        <v>0</v>
      </c>
      <c r="AN121">
        <v>0</v>
      </c>
      <c r="AO121">
        <v>1</v>
      </c>
      <c r="AP121">
        <v>1</v>
      </c>
      <c r="AQ121">
        <v>1</v>
      </c>
      <c r="AR121">
        <v>0</v>
      </c>
      <c r="AS121">
        <v>0</v>
      </c>
      <c r="AT121">
        <v>0</v>
      </c>
      <c r="AU121" t="s">
        <v>22</v>
      </c>
      <c r="AV121">
        <v>61.9</v>
      </c>
      <c r="AW121">
        <v>57</v>
      </c>
      <c r="AX121">
        <v>35.5</v>
      </c>
      <c r="AY121">
        <v>40.6</v>
      </c>
      <c r="AZ121">
        <v>55</v>
      </c>
      <c r="BA121">
        <v>80</v>
      </c>
      <c r="BB121">
        <v>1</v>
      </c>
    </row>
    <row r="122" spans="1:54" x14ac:dyDescent="0.3">
      <c r="A122" t="s">
        <v>19</v>
      </c>
      <c r="B122">
        <f t="shared" si="24"/>
        <v>1</v>
      </c>
      <c r="C122">
        <f t="shared" si="25"/>
        <v>0</v>
      </c>
      <c r="D122">
        <f t="shared" si="26"/>
        <v>0</v>
      </c>
      <c r="E122">
        <f t="shared" si="27"/>
        <v>0</v>
      </c>
      <c r="F122">
        <f t="shared" si="28"/>
        <v>0</v>
      </c>
      <c r="G122">
        <f t="shared" si="29"/>
        <v>0</v>
      </c>
      <c r="H122" s="3">
        <v>35003.945</v>
      </c>
      <c r="I122" s="3">
        <v>10.463216048405487</v>
      </c>
      <c r="J122" s="2">
        <v>1.71</v>
      </c>
      <c r="K122" s="2">
        <v>1.3264184307292948</v>
      </c>
      <c r="L122" s="2">
        <v>5.0002109999999993</v>
      </c>
      <c r="M122" s="2">
        <v>2.9240999999999997</v>
      </c>
      <c r="N122" t="s">
        <v>13</v>
      </c>
      <c r="O122" t="s">
        <v>20</v>
      </c>
      <c r="P122" t="s">
        <v>15</v>
      </c>
      <c r="Q122">
        <f t="shared" si="30"/>
        <v>0</v>
      </c>
      <c r="R122">
        <f t="shared" si="31"/>
        <v>0</v>
      </c>
      <c r="S122">
        <f t="shared" si="32"/>
        <v>1</v>
      </c>
      <c r="T122">
        <f t="shared" si="33"/>
        <v>0</v>
      </c>
      <c r="U122">
        <f t="shared" si="34"/>
        <v>0</v>
      </c>
      <c r="V122" t="s">
        <v>42</v>
      </c>
      <c r="W122">
        <f t="shared" si="35"/>
        <v>1</v>
      </c>
      <c r="X122">
        <f t="shared" si="36"/>
        <v>0</v>
      </c>
      <c r="Y122">
        <f t="shared" si="37"/>
        <v>0</v>
      </c>
      <c r="Z122">
        <f t="shared" si="38"/>
        <v>0</v>
      </c>
      <c r="AA122">
        <f t="shared" si="39"/>
        <v>0</v>
      </c>
      <c r="AB122">
        <f t="shared" si="40"/>
        <v>0</v>
      </c>
      <c r="AC122">
        <f t="shared" si="41"/>
        <v>1</v>
      </c>
      <c r="AD122">
        <f t="shared" si="42"/>
        <v>0</v>
      </c>
      <c r="AE122" t="s">
        <v>23</v>
      </c>
      <c r="AF122">
        <f t="shared" si="43"/>
        <v>0</v>
      </c>
      <c r="AG122">
        <f t="shared" si="44"/>
        <v>1</v>
      </c>
      <c r="AH122">
        <f t="shared" si="45"/>
        <v>0</v>
      </c>
      <c r="AI122">
        <f t="shared" si="46"/>
        <v>0</v>
      </c>
      <c r="AJ122">
        <f t="shared" si="47"/>
        <v>0</v>
      </c>
      <c r="AK122">
        <v>1</v>
      </c>
      <c r="AL122">
        <v>0</v>
      </c>
      <c r="AM122">
        <v>1</v>
      </c>
      <c r="AN122">
        <v>0</v>
      </c>
      <c r="AO122">
        <v>1</v>
      </c>
      <c r="AP122">
        <v>1</v>
      </c>
      <c r="AQ122">
        <v>1</v>
      </c>
      <c r="AR122">
        <v>0</v>
      </c>
      <c r="AS122">
        <v>0</v>
      </c>
      <c r="AT122">
        <v>0</v>
      </c>
      <c r="AU122" t="s">
        <v>22</v>
      </c>
      <c r="AV122">
        <v>61.8</v>
      </c>
      <c r="AW122">
        <v>57</v>
      </c>
      <c r="AX122">
        <v>35</v>
      </c>
      <c r="AY122">
        <v>40.799999999999997</v>
      </c>
      <c r="AZ122">
        <v>55</v>
      </c>
      <c r="BA122">
        <v>80</v>
      </c>
      <c r="BB122">
        <v>1</v>
      </c>
    </row>
    <row r="123" spans="1:54" x14ac:dyDescent="0.3">
      <c r="A123" t="s">
        <v>19</v>
      </c>
      <c r="B123">
        <f t="shared" si="24"/>
        <v>1</v>
      </c>
      <c r="C123">
        <f t="shared" si="25"/>
        <v>0</v>
      </c>
      <c r="D123">
        <f t="shared" si="26"/>
        <v>0</v>
      </c>
      <c r="E123">
        <f t="shared" si="27"/>
        <v>0</v>
      </c>
      <c r="F123">
        <f t="shared" si="28"/>
        <v>0</v>
      </c>
      <c r="G123">
        <f t="shared" si="29"/>
        <v>0</v>
      </c>
      <c r="H123" s="3">
        <v>12925.17</v>
      </c>
      <c r="I123" s="3">
        <v>9.4669318520947741</v>
      </c>
      <c r="J123" s="2">
        <v>1.26</v>
      </c>
      <c r="K123" s="2">
        <v>-0.22704389893374785</v>
      </c>
      <c r="L123" s="2">
        <v>2.0003760000000002</v>
      </c>
      <c r="M123" s="2">
        <v>1.5876000000000001</v>
      </c>
      <c r="N123" t="s">
        <v>13</v>
      </c>
      <c r="O123" t="s">
        <v>20</v>
      </c>
      <c r="P123" t="s">
        <v>40</v>
      </c>
      <c r="Q123">
        <f t="shared" si="30"/>
        <v>0</v>
      </c>
      <c r="R123">
        <f t="shared" si="31"/>
        <v>1</v>
      </c>
      <c r="S123">
        <f t="shared" si="32"/>
        <v>0</v>
      </c>
      <c r="T123">
        <f t="shared" si="33"/>
        <v>0</v>
      </c>
      <c r="U123">
        <f t="shared" si="34"/>
        <v>0</v>
      </c>
      <c r="V123" t="s">
        <v>16</v>
      </c>
      <c r="W123">
        <f t="shared" si="35"/>
        <v>0</v>
      </c>
      <c r="X123">
        <f t="shared" si="36"/>
        <v>0</v>
      </c>
      <c r="Y123">
        <f t="shared" si="37"/>
        <v>0</v>
      </c>
      <c r="Z123">
        <f t="shared" si="38"/>
        <v>1</v>
      </c>
      <c r="AA123">
        <f t="shared" si="39"/>
        <v>0</v>
      </c>
      <c r="AB123">
        <f t="shared" si="40"/>
        <v>0</v>
      </c>
      <c r="AC123">
        <f t="shared" si="41"/>
        <v>0</v>
      </c>
      <c r="AD123">
        <f t="shared" si="42"/>
        <v>1</v>
      </c>
      <c r="AE123" t="s">
        <v>33</v>
      </c>
      <c r="AF123">
        <f t="shared" si="43"/>
        <v>1</v>
      </c>
      <c r="AG123">
        <f t="shared" si="44"/>
        <v>0</v>
      </c>
      <c r="AH123">
        <f t="shared" si="45"/>
        <v>0</v>
      </c>
      <c r="AI123">
        <f t="shared" si="46"/>
        <v>0</v>
      </c>
      <c r="AJ123">
        <f t="shared" si="47"/>
        <v>0</v>
      </c>
      <c r="AK123">
        <v>0</v>
      </c>
      <c r="AL123">
        <v>1</v>
      </c>
      <c r="AM123">
        <v>0</v>
      </c>
      <c r="AN123">
        <v>0</v>
      </c>
      <c r="AO123">
        <v>0</v>
      </c>
      <c r="AP123">
        <v>1</v>
      </c>
      <c r="AQ123">
        <v>1</v>
      </c>
      <c r="AR123">
        <v>0</v>
      </c>
      <c r="AS123">
        <v>0</v>
      </c>
      <c r="AT123">
        <v>0</v>
      </c>
      <c r="AU123" t="s">
        <v>22</v>
      </c>
      <c r="AV123">
        <v>61.7</v>
      </c>
      <c r="AW123">
        <v>57</v>
      </c>
      <c r="AX123">
        <v>34</v>
      </c>
      <c r="AY123">
        <v>41.4</v>
      </c>
      <c r="AZ123">
        <v>55</v>
      </c>
      <c r="BA123">
        <v>80</v>
      </c>
      <c r="BB123">
        <v>1</v>
      </c>
    </row>
    <row r="124" spans="1:54" x14ac:dyDescent="0.3">
      <c r="A124" t="s">
        <v>19</v>
      </c>
      <c r="B124">
        <f t="shared" si="24"/>
        <v>1</v>
      </c>
      <c r="C124">
        <f t="shared" si="25"/>
        <v>0</v>
      </c>
      <c r="D124">
        <f t="shared" si="26"/>
        <v>0</v>
      </c>
      <c r="E124">
        <f t="shared" si="27"/>
        <v>0</v>
      </c>
      <c r="F124">
        <f t="shared" si="28"/>
        <v>0</v>
      </c>
      <c r="G124">
        <f t="shared" si="29"/>
        <v>0</v>
      </c>
      <c r="H124" s="3">
        <v>16461.32</v>
      </c>
      <c r="I124" s="3">
        <v>9.7087686654263532</v>
      </c>
      <c r="J124" s="2">
        <v>1.41</v>
      </c>
      <c r="K124" s="2">
        <v>0.29077687762059945</v>
      </c>
      <c r="L124" s="2">
        <v>2.8032209999999997</v>
      </c>
      <c r="M124" s="2">
        <v>1.9880999999999998</v>
      </c>
      <c r="N124" t="s">
        <v>13</v>
      </c>
      <c r="O124" t="s">
        <v>20</v>
      </c>
      <c r="P124" t="s">
        <v>15</v>
      </c>
      <c r="Q124">
        <f t="shared" si="30"/>
        <v>0</v>
      </c>
      <c r="R124">
        <f t="shared" si="31"/>
        <v>0</v>
      </c>
      <c r="S124">
        <f t="shared" si="32"/>
        <v>1</v>
      </c>
      <c r="T124">
        <f t="shared" si="33"/>
        <v>0</v>
      </c>
      <c r="U124">
        <f t="shared" si="34"/>
        <v>0</v>
      </c>
      <c r="V124" t="s">
        <v>24</v>
      </c>
      <c r="W124">
        <f t="shared" si="35"/>
        <v>0</v>
      </c>
      <c r="X124">
        <f t="shared" si="36"/>
        <v>0</v>
      </c>
      <c r="Y124">
        <f t="shared" si="37"/>
        <v>1</v>
      </c>
      <c r="Z124">
        <f t="shared" si="38"/>
        <v>0</v>
      </c>
      <c r="AA124">
        <f t="shared" si="39"/>
        <v>0</v>
      </c>
      <c r="AB124">
        <f t="shared" si="40"/>
        <v>0</v>
      </c>
      <c r="AC124">
        <f t="shared" si="41"/>
        <v>0</v>
      </c>
      <c r="AD124">
        <f t="shared" si="42"/>
        <v>1</v>
      </c>
      <c r="AE124" t="s">
        <v>23</v>
      </c>
      <c r="AF124">
        <f t="shared" si="43"/>
        <v>0</v>
      </c>
      <c r="AG124">
        <f t="shared" si="44"/>
        <v>1</v>
      </c>
      <c r="AH124">
        <f t="shared" si="45"/>
        <v>0</v>
      </c>
      <c r="AI124">
        <f t="shared" si="46"/>
        <v>0</v>
      </c>
      <c r="AJ124">
        <f t="shared" si="47"/>
        <v>0</v>
      </c>
      <c r="AK124">
        <v>0</v>
      </c>
      <c r="AL124">
        <v>1</v>
      </c>
      <c r="AM124">
        <v>0</v>
      </c>
      <c r="AN124">
        <v>1</v>
      </c>
      <c r="AO124">
        <v>1</v>
      </c>
      <c r="AP124">
        <v>1</v>
      </c>
      <c r="AQ124">
        <v>1</v>
      </c>
      <c r="AR124">
        <v>0</v>
      </c>
      <c r="AS124">
        <v>1</v>
      </c>
      <c r="AT124">
        <v>0</v>
      </c>
      <c r="AU124" t="s">
        <v>22</v>
      </c>
      <c r="AV124">
        <v>61.3</v>
      </c>
      <c r="AW124">
        <v>57</v>
      </c>
      <c r="AX124">
        <v>34.5</v>
      </c>
      <c r="AY124">
        <v>40.799999999999997</v>
      </c>
      <c r="AZ124">
        <v>55</v>
      </c>
      <c r="BA124">
        <v>80</v>
      </c>
      <c r="BB124">
        <v>1</v>
      </c>
    </row>
    <row r="125" spans="1:54" x14ac:dyDescent="0.3">
      <c r="A125" t="s">
        <v>35</v>
      </c>
      <c r="B125">
        <f t="shared" si="24"/>
        <v>0</v>
      </c>
      <c r="C125">
        <f t="shared" si="25"/>
        <v>0</v>
      </c>
      <c r="D125">
        <f t="shared" si="26"/>
        <v>0</v>
      </c>
      <c r="E125">
        <f t="shared" si="27"/>
        <v>1</v>
      </c>
      <c r="F125">
        <f t="shared" si="28"/>
        <v>0</v>
      </c>
      <c r="G125">
        <f t="shared" si="29"/>
        <v>0</v>
      </c>
      <c r="H125" s="3">
        <v>11240</v>
      </c>
      <c r="I125" s="3">
        <v>9.3272341234476812</v>
      </c>
      <c r="J125" s="2">
        <v>1.35</v>
      </c>
      <c r="K125" s="2">
        <v>8.3648566998860988E-2</v>
      </c>
      <c r="L125" s="2">
        <v>2.4603750000000004</v>
      </c>
      <c r="M125" s="2">
        <v>1.8225000000000002</v>
      </c>
      <c r="N125" t="s">
        <v>13</v>
      </c>
      <c r="O125" t="s">
        <v>36</v>
      </c>
      <c r="P125" t="s">
        <v>31</v>
      </c>
      <c r="Q125">
        <f t="shared" si="30"/>
        <v>0</v>
      </c>
      <c r="R125">
        <f t="shared" si="31"/>
        <v>0</v>
      </c>
      <c r="S125">
        <f t="shared" si="32"/>
        <v>0</v>
      </c>
      <c r="T125">
        <f t="shared" si="33"/>
        <v>1</v>
      </c>
      <c r="U125">
        <f t="shared" si="34"/>
        <v>0</v>
      </c>
      <c r="V125" t="s">
        <v>34</v>
      </c>
      <c r="W125">
        <f t="shared" si="35"/>
        <v>0</v>
      </c>
      <c r="X125">
        <f t="shared" si="36"/>
        <v>0</v>
      </c>
      <c r="Y125">
        <f t="shared" si="37"/>
        <v>0</v>
      </c>
      <c r="Z125">
        <f t="shared" si="38"/>
        <v>0</v>
      </c>
      <c r="AA125">
        <f t="shared" si="39"/>
        <v>0</v>
      </c>
      <c r="AB125">
        <f t="shared" si="40"/>
        <v>1</v>
      </c>
      <c r="AC125">
        <f t="shared" si="41"/>
        <v>0</v>
      </c>
      <c r="AD125">
        <f t="shared" si="42"/>
        <v>1</v>
      </c>
      <c r="AE125" t="s">
        <v>23</v>
      </c>
      <c r="AF125">
        <f t="shared" si="43"/>
        <v>0</v>
      </c>
      <c r="AG125">
        <f t="shared" si="44"/>
        <v>1</v>
      </c>
      <c r="AH125">
        <f t="shared" si="45"/>
        <v>0</v>
      </c>
      <c r="AI125">
        <f t="shared" si="46"/>
        <v>0</v>
      </c>
      <c r="AJ125">
        <f t="shared" si="47"/>
        <v>0</v>
      </c>
      <c r="AK125">
        <v>0</v>
      </c>
      <c r="AL125">
        <v>0</v>
      </c>
      <c r="AM125">
        <v>1</v>
      </c>
      <c r="AN125">
        <v>1</v>
      </c>
      <c r="AO125">
        <v>1</v>
      </c>
      <c r="AP125">
        <v>1</v>
      </c>
      <c r="AQ125">
        <v>1</v>
      </c>
      <c r="AR125">
        <v>1</v>
      </c>
      <c r="AS125">
        <v>1</v>
      </c>
      <c r="AT125">
        <v>0</v>
      </c>
      <c r="AU125" t="s">
        <v>22</v>
      </c>
      <c r="AV125">
        <v>62</v>
      </c>
      <c r="AW125">
        <v>56</v>
      </c>
      <c r="AX125">
        <v>34.5</v>
      </c>
      <c r="AY125">
        <v>40.799999999999997</v>
      </c>
      <c r="AZ125">
        <v>50</v>
      </c>
      <c r="BA125">
        <v>80</v>
      </c>
      <c r="BB125">
        <v>1</v>
      </c>
    </row>
    <row r="126" spans="1:54" x14ac:dyDescent="0.3">
      <c r="A126" t="s">
        <v>25</v>
      </c>
      <c r="B126">
        <f t="shared" si="24"/>
        <v>0</v>
      </c>
      <c r="C126">
        <f t="shared" si="25"/>
        <v>1</v>
      </c>
      <c r="D126">
        <f t="shared" si="26"/>
        <v>0</v>
      </c>
      <c r="E126">
        <f t="shared" si="27"/>
        <v>0</v>
      </c>
      <c r="F126">
        <f t="shared" si="28"/>
        <v>0</v>
      </c>
      <c r="G126">
        <f t="shared" si="29"/>
        <v>0</v>
      </c>
      <c r="H126" s="3">
        <v>10669</v>
      </c>
      <c r="I126" s="3">
        <v>9.2750976191914614</v>
      </c>
      <c r="J126" s="2">
        <v>1.0449999999999999</v>
      </c>
      <c r="K126" s="2">
        <v>-0.96925367866164636</v>
      </c>
      <c r="L126" s="2">
        <v>1.1411661249999998</v>
      </c>
      <c r="M126" s="2">
        <v>1.0920249999999998</v>
      </c>
      <c r="N126" t="s">
        <v>13</v>
      </c>
      <c r="O126" t="s">
        <v>26</v>
      </c>
      <c r="P126" t="s">
        <v>15</v>
      </c>
      <c r="Q126">
        <f t="shared" si="30"/>
        <v>0</v>
      </c>
      <c r="R126">
        <f t="shared" si="31"/>
        <v>0</v>
      </c>
      <c r="S126">
        <f t="shared" si="32"/>
        <v>1</v>
      </c>
      <c r="T126">
        <f t="shared" si="33"/>
        <v>0</v>
      </c>
      <c r="U126">
        <f t="shared" si="34"/>
        <v>0</v>
      </c>
      <c r="V126" t="s">
        <v>24</v>
      </c>
      <c r="W126">
        <f t="shared" si="35"/>
        <v>0</v>
      </c>
      <c r="X126">
        <f t="shared" si="36"/>
        <v>0</v>
      </c>
      <c r="Y126">
        <f t="shared" si="37"/>
        <v>1</v>
      </c>
      <c r="Z126">
        <f t="shared" si="38"/>
        <v>0</v>
      </c>
      <c r="AA126">
        <f t="shared" si="39"/>
        <v>0</v>
      </c>
      <c r="AB126">
        <f t="shared" si="40"/>
        <v>0</v>
      </c>
      <c r="AC126">
        <f t="shared" si="41"/>
        <v>0</v>
      </c>
      <c r="AD126">
        <f t="shared" si="42"/>
        <v>1</v>
      </c>
      <c r="AE126" t="s">
        <v>28</v>
      </c>
      <c r="AF126">
        <f t="shared" si="43"/>
        <v>0</v>
      </c>
      <c r="AG126">
        <f t="shared" si="44"/>
        <v>0</v>
      </c>
      <c r="AH126">
        <f t="shared" si="45"/>
        <v>0</v>
      </c>
      <c r="AI126">
        <f t="shared" si="46"/>
        <v>1</v>
      </c>
      <c r="AJ126">
        <f t="shared" si="47"/>
        <v>0</v>
      </c>
      <c r="AK126">
        <v>1</v>
      </c>
      <c r="AL126">
        <v>0</v>
      </c>
      <c r="AM126">
        <v>1</v>
      </c>
      <c r="AN126">
        <v>1</v>
      </c>
      <c r="AO126">
        <v>1</v>
      </c>
      <c r="AP126">
        <v>1</v>
      </c>
      <c r="AQ126">
        <v>1</v>
      </c>
      <c r="AR126">
        <v>0</v>
      </c>
      <c r="AS126">
        <v>1</v>
      </c>
      <c r="AT126">
        <v>0</v>
      </c>
      <c r="AU126" t="s">
        <v>17</v>
      </c>
      <c r="AV126">
        <v>61.4</v>
      </c>
      <c r="AW126">
        <v>56.9</v>
      </c>
      <c r="AX126">
        <v>34.799999999999997</v>
      </c>
      <c r="AY126">
        <v>40.9</v>
      </c>
      <c r="AZ126">
        <v>56</v>
      </c>
      <c r="BA126">
        <v>76</v>
      </c>
      <c r="BB126">
        <v>1</v>
      </c>
    </row>
    <row r="127" spans="1:54" x14ac:dyDescent="0.3">
      <c r="A127" t="s">
        <v>29</v>
      </c>
      <c r="B127">
        <f t="shared" si="24"/>
        <v>0</v>
      </c>
      <c r="C127">
        <f t="shared" si="25"/>
        <v>0</v>
      </c>
      <c r="D127">
        <f t="shared" si="26"/>
        <v>1</v>
      </c>
      <c r="E127">
        <f t="shared" si="27"/>
        <v>0</v>
      </c>
      <c r="F127">
        <f t="shared" si="28"/>
        <v>0</v>
      </c>
      <c r="G127">
        <f t="shared" si="29"/>
        <v>0</v>
      </c>
      <c r="H127" s="3">
        <v>25520</v>
      </c>
      <c r="I127" s="3">
        <v>10.147217737458726</v>
      </c>
      <c r="J127" s="2">
        <v>1.61</v>
      </c>
      <c r="K127" s="2">
        <v>0.98120457969306352</v>
      </c>
      <c r="L127" s="2">
        <v>4.1732810000000011</v>
      </c>
      <c r="M127" s="2">
        <v>2.5921000000000003</v>
      </c>
      <c r="N127" t="s">
        <v>30</v>
      </c>
      <c r="O127" t="s">
        <v>14</v>
      </c>
      <c r="P127" t="s">
        <v>40</v>
      </c>
      <c r="Q127">
        <f t="shared" si="30"/>
        <v>0</v>
      </c>
      <c r="R127">
        <f t="shared" si="31"/>
        <v>1</v>
      </c>
      <c r="S127">
        <f t="shared" si="32"/>
        <v>0</v>
      </c>
      <c r="T127">
        <f t="shared" si="33"/>
        <v>0</v>
      </c>
      <c r="U127">
        <f t="shared" si="34"/>
        <v>0</v>
      </c>
      <c r="V127" t="s">
        <v>16</v>
      </c>
      <c r="W127">
        <f t="shared" si="35"/>
        <v>0</v>
      </c>
      <c r="X127">
        <f t="shared" si="36"/>
        <v>0</v>
      </c>
      <c r="Y127">
        <f t="shared" si="37"/>
        <v>0</v>
      </c>
      <c r="Z127">
        <f t="shared" si="38"/>
        <v>1</v>
      </c>
      <c r="AA127">
        <f t="shared" si="39"/>
        <v>0</v>
      </c>
      <c r="AB127">
        <f t="shared" si="40"/>
        <v>0</v>
      </c>
      <c r="AC127">
        <f t="shared" si="41"/>
        <v>0</v>
      </c>
      <c r="AD127">
        <f t="shared" si="42"/>
        <v>1</v>
      </c>
      <c r="AE127" t="s">
        <v>28</v>
      </c>
      <c r="AF127">
        <f t="shared" si="43"/>
        <v>0</v>
      </c>
      <c r="AG127">
        <f t="shared" si="44"/>
        <v>0</v>
      </c>
      <c r="AH127">
        <f t="shared" si="45"/>
        <v>0</v>
      </c>
      <c r="AI127">
        <f t="shared" si="46"/>
        <v>1</v>
      </c>
      <c r="AJ127">
        <f t="shared" si="47"/>
        <v>0</v>
      </c>
      <c r="AK127">
        <v>1</v>
      </c>
      <c r="AL127">
        <v>1</v>
      </c>
      <c r="AM127">
        <v>1</v>
      </c>
      <c r="AN127">
        <v>1</v>
      </c>
      <c r="AO127">
        <v>1</v>
      </c>
      <c r="AP127">
        <v>1</v>
      </c>
      <c r="AQ127">
        <v>1</v>
      </c>
      <c r="AR127">
        <v>0</v>
      </c>
      <c r="AS127">
        <v>1</v>
      </c>
      <c r="AT127">
        <v>0</v>
      </c>
      <c r="AU127" t="s">
        <v>17</v>
      </c>
      <c r="AV127">
        <v>61.6</v>
      </c>
      <c r="AW127">
        <v>57</v>
      </c>
      <c r="AX127">
        <v>34.5</v>
      </c>
      <c r="AY127">
        <v>40.9</v>
      </c>
      <c r="AZ127">
        <v>54</v>
      </c>
      <c r="BA127">
        <v>78</v>
      </c>
      <c r="BB127">
        <v>1</v>
      </c>
    </row>
    <row r="128" spans="1:54" x14ac:dyDescent="0.3">
      <c r="A128" t="s">
        <v>12</v>
      </c>
      <c r="B128">
        <f t="shared" si="24"/>
        <v>0</v>
      </c>
      <c r="C128">
        <f t="shared" si="25"/>
        <v>0</v>
      </c>
      <c r="D128">
        <f t="shared" si="26"/>
        <v>0</v>
      </c>
      <c r="E128">
        <f t="shared" si="27"/>
        <v>0</v>
      </c>
      <c r="F128">
        <f t="shared" si="28"/>
        <v>0</v>
      </c>
      <c r="G128">
        <f t="shared" si="29"/>
        <v>1</v>
      </c>
      <c r="H128" s="3">
        <v>18812</v>
      </c>
      <c r="I128" s="3">
        <v>9.8422502430649388</v>
      </c>
      <c r="J128" s="2">
        <v>1.7549999999999999</v>
      </c>
      <c r="K128" s="2">
        <v>1.4817646636955988</v>
      </c>
      <c r="L128" s="2">
        <v>5.4054438749999987</v>
      </c>
      <c r="M128" s="2">
        <v>3.0800249999999996</v>
      </c>
      <c r="N128" t="s">
        <v>13</v>
      </c>
      <c r="O128" t="s">
        <v>14</v>
      </c>
      <c r="P128" t="s">
        <v>21</v>
      </c>
      <c r="Q128">
        <f t="shared" si="30"/>
        <v>0</v>
      </c>
      <c r="R128">
        <f t="shared" si="31"/>
        <v>0</v>
      </c>
      <c r="S128">
        <f t="shared" si="32"/>
        <v>0</v>
      </c>
      <c r="T128">
        <f t="shared" si="33"/>
        <v>0</v>
      </c>
      <c r="U128">
        <f t="shared" si="34"/>
        <v>1</v>
      </c>
      <c r="V128" t="s">
        <v>24</v>
      </c>
      <c r="W128">
        <f t="shared" si="35"/>
        <v>0</v>
      </c>
      <c r="X128">
        <f t="shared" si="36"/>
        <v>0</v>
      </c>
      <c r="Y128">
        <f t="shared" si="37"/>
        <v>1</v>
      </c>
      <c r="Z128">
        <f t="shared" si="38"/>
        <v>0</v>
      </c>
      <c r="AA128">
        <f t="shared" si="39"/>
        <v>0</v>
      </c>
      <c r="AB128">
        <f t="shared" si="40"/>
        <v>0</v>
      </c>
      <c r="AC128">
        <f t="shared" si="41"/>
        <v>0</v>
      </c>
      <c r="AD128">
        <f t="shared" si="42"/>
        <v>1</v>
      </c>
      <c r="AE128" t="s">
        <v>28</v>
      </c>
      <c r="AF128">
        <f t="shared" si="43"/>
        <v>0</v>
      </c>
      <c r="AG128">
        <f t="shared" si="44"/>
        <v>0</v>
      </c>
      <c r="AH128">
        <f t="shared" si="45"/>
        <v>0</v>
      </c>
      <c r="AI128">
        <f t="shared" si="46"/>
        <v>1</v>
      </c>
      <c r="AJ128">
        <f t="shared" si="47"/>
        <v>0</v>
      </c>
      <c r="AK128">
        <v>1</v>
      </c>
      <c r="AL128">
        <v>1</v>
      </c>
      <c r="AM128">
        <v>0</v>
      </c>
      <c r="AN128">
        <v>1</v>
      </c>
      <c r="AO128">
        <v>1</v>
      </c>
      <c r="AP128">
        <v>1</v>
      </c>
      <c r="AQ128">
        <v>1</v>
      </c>
      <c r="AR128">
        <v>0</v>
      </c>
      <c r="AS128">
        <v>1</v>
      </c>
      <c r="AT128">
        <v>0</v>
      </c>
      <c r="AU128" t="s">
        <v>17</v>
      </c>
      <c r="AV128">
        <v>61.8</v>
      </c>
      <c r="AW128">
        <v>56.3</v>
      </c>
      <c r="AX128">
        <v>34.6</v>
      </c>
      <c r="AY128">
        <v>40.700000000000003</v>
      </c>
      <c r="AZ128">
        <v>54</v>
      </c>
      <c r="BA128">
        <v>78</v>
      </c>
      <c r="BB128">
        <v>1</v>
      </c>
    </row>
    <row r="129" spans="1:54" x14ac:dyDescent="0.3">
      <c r="A129" t="s">
        <v>12</v>
      </c>
      <c r="B129">
        <f t="shared" si="24"/>
        <v>0</v>
      </c>
      <c r="C129">
        <f t="shared" si="25"/>
        <v>0</v>
      </c>
      <c r="D129">
        <f t="shared" si="26"/>
        <v>0</v>
      </c>
      <c r="E129">
        <f t="shared" si="27"/>
        <v>0</v>
      </c>
      <c r="F129">
        <f t="shared" si="28"/>
        <v>0</v>
      </c>
      <c r="G129">
        <f t="shared" si="29"/>
        <v>1</v>
      </c>
      <c r="H129" s="3">
        <v>12603</v>
      </c>
      <c r="I129" s="3">
        <v>9.441690159837492</v>
      </c>
      <c r="J129" s="2">
        <v>1.321</v>
      </c>
      <c r="K129" s="2">
        <v>-1.6463449801646692E-2</v>
      </c>
      <c r="L129" s="2">
        <v>2.3051991609999996</v>
      </c>
      <c r="M129" s="2">
        <v>1.7450409999999998</v>
      </c>
      <c r="N129" t="s">
        <v>13</v>
      </c>
      <c r="O129" t="s">
        <v>14</v>
      </c>
      <c r="P129" t="s">
        <v>15</v>
      </c>
      <c r="Q129">
        <f t="shared" si="30"/>
        <v>0</v>
      </c>
      <c r="R129">
        <f t="shared" si="31"/>
        <v>0</v>
      </c>
      <c r="S129">
        <f t="shared" si="32"/>
        <v>1</v>
      </c>
      <c r="T129">
        <f t="shared" si="33"/>
        <v>0</v>
      </c>
      <c r="U129">
        <f t="shared" si="34"/>
        <v>0</v>
      </c>
      <c r="V129" t="s">
        <v>16</v>
      </c>
      <c r="W129">
        <f t="shared" si="35"/>
        <v>0</v>
      </c>
      <c r="X129">
        <f t="shared" si="36"/>
        <v>0</v>
      </c>
      <c r="Y129">
        <f t="shared" si="37"/>
        <v>0</v>
      </c>
      <c r="Z129">
        <f t="shared" si="38"/>
        <v>1</v>
      </c>
      <c r="AA129">
        <f t="shared" si="39"/>
        <v>0</v>
      </c>
      <c r="AB129">
        <f t="shared" si="40"/>
        <v>0</v>
      </c>
      <c r="AC129">
        <f t="shared" si="41"/>
        <v>0</v>
      </c>
      <c r="AD129">
        <f t="shared" si="42"/>
        <v>1</v>
      </c>
      <c r="AE129" t="s">
        <v>28</v>
      </c>
      <c r="AF129">
        <f t="shared" si="43"/>
        <v>0</v>
      </c>
      <c r="AG129">
        <f t="shared" si="44"/>
        <v>0</v>
      </c>
      <c r="AH129">
        <f t="shared" si="45"/>
        <v>0</v>
      </c>
      <c r="AI129">
        <f t="shared" si="46"/>
        <v>1</v>
      </c>
      <c r="AJ129">
        <f t="shared" si="47"/>
        <v>0</v>
      </c>
      <c r="AK129">
        <v>1</v>
      </c>
      <c r="AL129">
        <v>1</v>
      </c>
      <c r="AM129">
        <v>0</v>
      </c>
      <c r="AN129">
        <v>1</v>
      </c>
      <c r="AO129">
        <v>1</v>
      </c>
      <c r="AP129">
        <v>1</v>
      </c>
      <c r="AQ129">
        <v>1</v>
      </c>
      <c r="AR129">
        <v>0</v>
      </c>
      <c r="AS129">
        <v>1</v>
      </c>
      <c r="AT129">
        <v>1</v>
      </c>
      <c r="AU129" t="s">
        <v>17</v>
      </c>
      <c r="AV129">
        <v>61.6</v>
      </c>
      <c r="AW129">
        <v>55.5</v>
      </c>
      <c r="AX129">
        <v>34.799999999999997</v>
      </c>
      <c r="AY129">
        <v>40.799999999999997</v>
      </c>
      <c r="AZ129">
        <v>55</v>
      </c>
      <c r="BA129">
        <v>77</v>
      </c>
      <c r="BB129">
        <v>1</v>
      </c>
    </row>
    <row r="130" spans="1:54" x14ac:dyDescent="0.3">
      <c r="A130" t="s">
        <v>19</v>
      </c>
      <c r="B130">
        <f t="shared" si="24"/>
        <v>1</v>
      </c>
      <c r="C130">
        <f t="shared" si="25"/>
        <v>0</v>
      </c>
      <c r="D130">
        <f t="shared" si="26"/>
        <v>0</v>
      </c>
      <c r="E130">
        <f t="shared" si="27"/>
        <v>0</v>
      </c>
      <c r="F130">
        <f t="shared" si="28"/>
        <v>0</v>
      </c>
      <c r="G130">
        <f t="shared" si="29"/>
        <v>0</v>
      </c>
      <c r="H130" s="3">
        <v>13935.78</v>
      </c>
      <c r="I130" s="3">
        <v>9.5422149125153233</v>
      </c>
      <c r="J130" s="2">
        <v>1.31</v>
      </c>
      <c r="K130" s="2">
        <v>-5.4436973415631834E-2</v>
      </c>
      <c r="L130" s="2">
        <v>2.2480910000000001</v>
      </c>
      <c r="M130" s="2">
        <v>1.7161000000000002</v>
      </c>
      <c r="N130" t="s">
        <v>13</v>
      </c>
      <c r="O130" t="s">
        <v>20</v>
      </c>
      <c r="P130" t="s">
        <v>15</v>
      </c>
      <c r="Q130">
        <f t="shared" si="30"/>
        <v>0</v>
      </c>
      <c r="R130">
        <f t="shared" si="31"/>
        <v>0</v>
      </c>
      <c r="S130">
        <f t="shared" si="32"/>
        <v>1</v>
      </c>
      <c r="T130">
        <f t="shared" si="33"/>
        <v>0</v>
      </c>
      <c r="U130">
        <f t="shared" si="34"/>
        <v>0</v>
      </c>
      <c r="V130" t="s">
        <v>24</v>
      </c>
      <c r="W130">
        <f t="shared" si="35"/>
        <v>0</v>
      </c>
      <c r="X130">
        <f t="shared" si="36"/>
        <v>0</v>
      </c>
      <c r="Y130">
        <f t="shared" si="37"/>
        <v>1</v>
      </c>
      <c r="Z130">
        <f t="shared" si="38"/>
        <v>0</v>
      </c>
      <c r="AA130">
        <f t="shared" si="39"/>
        <v>0</v>
      </c>
      <c r="AB130">
        <f t="shared" si="40"/>
        <v>0</v>
      </c>
      <c r="AC130">
        <f t="shared" si="41"/>
        <v>0</v>
      </c>
      <c r="AD130">
        <f t="shared" si="42"/>
        <v>1</v>
      </c>
      <c r="AE130" t="s">
        <v>33</v>
      </c>
      <c r="AF130">
        <f t="shared" si="43"/>
        <v>1</v>
      </c>
      <c r="AG130">
        <f t="shared" si="44"/>
        <v>0</v>
      </c>
      <c r="AH130">
        <f t="shared" si="45"/>
        <v>0</v>
      </c>
      <c r="AI130">
        <f t="shared" si="46"/>
        <v>0</v>
      </c>
      <c r="AJ130">
        <f t="shared" si="47"/>
        <v>0</v>
      </c>
      <c r="AK130">
        <v>1</v>
      </c>
      <c r="AL130">
        <v>0</v>
      </c>
      <c r="AM130">
        <v>0</v>
      </c>
      <c r="AN130">
        <v>0</v>
      </c>
      <c r="AO130">
        <v>1</v>
      </c>
      <c r="AP130">
        <v>1</v>
      </c>
      <c r="AQ130">
        <v>1</v>
      </c>
      <c r="AR130">
        <v>1</v>
      </c>
      <c r="AS130">
        <v>0</v>
      </c>
      <c r="AT130">
        <v>0</v>
      </c>
      <c r="AU130" t="s">
        <v>22</v>
      </c>
      <c r="AV130">
        <v>61.8</v>
      </c>
      <c r="AW130">
        <v>57</v>
      </c>
      <c r="AX130">
        <v>35.5</v>
      </c>
      <c r="AY130">
        <v>40.799999999999997</v>
      </c>
      <c r="AZ130">
        <v>50</v>
      </c>
      <c r="BA130">
        <v>80</v>
      </c>
      <c r="BB130">
        <v>1</v>
      </c>
    </row>
    <row r="131" spans="1:54" x14ac:dyDescent="0.3">
      <c r="A131" t="s">
        <v>35</v>
      </c>
      <c r="B131">
        <f t="shared" ref="B131:B194" si="48">IF(TEXT(A131,"0") = "BlueNile", 1, 0)</f>
        <v>0</v>
      </c>
      <c r="C131">
        <f t="shared" ref="C131:C194" si="49">IF(TEXT(A131,"0") = "BrianGavin", 1, 0)</f>
        <v>0</v>
      </c>
      <c r="D131">
        <f t="shared" ref="D131:D194" si="50">IF(TEXT(A131,"0") = "CraftedByInfinity", 1, 0)</f>
        <v>0</v>
      </c>
      <c r="E131">
        <f t="shared" ref="E131:E194" si="51">IF(TEXT(A131,"0") = "EnchantedDiamonds", 1, 0)</f>
        <v>1</v>
      </c>
      <c r="F131">
        <f t="shared" ref="F131:F194" si="52">IF(TEXT(A131,"0") = "JamesAllen", 1, 0)</f>
        <v>0</v>
      </c>
      <c r="G131">
        <f t="shared" ref="G131:G194" si="53">IF(TEXT(A131,"0") = "WhiteFlash", 1, 0)</f>
        <v>0</v>
      </c>
      <c r="H131" s="3">
        <v>13880</v>
      </c>
      <c r="I131" s="3">
        <v>9.538204234060796</v>
      </c>
      <c r="J131" s="2">
        <v>1.22</v>
      </c>
      <c r="K131" s="2">
        <v>-0.36512943934824066</v>
      </c>
      <c r="L131" s="2">
        <v>1.8158479999999999</v>
      </c>
      <c r="M131" s="2">
        <v>1.4883999999999999</v>
      </c>
      <c r="N131" t="s">
        <v>13</v>
      </c>
      <c r="O131" t="s">
        <v>36</v>
      </c>
      <c r="P131" t="s">
        <v>27</v>
      </c>
      <c r="Q131">
        <f t="shared" ref="Q131:Q194" si="54">IF(TEXT(P131,"0") = "D", 1, 0)</f>
        <v>1</v>
      </c>
      <c r="R131">
        <f t="shared" ref="R131:R194" si="55">IF(TEXT(P131,"0") = "E", 1, 0)</f>
        <v>0</v>
      </c>
      <c r="S131">
        <f t="shared" ref="S131:S194" si="56">IF(TEXT(P131,"0") = "F", 1, 0)</f>
        <v>0</v>
      </c>
      <c r="T131">
        <f t="shared" ref="T131:T194" si="57">IF(TEXT(P131,"0") = "G", 1, 0)</f>
        <v>0</v>
      </c>
      <c r="U131">
        <f t="shared" ref="U131:U194" si="58">IF(TEXT(P131,"0") = "H", 1, 0)</f>
        <v>0</v>
      </c>
      <c r="V131" t="s">
        <v>34</v>
      </c>
      <c r="W131">
        <f t="shared" ref="W131:W194" si="59">IF(TEXT(V131,"0") = "FL", 1, 0)</f>
        <v>0</v>
      </c>
      <c r="X131">
        <f t="shared" ref="X131:X194" si="60">IF(TEXT(V131,"0") = "IF", 1, 0)</f>
        <v>0</v>
      </c>
      <c r="Y131">
        <f t="shared" ref="Y131:Y194" si="61">IF(TEXT(V131,"0") = "VS1", 1, 0)</f>
        <v>0</v>
      </c>
      <c r="Z131">
        <f t="shared" ref="Z131:Z194" si="62">IF(TEXT(V131,"0") = "VS2", 1, 0)</f>
        <v>0</v>
      </c>
      <c r="AA131">
        <f t="shared" ref="AA131:AA194" si="63">IF(TEXT(V131,"0") = "VVS1", 1, 0)</f>
        <v>0</v>
      </c>
      <c r="AB131">
        <f t="shared" ref="AB131:AB194" si="64">IF(TEXT(V131,"0") = "VVS2", 1, 0)</f>
        <v>1</v>
      </c>
      <c r="AC131">
        <f t="shared" ref="AC131:AC194" si="65">IF(OR(V131="IF", V131="FL"),1,0)</f>
        <v>0</v>
      </c>
      <c r="AD131">
        <f t="shared" ref="AD131:AD194" si="66">IF(OR(V131="IF", V131="FL"),0,1)</f>
        <v>1</v>
      </c>
      <c r="AE131" t="s">
        <v>23</v>
      </c>
      <c r="AF131">
        <f t="shared" ref="AF131:AF194" si="67">IF(TEXT(AE131,"0") = "Medium", 1, 0)</f>
        <v>0</v>
      </c>
      <c r="AG131">
        <f t="shared" ref="AG131:AG194" si="68">IF(TEXT(AE131,"0") = "MedToSlightThick", 1, 0)</f>
        <v>1</v>
      </c>
      <c r="AH131">
        <f t="shared" ref="AH131:AH194" si="69">IF(TEXT(AE131,"0") = "SlightlyThick", 1, 0)</f>
        <v>0</v>
      </c>
      <c r="AI131">
        <f t="shared" ref="AI131:AI194" si="70">IF(TEXT(AE131,"0") = "ThinToMedium", 1, 0)</f>
        <v>0</v>
      </c>
      <c r="AJ131">
        <f t="shared" ref="AJ131:AJ194" si="71">IF(TEXT(AE131,"0") = "ThinToSlightThick", 1, 0)</f>
        <v>0</v>
      </c>
      <c r="AK131">
        <v>0</v>
      </c>
      <c r="AL131">
        <v>0</v>
      </c>
      <c r="AM131">
        <v>1</v>
      </c>
      <c r="AN131">
        <v>0</v>
      </c>
      <c r="AO131">
        <v>1</v>
      </c>
      <c r="AP131">
        <v>1</v>
      </c>
      <c r="AQ131">
        <v>1</v>
      </c>
      <c r="AR131">
        <v>1</v>
      </c>
      <c r="AS131">
        <v>0</v>
      </c>
      <c r="AT131">
        <v>0</v>
      </c>
      <c r="AU131" t="s">
        <v>22</v>
      </c>
      <c r="AV131">
        <v>62.1</v>
      </c>
      <c r="AW131">
        <v>57</v>
      </c>
      <c r="AX131">
        <v>36</v>
      </c>
      <c r="AY131">
        <v>40.799999999999997</v>
      </c>
      <c r="AZ131">
        <v>50</v>
      </c>
      <c r="BA131">
        <v>80</v>
      </c>
      <c r="BB131">
        <v>1</v>
      </c>
    </row>
    <row r="132" spans="1:54" x14ac:dyDescent="0.3">
      <c r="A132" t="s">
        <v>12</v>
      </c>
      <c r="B132">
        <f t="shared" si="48"/>
        <v>0</v>
      </c>
      <c r="C132">
        <f t="shared" si="49"/>
        <v>0</v>
      </c>
      <c r="D132">
        <f t="shared" si="50"/>
        <v>0</v>
      </c>
      <c r="E132">
        <f t="shared" si="51"/>
        <v>0</v>
      </c>
      <c r="F132">
        <f t="shared" si="52"/>
        <v>0</v>
      </c>
      <c r="G132">
        <f t="shared" si="53"/>
        <v>1</v>
      </c>
      <c r="H132" s="3">
        <v>16716</v>
      </c>
      <c r="I132" s="3">
        <v>9.7241216235678056</v>
      </c>
      <c r="J132" s="2">
        <v>1.1180000000000001</v>
      </c>
      <c r="K132" s="2">
        <v>-0.71724756740519657</v>
      </c>
      <c r="L132" s="2">
        <v>1.3974150320000005</v>
      </c>
      <c r="M132" s="2">
        <v>1.2499240000000003</v>
      </c>
      <c r="N132" t="s">
        <v>13</v>
      </c>
      <c r="O132" t="s">
        <v>14</v>
      </c>
      <c r="P132" t="s">
        <v>27</v>
      </c>
      <c r="Q132">
        <f t="shared" si="54"/>
        <v>1</v>
      </c>
      <c r="R132">
        <f t="shared" si="55"/>
        <v>0</v>
      </c>
      <c r="S132">
        <f t="shared" si="56"/>
        <v>0</v>
      </c>
      <c r="T132">
        <f t="shared" si="57"/>
        <v>0</v>
      </c>
      <c r="U132">
        <f t="shared" si="58"/>
        <v>0</v>
      </c>
      <c r="V132" t="s">
        <v>34</v>
      </c>
      <c r="W132">
        <f t="shared" si="59"/>
        <v>0</v>
      </c>
      <c r="X132">
        <f t="shared" si="60"/>
        <v>0</v>
      </c>
      <c r="Y132">
        <f t="shared" si="61"/>
        <v>0</v>
      </c>
      <c r="Z132">
        <f t="shared" si="62"/>
        <v>0</v>
      </c>
      <c r="AA132">
        <f t="shared" si="63"/>
        <v>0</v>
      </c>
      <c r="AB132">
        <f t="shared" si="64"/>
        <v>1</v>
      </c>
      <c r="AC132">
        <f t="shared" si="65"/>
        <v>0</v>
      </c>
      <c r="AD132">
        <f t="shared" si="66"/>
        <v>1</v>
      </c>
      <c r="AE132" t="s">
        <v>28</v>
      </c>
      <c r="AF132">
        <f t="shared" si="67"/>
        <v>0</v>
      </c>
      <c r="AG132">
        <f t="shared" si="68"/>
        <v>0</v>
      </c>
      <c r="AH132">
        <f t="shared" si="69"/>
        <v>0</v>
      </c>
      <c r="AI132">
        <f t="shared" si="70"/>
        <v>1</v>
      </c>
      <c r="AJ132">
        <f t="shared" si="71"/>
        <v>0</v>
      </c>
      <c r="AK132">
        <v>1</v>
      </c>
      <c r="AL132">
        <v>1</v>
      </c>
      <c r="AM132">
        <v>0</v>
      </c>
      <c r="AN132">
        <v>1</v>
      </c>
      <c r="AO132">
        <v>1</v>
      </c>
      <c r="AP132">
        <v>1</v>
      </c>
      <c r="AQ132">
        <v>1</v>
      </c>
      <c r="AR132">
        <v>0</v>
      </c>
      <c r="AS132">
        <v>1</v>
      </c>
      <c r="AT132">
        <v>1</v>
      </c>
      <c r="AU132" t="s">
        <v>17</v>
      </c>
      <c r="AV132">
        <v>61.8</v>
      </c>
      <c r="AW132">
        <v>55.4</v>
      </c>
      <c r="AX132">
        <v>34.6</v>
      </c>
      <c r="AY132">
        <v>40.799999999999997</v>
      </c>
      <c r="AZ132">
        <v>56</v>
      </c>
      <c r="BA132">
        <v>77</v>
      </c>
      <c r="BB132">
        <v>1</v>
      </c>
    </row>
    <row r="133" spans="1:54" x14ac:dyDescent="0.3">
      <c r="A133" t="s">
        <v>38</v>
      </c>
      <c r="B133">
        <f t="shared" si="48"/>
        <v>0</v>
      </c>
      <c r="C133">
        <f t="shared" si="49"/>
        <v>0</v>
      </c>
      <c r="D133">
        <f t="shared" si="50"/>
        <v>0</v>
      </c>
      <c r="E133">
        <f t="shared" si="51"/>
        <v>0</v>
      </c>
      <c r="F133">
        <f t="shared" si="52"/>
        <v>1</v>
      </c>
      <c r="G133">
        <f t="shared" si="53"/>
        <v>0</v>
      </c>
      <c r="H133" s="3">
        <v>9670</v>
      </c>
      <c r="I133" s="3">
        <v>9.1767835884473392</v>
      </c>
      <c r="J133" s="2">
        <v>1.05</v>
      </c>
      <c r="K133" s="2">
        <v>-0.9519929861098344</v>
      </c>
      <c r="L133" s="2">
        <v>1.1576250000000001</v>
      </c>
      <c r="M133" s="2">
        <v>1.1025</v>
      </c>
      <c r="N133" t="s">
        <v>13</v>
      </c>
      <c r="O133" t="s">
        <v>39</v>
      </c>
      <c r="P133" t="s">
        <v>31</v>
      </c>
      <c r="Q133">
        <f t="shared" si="54"/>
        <v>0</v>
      </c>
      <c r="R133">
        <f t="shared" si="55"/>
        <v>0</v>
      </c>
      <c r="S133">
        <f t="shared" si="56"/>
        <v>0</v>
      </c>
      <c r="T133">
        <f t="shared" si="57"/>
        <v>1</v>
      </c>
      <c r="U133">
        <f t="shared" si="58"/>
        <v>0</v>
      </c>
      <c r="V133" t="s">
        <v>32</v>
      </c>
      <c r="W133">
        <f t="shared" si="59"/>
        <v>0</v>
      </c>
      <c r="X133">
        <f t="shared" si="60"/>
        <v>0</v>
      </c>
      <c r="Y133">
        <f t="shared" si="61"/>
        <v>0</v>
      </c>
      <c r="Z133">
        <f t="shared" si="62"/>
        <v>0</v>
      </c>
      <c r="AA133">
        <f t="shared" si="63"/>
        <v>1</v>
      </c>
      <c r="AB133">
        <f t="shared" si="64"/>
        <v>0</v>
      </c>
      <c r="AC133">
        <f t="shared" si="65"/>
        <v>0</v>
      </c>
      <c r="AD133">
        <f t="shared" si="66"/>
        <v>1</v>
      </c>
      <c r="AE133" t="s">
        <v>18</v>
      </c>
      <c r="AF133">
        <f t="shared" si="67"/>
        <v>0</v>
      </c>
      <c r="AG133">
        <f t="shared" si="68"/>
        <v>0</v>
      </c>
      <c r="AH133">
        <f t="shared" si="69"/>
        <v>0</v>
      </c>
      <c r="AI133">
        <f t="shared" si="70"/>
        <v>0</v>
      </c>
      <c r="AJ133">
        <f t="shared" si="71"/>
        <v>1</v>
      </c>
      <c r="AK133">
        <v>1</v>
      </c>
      <c r="AL133">
        <v>1</v>
      </c>
      <c r="AM133">
        <v>0</v>
      </c>
      <c r="AN133">
        <v>1</v>
      </c>
      <c r="AO133">
        <v>1</v>
      </c>
      <c r="AP133">
        <v>1</v>
      </c>
      <c r="AQ133">
        <v>1</v>
      </c>
      <c r="AR133">
        <v>0</v>
      </c>
      <c r="AS133">
        <v>1</v>
      </c>
      <c r="AT133">
        <v>0</v>
      </c>
      <c r="AU133" t="s">
        <v>17</v>
      </c>
      <c r="AV133">
        <v>61.9</v>
      </c>
      <c r="AW133">
        <v>55.8</v>
      </c>
      <c r="AX133">
        <v>34.799999999999997</v>
      </c>
      <c r="AY133">
        <v>40.799999999999997</v>
      </c>
      <c r="AZ133">
        <v>52</v>
      </c>
      <c r="BA133">
        <v>77</v>
      </c>
      <c r="BB133">
        <v>1</v>
      </c>
    </row>
    <row r="134" spans="1:54" x14ac:dyDescent="0.3">
      <c r="A134" t="s">
        <v>25</v>
      </c>
      <c r="B134">
        <f t="shared" si="48"/>
        <v>0</v>
      </c>
      <c r="C134">
        <f t="shared" si="49"/>
        <v>1</v>
      </c>
      <c r="D134">
        <f t="shared" si="50"/>
        <v>0</v>
      </c>
      <c r="E134">
        <f t="shared" si="51"/>
        <v>0</v>
      </c>
      <c r="F134">
        <f t="shared" si="52"/>
        <v>0</v>
      </c>
      <c r="G134">
        <f t="shared" si="53"/>
        <v>0</v>
      </c>
      <c r="H134" s="3">
        <v>8713</v>
      </c>
      <c r="I134" s="3">
        <v>9.0725714422312862</v>
      </c>
      <c r="J134" s="2">
        <v>1.1379999999999999</v>
      </c>
      <c r="K134" s="2">
        <v>-0.64820479719795099</v>
      </c>
      <c r="L134" s="2">
        <v>1.4737600719999997</v>
      </c>
      <c r="M134" s="2">
        <v>1.2950439999999999</v>
      </c>
      <c r="N134" t="s">
        <v>13</v>
      </c>
      <c r="O134" t="s">
        <v>26</v>
      </c>
      <c r="P134" t="s">
        <v>21</v>
      </c>
      <c r="Q134">
        <f t="shared" si="54"/>
        <v>0</v>
      </c>
      <c r="R134">
        <f t="shared" si="55"/>
        <v>0</v>
      </c>
      <c r="S134">
        <f t="shared" si="56"/>
        <v>0</v>
      </c>
      <c r="T134">
        <f t="shared" si="57"/>
        <v>0</v>
      </c>
      <c r="U134">
        <f t="shared" si="58"/>
        <v>1</v>
      </c>
      <c r="V134" t="s">
        <v>16</v>
      </c>
      <c r="W134">
        <f t="shared" si="59"/>
        <v>0</v>
      </c>
      <c r="X134">
        <f t="shared" si="60"/>
        <v>0</v>
      </c>
      <c r="Y134">
        <f t="shared" si="61"/>
        <v>0</v>
      </c>
      <c r="Z134">
        <f t="shared" si="62"/>
        <v>1</v>
      </c>
      <c r="AA134">
        <f t="shared" si="63"/>
        <v>0</v>
      </c>
      <c r="AB134">
        <f t="shared" si="64"/>
        <v>0</v>
      </c>
      <c r="AC134">
        <f t="shared" si="65"/>
        <v>0</v>
      </c>
      <c r="AD134">
        <f t="shared" si="66"/>
        <v>1</v>
      </c>
      <c r="AE134" t="s">
        <v>28</v>
      </c>
      <c r="AF134">
        <f t="shared" si="67"/>
        <v>0</v>
      </c>
      <c r="AG134">
        <f t="shared" si="68"/>
        <v>0</v>
      </c>
      <c r="AH134">
        <f t="shared" si="69"/>
        <v>0</v>
      </c>
      <c r="AI134">
        <f t="shared" si="70"/>
        <v>1</v>
      </c>
      <c r="AJ134">
        <f t="shared" si="71"/>
        <v>0</v>
      </c>
      <c r="AK134">
        <v>1</v>
      </c>
      <c r="AL134">
        <v>1</v>
      </c>
      <c r="AM134">
        <v>0</v>
      </c>
      <c r="AN134">
        <v>1</v>
      </c>
      <c r="AO134">
        <v>1</v>
      </c>
      <c r="AP134">
        <v>1</v>
      </c>
      <c r="AQ134">
        <v>1</v>
      </c>
      <c r="AR134">
        <v>0</v>
      </c>
      <c r="AS134">
        <v>1</v>
      </c>
      <c r="AT134">
        <v>1</v>
      </c>
      <c r="AU134" t="s">
        <v>17</v>
      </c>
      <c r="AV134">
        <v>61.7</v>
      </c>
      <c r="AW134">
        <v>56.2</v>
      </c>
      <c r="AX134">
        <v>34.799999999999997</v>
      </c>
      <c r="AY134">
        <v>40.799999999999997</v>
      </c>
      <c r="AZ134">
        <v>53</v>
      </c>
      <c r="BA134">
        <v>77</v>
      </c>
      <c r="BB134">
        <v>1</v>
      </c>
    </row>
    <row r="135" spans="1:54" x14ac:dyDescent="0.3">
      <c r="A135" t="s">
        <v>19</v>
      </c>
      <c r="B135">
        <f t="shared" si="48"/>
        <v>1</v>
      </c>
      <c r="C135">
        <f t="shared" si="49"/>
        <v>0</v>
      </c>
      <c r="D135">
        <f t="shared" si="50"/>
        <v>0</v>
      </c>
      <c r="E135">
        <f t="shared" si="51"/>
        <v>0</v>
      </c>
      <c r="F135">
        <f t="shared" si="52"/>
        <v>0</v>
      </c>
      <c r="G135">
        <f t="shared" si="53"/>
        <v>0</v>
      </c>
      <c r="H135" s="3">
        <v>9233.39</v>
      </c>
      <c r="I135" s="3">
        <v>9.130581540672603</v>
      </c>
      <c r="J135" s="2">
        <v>1.01</v>
      </c>
      <c r="K135" s="2">
        <v>-1.0900785265243271</v>
      </c>
      <c r="L135" s="2">
        <v>1.0303010000000001</v>
      </c>
      <c r="M135" s="2">
        <v>1.0201</v>
      </c>
      <c r="N135" t="s">
        <v>13</v>
      </c>
      <c r="O135" t="s">
        <v>20</v>
      </c>
      <c r="P135" t="s">
        <v>40</v>
      </c>
      <c r="Q135">
        <f t="shared" si="54"/>
        <v>0</v>
      </c>
      <c r="R135">
        <f t="shared" si="55"/>
        <v>1</v>
      </c>
      <c r="S135">
        <f t="shared" si="56"/>
        <v>0</v>
      </c>
      <c r="T135">
        <f t="shared" si="57"/>
        <v>0</v>
      </c>
      <c r="U135">
        <f t="shared" si="58"/>
        <v>0</v>
      </c>
      <c r="V135" t="s">
        <v>16</v>
      </c>
      <c r="W135">
        <f t="shared" si="59"/>
        <v>0</v>
      </c>
      <c r="X135">
        <f t="shared" si="60"/>
        <v>0</v>
      </c>
      <c r="Y135">
        <f t="shared" si="61"/>
        <v>0</v>
      </c>
      <c r="Z135">
        <f t="shared" si="62"/>
        <v>1</v>
      </c>
      <c r="AA135">
        <f t="shared" si="63"/>
        <v>0</v>
      </c>
      <c r="AB135">
        <f t="shared" si="64"/>
        <v>0</v>
      </c>
      <c r="AC135">
        <f t="shared" si="65"/>
        <v>0</v>
      </c>
      <c r="AD135">
        <f t="shared" si="66"/>
        <v>1</v>
      </c>
      <c r="AE135" t="s">
        <v>23</v>
      </c>
      <c r="AF135">
        <f t="shared" si="67"/>
        <v>0</v>
      </c>
      <c r="AG135">
        <f t="shared" si="68"/>
        <v>1</v>
      </c>
      <c r="AH135">
        <f t="shared" si="69"/>
        <v>0</v>
      </c>
      <c r="AI135">
        <f t="shared" si="70"/>
        <v>0</v>
      </c>
      <c r="AJ135">
        <f t="shared" si="71"/>
        <v>0</v>
      </c>
      <c r="AK135">
        <v>1</v>
      </c>
      <c r="AL135">
        <v>1</v>
      </c>
      <c r="AM135">
        <v>1</v>
      </c>
      <c r="AN135">
        <v>1</v>
      </c>
      <c r="AO135">
        <v>0</v>
      </c>
      <c r="AP135">
        <v>1</v>
      </c>
      <c r="AQ135">
        <v>1</v>
      </c>
      <c r="AR135">
        <v>1</v>
      </c>
      <c r="AS135">
        <v>0</v>
      </c>
      <c r="AT135">
        <v>0</v>
      </c>
      <c r="AU135" t="s">
        <v>22</v>
      </c>
      <c r="AV135">
        <v>61.9</v>
      </c>
      <c r="AW135">
        <v>57</v>
      </c>
      <c r="AX135">
        <v>34.5</v>
      </c>
      <c r="AY135">
        <v>41.2</v>
      </c>
      <c r="AZ135">
        <v>50</v>
      </c>
      <c r="BA135">
        <v>80</v>
      </c>
      <c r="BB135">
        <v>1</v>
      </c>
    </row>
    <row r="136" spans="1:54" x14ac:dyDescent="0.3">
      <c r="A136" t="s">
        <v>12</v>
      </c>
      <c r="B136">
        <f t="shared" si="48"/>
        <v>0</v>
      </c>
      <c r="C136">
        <f t="shared" si="49"/>
        <v>0</v>
      </c>
      <c r="D136">
        <f t="shared" si="50"/>
        <v>0</v>
      </c>
      <c r="E136">
        <f t="shared" si="51"/>
        <v>0</v>
      </c>
      <c r="F136">
        <f t="shared" si="52"/>
        <v>0</v>
      </c>
      <c r="G136">
        <f t="shared" si="53"/>
        <v>1</v>
      </c>
      <c r="H136" s="3">
        <v>11175</v>
      </c>
      <c r="I136" s="3">
        <v>9.3214344194817702</v>
      </c>
      <c r="J136" s="2">
        <v>1.337</v>
      </c>
      <c r="K136" s="2">
        <v>3.8770766364150437E-2</v>
      </c>
      <c r="L136" s="2">
        <v>2.389979753</v>
      </c>
      <c r="M136" s="2">
        <v>1.787569</v>
      </c>
      <c r="N136" t="s">
        <v>13</v>
      </c>
      <c r="O136" t="s">
        <v>14</v>
      </c>
      <c r="P136" t="s">
        <v>21</v>
      </c>
      <c r="Q136">
        <f t="shared" si="54"/>
        <v>0</v>
      </c>
      <c r="R136">
        <f t="shared" si="55"/>
        <v>0</v>
      </c>
      <c r="S136">
        <f t="shared" si="56"/>
        <v>0</v>
      </c>
      <c r="T136">
        <f t="shared" si="57"/>
        <v>0</v>
      </c>
      <c r="U136">
        <f t="shared" si="58"/>
        <v>1</v>
      </c>
      <c r="V136" t="s">
        <v>24</v>
      </c>
      <c r="W136">
        <f t="shared" si="59"/>
        <v>0</v>
      </c>
      <c r="X136">
        <f t="shared" si="60"/>
        <v>0</v>
      </c>
      <c r="Y136">
        <f t="shared" si="61"/>
        <v>1</v>
      </c>
      <c r="Z136">
        <f t="shared" si="62"/>
        <v>0</v>
      </c>
      <c r="AA136">
        <f t="shared" si="63"/>
        <v>0</v>
      </c>
      <c r="AB136">
        <f t="shared" si="64"/>
        <v>0</v>
      </c>
      <c r="AC136">
        <f t="shared" si="65"/>
        <v>0</v>
      </c>
      <c r="AD136">
        <f t="shared" si="66"/>
        <v>1</v>
      </c>
      <c r="AE136" t="s">
        <v>28</v>
      </c>
      <c r="AF136">
        <f t="shared" si="67"/>
        <v>0</v>
      </c>
      <c r="AG136">
        <f t="shared" si="68"/>
        <v>0</v>
      </c>
      <c r="AH136">
        <f t="shared" si="69"/>
        <v>0</v>
      </c>
      <c r="AI136">
        <f t="shared" si="70"/>
        <v>1</v>
      </c>
      <c r="AJ136">
        <f t="shared" si="71"/>
        <v>0</v>
      </c>
      <c r="AK136">
        <v>1</v>
      </c>
      <c r="AL136">
        <v>1</v>
      </c>
      <c r="AM136">
        <v>0</v>
      </c>
      <c r="AN136">
        <v>1</v>
      </c>
      <c r="AO136">
        <v>1</v>
      </c>
      <c r="AP136">
        <v>1</v>
      </c>
      <c r="AQ136">
        <v>1</v>
      </c>
      <c r="AR136">
        <v>0</v>
      </c>
      <c r="AS136">
        <v>1</v>
      </c>
      <c r="AT136">
        <v>1</v>
      </c>
      <c r="AU136" t="s">
        <v>17</v>
      </c>
      <c r="AV136">
        <v>61.5</v>
      </c>
      <c r="AW136">
        <v>55.2</v>
      </c>
      <c r="AX136">
        <v>34.5</v>
      </c>
      <c r="AY136">
        <v>40.6</v>
      </c>
      <c r="AZ136">
        <v>51</v>
      </c>
      <c r="BA136">
        <v>77</v>
      </c>
      <c r="BB136">
        <v>1</v>
      </c>
    </row>
    <row r="137" spans="1:54" x14ac:dyDescent="0.3">
      <c r="A137" t="s">
        <v>29</v>
      </c>
      <c r="B137">
        <f t="shared" si="48"/>
        <v>0</v>
      </c>
      <c r="C137">
        <f t="shared" si="49"/>
        <v>0</v>
      </c>
      <c r="D137">
        <f t="shared" si="50"/>
        <v>1</v>
      </c>
      <c r="E137">
        <f t="shared" si="51"/>
        <v>0</v>
      </c>
      <c r="F137">
        <f t="shared" si="52"/>
        <v>0</v>
      </c>
      <c r="G137">
        <f t="shared" si="53"/>
        <v>0</v>
      </c>
      <c r="H137" s="3">
        <v>11829</v>
      </c>
      <c r="I137" s="3">
        <v>9.3783094225457369</v>
      </c>
      <c r="J137" s="2">
        <v>1.3</v>
      </c>
      <c r="K137" s="2">
        <v>-8.8958358519255029E-2</v>
      </c>
      <c r="L137" s="2">
        <v>2.1970000000000001</v>
      </c>
      <c r="M137" s="2">
        <v>1.6900000000000002</v>
      </c>
      <c r="N137" t="s">
        <v>30</v>
      </c>
      <c r="O137" t="s">
        <v>14</v>
      </c>
      <c r="P137" t="s">
        <v>21</v>
      </c>
      <c r="Q137">
        <f t="shared" si="54"/>
        <v>0</v>
      </c>
      <c r="R137">
        <f t="shared" si="55"/>
        <v>0</v>
      </c>
      <c r="S137">
        <f t="shared" si="56"/>
        <v>0</v>
      </c>
      <c r="T137">
        <f t="shared" si="57"/>
        <v>0</v>
      </c>
      <c r="U137">
        <f t="shared" si="58"/>
        <v>1</v>
      </c>
      <c r="V137" t="s">
        <v>24</v>
      </c>
      <c r="W137">
        <f t="shared" si="59"/>
        <v>0</v>
      </c>
      <c r="X137">
        <f t="shared" si="60"/>
        <v>0</v>
      </c>
      <c r="Y137">
        <f t="shared" si="61"/>
        <v>1</v>
      </c>
      <c r="Z137">
        <f t="shared" si="62"/>
        <v>0</v>
      </c>
      <c r="AA137">
        <f t="shared" si="63"/>
        <v>0</v>
      </c>
      <c r="AB137">
        <f t="shared" si="64"/>
        <v>0</v>
      </c>
      <c r="AC137">
        <f t="shared" si="65"/>
        <v>0</v>
      </c>
      <c r="AD137">
        <f t="shared" si="66"/>
        <v>1</v>
      </c>
      <c r="AE137" t="s">
        <v>28</v>
      </c>
      <c r="AF137">
        <f t="shared" si="67"/>
        <v>0</v>
      </c>
      <c r="AG137">
        <f t="shared" si="68"/>
        <v>0</v>
      </c>
      <c r="AH137">
        <f t="shared" si="69"/>
        <v>0</v>
      </c>
      <c r="AI137">
        <f t="shared" si="70"/>
        <v>1</v>
      </c>
      <c r="AJ137">
        <f t="shared" si="71"/>
        <v>0</v>
      </c>
      <c r="AK137">
        <v>1</v>
      </c>
      <c r="AL137">
        <v>1</v>
      </c>
      <c r="AM137">
        <v>1</v>
      </c>
      <c r="AN137">
        <v>1</v>
      </c>
      <c r="AO137">
        <v>1</v>
      </c>
      <c r="AP137">
        <v>1</v>
      </c>
      <c r="AQ137">
        <v>1</v>
      </c>
      <c r="AR137">
        <v>0</v>
      </c>
      <c r="AS137">
        <v>1</v>
      </c>
      <c r="AT137">
        <v>0</v>
      </c>
      <c r="AU137" t="s">
        <v>17</v>
      </c>
      <c r="AV137">
        <v>61.1</v>
      </c>
      <c r="AW137">
        <v>55.6</v>
      </c>
      <c r="AX137">
        <v>34.200000000000003</v>
      </c>
      <c r="AY137">
        <v>40.700000000000003</v>
      </c>
      <c r="AZ137">
        <v>52</v>
      </c>
      <c r="BA137">
        <v>78</v>
      </c>
      <c r="BB137">
        <v>1</v>
      </c>
    </row>
    <row r="138" spans="1:54" x14ac:dyDescent="0.3">
      <c r="A138" t="s">
        <v>19</v>
      </c>
      <c r="B138">
        <f t="shared" si="48"/>
        <v>1</v>
      </c>
      <c r="C138">
        <f t="shared" si="49"/>
        <v>0</v>
      </c>
      <c r="D138">
        <f t="shared" si="50"/>
        <v>0</v>
      </c>
      <c r="E138">
        <f t="shared" si="51"/>
        <v>0</v>
      </c>
      <c r="F138">
        <f t="shared" si="52"/>
        <v>0</v>
      </c>
      <c r="G138">
        <f t="shared" si="53"/>
        <v>0</v>
      </c>
      <c r="H138" s="3">
        <v>14585.88</v>
      </c>
      <c r="I138" s="3">
        <v>9.5878092164432847</v>
      </c>
      <c r="J138" s="2">
        <v>1.56</v>
      </c>
      <c r="K138" s="2">
        <v>0.80859765417494744</v>
      </c>
      <c r="L138" s="2">
        <v>3.7964160000000002</v>
      </c>
      <c r="M138" s="2">
        <v>2.4336000000000002</v>
      </c>
      <c r="N138" t="s">
        <v>13</v>
      </c>
      <c r="O138" t="s">
        <v>20</v>
      </c>
      <c r="P138" t="s">
        <v>21</v>
      </c>
      <c r="Q138">
        <f t="shared" si="54"/>
        <v>0</v>
      </c>
      <c r="R138">
        <f t="shared" si="55"/>
        <v>0</v>
      </c>
      <c r="S138">
        <f t="shared" si="56"/>
        <v>0</v>
      </c>
      <c r="T138">
        <f t="shared" si="57"/>
        <v>0</v>
      </c>
      <c r="U138">
        <f t="shared" si="58"/>
        <v>1</v>
      </c>
      <c r="V138" t="s">
        <v>16</v>
      </c>
      <c r="W138">
        <f t="shared" si="59"/>
        <v>0</v>
      </c>
      <c r="X138">
        <f t="shared" si="60"/>
        <v>0</v>
      </c>
      <c r="Y138">
        <f t="shared" si="61"/>
        <v>0</v>
      </c>
      <c r="Z138">
        <f t="shared" si="62"/>
        <v>1</v>
      </c>
      <c r="AA138">
        <f t="shared" si="63"/>
        <v>0</v>
      </c>
      <c r="AB138">
        <f t="shared" si="64"/>
        <v>0</v>
      </c>
      <c r="AC138">
        <f t="shared" si="65"/>
        <v>0</v>
      </c>
      <c r="AD138">
        <f t="shared" si="66"/>
        <v>1</v>
      </c>
      <c r="AE138" t="s">
        <v>23</v>
      </c>
      <c r="AF138">
        <f t="shared" si="67"/>
        <v>0</v>
      </c>
      <c r="AG138">
        <f t="shared" si="68"/>
        <v>1</v>
      </c>
      <c r="AH138">
        <f t="shared" si="69"/>
        <v>0</v>
      </c>
      <c r="AI138">
        <f t="shared" si="70"/>
        <v>0</v>
      </c>
      <c r="AJ138">
        <f t="shared" si="71"/>
        <v>0</v>
      </c>
      <c r="AK138">
        <v>0</v>
      </c>
      <c r="AL138">
        <v>1</v>
      </c>
      <c r="AM138">
        <v>0</v>
      </c>
      <c r="AN138">
        <v>0</v>
      </c>
      <c r="AO138">
        <v>1</v>
      </c>
      <c r="AP138">
        <v>1</v>
      </c>
      <c r="AQ138">
        <v>1</v>
      </c>
      <c r="AR138">
        <v>0</v>
      </c>
      <c r="AS138">
        <v>0</v>
      </c>
      <c r="AT138">
        <v>0</v>
      </c>
      <c r="AU138" t="s">
        <v>22</v>
      </c>
      <c r="AV138">
        <v>61.8</v>
      </c>
      <c r="AW138">
        <v>57</v>
      </c>
      <c r="AX138">
        <v>35</v>
      </c>
      <c r="AY138">
        <v>40.799999999999997</v>
      </c>
      <c r="AZ138">
        <v>55</v>
      </c>
      <c r="BA138">
        <v>80</v>
      </c>
      <c r="BB138">
        <v>1</v>
      </c>
    </row>
    <row r="139" spans="1:54" x14ac:dyDescent="0.3">
      <c r="A139" t="s">
        <v>25</v>
      </c>
      <c r="B139">
        <f t="shared" si="48"/>
        <v>0</v>
      </c>
      <c r="C139">
        <f t="shared" si="49"/>
        <v>1</v>
      </c>
      <c r="D139">
        <f t="shared" si="50"/>
        <v>0</v>
      </c>
      <c r="E139">
        <f t="shared" si="51"/>
        <v>0</v>
      </c>
      <c r="F139">
        <f t="shared" si="52"/>
        <v>0</v>
      </c>
      <c r="G139">
        <f t="shared" si="53"/>
        <v>0</v>
      </c>
      <c r="H139" s="3">
        <v>29876</v>
      </c>
      <c r="I139" s="3">
        <v>10.304810761476958</v>
      </c>
      <c r="J139" s="2">
        <v>1.532</v>
      </c>
      <c r="K139" s="2">
        <v>0.71193777588480256</v>
      </c>
      <c r="L139" s="2">
        <v>3.595640768</v>
      </c>
      <c r="M139" s="2">
        <v>2.3470240000000002</v>
      </c>
      <c r="N139" t="s">
        <v>13</v>
      </c>
      <c r="O139" t="s">
        <v>26</v>
      </c>
      <c r="P139" t="s">
        <v>27</v>
      </c>
      <c r="Q139">
        <f t="shared" si="54"/>
        <v>1</v>
      </c>
      <c r="R139">
        <f t="shared" si="55"/>
        <v>0</v>
      </c>
      <c r="S139">
        <f t="shared" si="56"/>
        <v>0</v>
      </c>
      <c r="T139">
        <f t="shared" si="57"/>
        <v>0</v>
      </c>
      <c r="U139">
        <f t="shared" si="58"/>
        <v>0</v>
      </c>
      <c r="V139" t="s">
        <v>24</v>
      </c>
      <c r="W139">
        <f t="shared" si="59"/>
        <v>0</v>
      </c>
      <c r="X139">
        <f t="shared" si="60"/>
        <v>0</v>
      </c>
      <c r="Y139">
        <f t="shared" si="61"/>
        <v>1</v>
      </c>
      <c r="Z139">
        <f t="shared" si="62"/>
        <v>0</v>
      </c>
      <c r="AA139">
        <f t="shared" si="63"/>
        <v>0</v>
      </c>
      <c r="AB139">
        <f t="shared" si="64"/>
        <v>0</v>
      </c>
      <c r="AC139">
        <f t="shared" si="65"/>
        <v>0</v>
      </c>
      <c r="AD139">
        <f t="shared" si="66"/>
        <v>1</v>
      </c>
      <c r="AE139" t="s">
        <v>28</v>
      </c>
      <c r="AF139">
        <f t="shared" si="67"/>
        <v>0</v>
      </c>
      <c r="AG139">
        <f t="shared" si="68"/>
        <v>0</v>
      </c>
      <c r="AH139">
        <f t="shared" si="69"/>
        <v>0</v>
      </c>
      <c r="AI139">
        <f t="shared" si="70"/>
        <v>1</v>
      </c>
      <c r="AJ139">
        <f t="shared" si="71"/>
        <v>0</v>
      </c>
      <c r="AK139">
        <v>1</v>
      </c>
      <c r="AL139">
        <v>1</v>
      </c>
      <c r="AM139">
        <v>0</v>
      </c>
      <c r="AN139">
        <v>1</v>
      </c>
      <c r="AO139">
        <v>1</v>
      </c>
      <c r="AP139">
        <v>1</v>
      </c>
      <c r="AQ139">
        <v>1</v>
      </c>
      <c r="AR139">
        <v>0</v>
      </c>
      <c r="AS139">
        <v>1</v>
      </c>
      <c r="AT139">
        <v>0</v>
      </c>
      <c r="AU139" t="s">
        <v>17</v>
      </c>
      <c r="AV139">
        <v>61.5</v>
      </c>
      <c r="AW139">
        <v>56.2</v>
      </c>
      <c r="AX139">
        <v>34.9</v>
      </c>
      <c r="AY139">
        <v>40.700000000000003</v>
      </c>
      <c r="AZ139">
        <v>60</v>
      </c>
      <c r="BA139">
        <v>75</v>
      </c>
      <c r="BB139">
        <v>1</v>
      </c>
    </row>
    <row r="140" spans="1:54" x14ac:dyDescent="0.3">
      <c r="A140" t="s">
        <v>29</v>
      </c>
      <c r="B140">
        <f t="shared" si="48"/>
        <v>0</v>
      </c>
      <c r="C140">
        <f t="shared" si="49"/>
        <v>0</v>
      </c>
      <c r="D140">
        <f t="shared" si="50"/>
        <v>1</v>
      </c>
      <c r="E140">
        <f t="shared" si="51"/>
        <v>0</v>
      </c>
      <c r="F140">
        <f t="shared" si="52"/>
        <v>0</v>
      </c>
      <c r="G140">
        <f t="shared" si="53"/>
        <v>0</v>
      </c>
      <c r="H140" s="3">
        <v>17300</v>
      </c>
      <c r="I140" s="3">
        <v>9.7584617804858702</v>
      </c>
      <c r="J140" s="2">
        <v>1.54</v>
      </c>
      <c r="K140" s="2">
        <v>0.73955488396770108</v>
      </c>
      <c r="L140" s="2">
        <v>3.6522640000000002</v>
      </c>
      <c r="M140" s="2">
        <v>2.3715999999999999</v>
      </c>
      <c r="N140" t="s">
        <v>30</v>
      </c>
      <c r="O140" t="s">
        <v>14</v>
      </c>
      <c r="P140" t="s">
        <v>21</v>
      </c>
      <c r="Q140">
        <f t="shared" si="54"/>
        <v>0</v>
      </c>
      <c r="R140">
        <f t="shared" si="55"/>
        <v>0</v>
      </c>
      <c r="S140">
        <f t="shared" si="56"/>
        <v>0</v>
      </c>
      <c r="T140">
        <f t="shared" si="57"/>
        <v>0</v>
      </c>
      <c r="U140">
        <f t="shared" si="58"/>
        <v>1</v>
      </c>
      <c r="V140" t="s">
        <v>24</v>
      </c>
      <c r="W140">
        <f t="shared" si="59"/>
        <v>0</v>
      </c>
      <c r="X140">
        <f t="shared" si="60"/>
        <v>0</v>
      </c>
      <c r="Y140">
        <f t="shared" si="61"/>
        <v>1</v>
      </c>
      <c r="Z140">
        <f t="shared" si="62"/>
        <v>0</v>
      </c>
      <c r="AA140">
        <f t="shared" si="63"/>
        <v>0</v>
      </c>
      <c r="AB140">
        <f t="shared" si="64"/>
        <v>0</v>
      </c>
      <c r="AC140">
        <f t="shared" si="65"/>
        <v>0</v>
      </c>
      <c r="AD140">
        <f t="shared" si="66"/>
        <v>1</v>
      </c>
      <c r="AE140" t="s">
        <v>28</v>
      </c>
      <c r="AF140">
        <f t="shared" si="67"/>
        <v>0</v>
      </c>
      <c r="AG140">
        <f t="shared" si="68"/>
        <v>0</v>
      </c>
      <c r="AH140">
        <f t="shared" si="69"/>
        <v>0</v>
      </c>
      <c r="AI140">
        <f t="shared" si="70"/>
        <v>1</v>
      </c>
      <c r="AJ140">
        <f t="shared" si="71"/>
        <v>0</v>
      </c>
      <c r="AK140">
        <v>1</v>
      </c>
      <c r="AL140">
        <v>1</v>
      </c>
      <c r="AM140">
        <v>0</v>
      </c>
      <c r="AN140">
        <v>1</v>
      </c>
      <c r="AO140">
        <v>1</v>
      </c>
      <c r="AP140">
        <v>1</v>
      </c>
      <c r="AQ140">
        <v>1</v>
      </c>
      <c r="AR140">
        <v>1</v>
      </c>
      <c r="AS140">
        <v>1</v>
      </c>
      <c r="AT140">
        <v>0</v>
      </c>
      <c r="AU140" t="s">
        <v>17</v>
      </c>
      <c r="AV140">
        <v>61.4</v>
      </c>
      <c r="AW140">
        <v>54.8</v>
      </c>
      <c r="AX140">
        <v>34.299999999999997</v>
      </c>
      <c r="AY140">
        <v>40.799999999999997</v>
      </c>
      <c r="AZ140">
        <v>48</v>
      </c>
      <c r="BA140">
        <v>76</v>
      </c>
      <c r="BB140">
        <v>1</v>
      </c>
    </row>
    <row r="141" spans="1:54" x14ac:dyDescent="0.3">
      <c r="A141" t="s">
        <v>19</v>
      </c>
      <c r="B141">
        <f t="shared" si="48"/>
        <v>1</v>
      </c>
      <c r="C141">
        <f t="shared" si="49"/>
        <v>0</v>
      </c>
      <c r="D141">
        <f t="shared" si="50"/>
        <v>0</v>
      </c>
      <c r="E141">
        <f t="shared" si="51"/>
        <v>0</v>
      </c>
      <c r="F141">
        <f t="shared" si="52"/>
        <v>0</v>
      </c>
      <c r="G141">
        <f t="shared" si="53"/>
        <v>0</v>
      </c>
      <c r="H141" s="3">
        <v>15262.574999999999</v>
      </c>
      <c r="I141" s="3">
        <v>9.6331590324118004</v>
      </c>
      <c r="J141" s="2">
        <v>1.1399999999999999</v>
      </c>
      <c r="K141" s="2">
        <v>-0.64130052017722627</v>
      </c>
      <c r="L141" s="2">
        <v>1.4815439999999995</v>
      </c>
      <c r="M141" s="2">
        <v>1.2995999999999999</v>
      </c>
      <c r="N141" t="s">
        <v>13</v>
      </c>
      <c r="O141" t="s">
        <v>20</v>
      </c>
      <c r="P141" t="s">
        <v>27</v>
      </c>
      <c r="Q141">
        <f t="shared" si="54"/>
        <v>1</v>
      </c>
      <c r="R141">
        <f t="shared" si="55"/>
        <v>0</v>
      </c>
      <c r="S141">
        <f t="shared" si="56"/>
        <v>0</v>
      </c>
      <c r="T141">
        <f t="shared" si="57"/>
        <v>0</v>
      </c>
      <c r="U141">
        <f t="shared" si="58"/>
        <v>0</v>
      </c>
      <c r="V141" t="s">
        <v>32</v>
      </c>
      <c r="W141">
        <f t="shared" si="59"/>
        <v>0</v>
      </c>
      <c r="X141">
        <f t="shared" si="60"/>
        <v>0</v>
      </c>
      <c r="Y141">
        <f t="shared" si="61"/>
        <v>0</v>
      </c>
      <c r="Z141">
        <f t="shared" si="62"/>
        <v>0</v>
      </c>
      <c r="AA141">
        <f t="shared" si="63"/>
        <v>1</v>
      </c>
      <c r="AB141">
        <f t="shared" si="64"/>
        <v>0</v>
      </c>
      <c r="AC141">
        <f t="shared" si="65"/>
        <v>0</v>
      </c>
      <c r="AD141">
        <f t="shared" si="66"/>
        <v>1</v>
      </c>
      <c r="AE141" t="s">
        <v>33</v>
      </c>
      <c r="AF141">
        <f t="shared" si="67"/>
        <v>1</v>
      </c>
      <c r="AG141">
        <f t="shared" si="68"/>
        <v>0</v>
      </c>
      <c r="AH141">
        <f t="shared" si="69"/>
        <v>0</v>
      </c>
      <c r="AI141">
        <f t="shared" si="70"/>
        <v>0</v>
      </c>
      <c r="AJ141">
        <f t="shared" si="71"/>
        <v>0</v>
      </c>
      <c r="AK141">
        <v>1</v>
      </c>
      <c r="AL141">
        <v>1</v>
      </c>
      <c r="AM141">
        <v>1</v>
      </c>
      <c r="AN141">
        <v>1</v>
      </c>
      <c r="AO141">
        <v>1</v>
      </c>
      <c r="AP141">
        <v>1</v>
      </c>
      <c r="AQ141">
        <v>1</v>
      </c>
      <c r="AR141">
        <v>0</v>
      </c>
      <c r="AS141">
        <v>1</v>
      </c>
      <c r="AT141">
        <v>0</v>
      </c>
      <c r="AU141" t="s">
        <v>22</v>
      </c>
      <c r="AV141">
        <v>61.2</v>
      </c>
      <c r="AW141">
        <v>57</v>
      </c>
      <c r="AX141">
        <v>34.5</v>
      </c>
      <c r="AY141">
        <v>40.799999999999997</v>
      </c>
      <c r="AZ141">
        <v>55</v>
      </c>
      <c r="BA141">
        <v>80</v>
      </c>
      <c r="BB141">
        <v>1</v>
      </c>
    </row>
    <row r="142" spans="1:54" x14ac:dyDescent="0.3">
      <c r="A142" t="s">
        <v>25</v>
      </c>
      <c r="B142">
        <f t="shared" si="48"/>
        <v>0</v>
      </c>
      <c r="C142">
        <f t="shared" si="49"/>
        <v>1</v>
      </c>
      <c r="D142">
        <f t="shared" si="50"/>
        <v>0</v>
      </c>
      <c r="E142">
        <f t="shared" si="51"/>
        <v>0</v>
      </c>
      <c r="F142">
        <f t="shared" si="52"/>
        <v>0</v>
      </c>
      <c r="G142">
        <f t="shared" si="53"/>
        <v>0</v>
      </c>
      <c r="H142" s="3">
        <v>13580</v>
      </c>
      <c r="I142" s="3">
        <v>9.5163534011126867</v>
      </c>
      <c r="J142" s="2">
        <v>1.367</v>
      </c>
      <c r="K142" s="2">
        <v>0.14233492167502004</v>
      </c>
      <c r="L142" s="2">
        <v>2.5544978629999999</v>
      </c>
      <c r="M142" s="2">
        <v>1.868689</v>
      </c>
      <c r="N142" t="s">
        <v>13</v>
      </c>
      <c r="O142" t="s">
        <v>26</v>
      </c>
      <c r="P142" t="s">
        <v>31</v>
      </c>
      <c r="Q142">
        <f t="shared" si="54"/>
        <v>0</v>
      </c>
      <c r="R142">
        <f t="shared" si="55"/>
        <v>0</v>
      </c>
      <c r="S142">
        <f t="shared" si="56"/>
        <v>0</v>
      </c>
      <c r="T142">
        <f t="shared" si="57"/>
        <v>1</v>
      </c>
      <c r="U142">
        <f t="shared" si="58"/>
        <v>0</v>
      </c>
      <c r="V142" t="s">
        <v>24</v>
      </c>
      <c r="W142">
        <f t="shared" si="59"/>
        <v>0</v>
      </c>
      <c r="X142">
        <f t="shared" si="60"/>
        <v>0</v>
      </c>
      <c r="Y142">
        <f t="shared" si="61"/>
        <v>1</v>
      </c>
      <c r="Z142">
        <f t="shared" si="62"/>
        <v>0</v>
      </c>
      <c r="AA142">
        <f t="shared" si="63"/>
        <v>0</v>
      </c>
      <c r="AB142">
        <f t="shared" si="64"/>
        <v>0</v>
      </c>
      <c r="AC142">
        <f t="shared" si="65"/>
        <v>0</v>
      </c>
      <c r="AD142">
        <f t="shared" si="66"/>
        <v>1</v>
      </c>
      <c r="AE142" t="s">
        <v>28</v>
      </c>
      <c r="AF142">
        <f t="shared" si="67"/>
        <v>0</v>
      </c>
      <c r="AG142">
        <f t="shared" si="68"/>
        <v>0</v>
      </c>
      <c r="AH142">
        <f t="shared" si="69"/>
        <v>0</v>
      </c>
      <c r="AI142">
        <f t="shared" si="70"/>
        <v>1</v>
      </c>
      <c r="AJ142">
        <f t="shared" si="71"/>
        <v>0</v>
      </c>
      <c r="AK142">
        <v>1</v>
      </c>
      <c r="AL142">
        <v>1</v>
      </c>
      <c r="AM142">
        <v>1</v>
      </c>
      <c r="AN142">
        <v>1</v>
      </c>
      <c r="AO142">
        <v>1</v>
      </c>
      <c r="AP142">
        <v>1</v>
      </c>
      <c r="AQ142">
        <v>0</v>
      </c>
      <c r="AR142">
        <v>0</v>
      </c>
      <c r="AS142">
        <v>0</v>
      </c>
      <c r="AT142">
        <v>0</v>
      </c>
      <c r="AU142" t="s">
        <v>17</v>
      </c>
      <c r="AV142">
        <v>60.8</v>
      </c>
      <c r="AW142">
        <v>57.1</v>
      </c>
      <c r="AX142">
        <v>34.9</v>
      </c>
      <c r="AY142">
        <v>40.6</v>
      </c>
      <c r="AZ142">
        <v>53</v>
      </c>
      <c r="BA142">
        <v>76</v>
      </c>
      <c r="BB142">
        <v>1</v>
      </c>
    </row>
    <row r="143" spans="1:54" x14ac:dyDescent="0.3">
      <c r="A143" t="s">
        <v>38</v>
      </c>
      <c r="B143">
        <f t="shared" si="48"/>
        <v>0</v>
      </c>
      <c r="C143">
        <f t="shared" si="49"/>
        <v>0</v>
      </c>
      <c r="D143">
        <f t="shared" si="50"/>
        <v>0</v>
      </c>
      <c r="E143">
        <f t="shared" si="51"/>
        <v>0</v>
      </c>
      <c r="F143">
        <f t="shared" si="52"/>
        <v>1</v>
      </c>
      <c r="G143">
        <f t="shared" si="53"/>
        <v>0</v>
      </c>
      <c r="H143" s="3">
        <v>19330</v>
      </c>
      <c r="I143" s="3">
        <v>9.8694135722023759</v>
      </c>
      <c r="J143" s="2">
        <v>1.56</v>
      </c>
      <c r="K143" s="2">
        <v>0.80859765417494744</v>
      </c>
      <c r="L143" s="2">
        <v>3.7964160000000002</v>
      </c>
      <c r="M143" s="2">
        <v>2.4336000000000002</v>
      </c>
      <c r="N143" t="s">
        <v>13</v>
      </c>
      <c r="O143" t="s">
        <v>39</v>
      </c>
      <c r="P143" t="s">
        <v>27</v>
      </c>
      <c r="Q143">
        <f t="shared" si="54"/>
        <v>1</v>
      </c>
      <c r="R143">
        <f t="shared" si="55"/>
        <v>0</v>
      </c>
      <c r="S143">
        <f t="shared" si="56"/>
        <v>0</v>
      </c>
      <c r="T143">
        <f t="shared" si="57"/>
        <v>0</v>
      </c>
      <c r="U143">
        <f t="shared" si="58"/>
        <v>0</v>
      </c>
      <c r="V143" t="s">
        <v>16</v>
      </c>
      <c r="W143">
        <f t="shared" si="59"/>
        <v>0</v>
      </c>
      <c r="X143">
        <f t="shared" si="60"/>
        <v>0</v>
      </c>
      <c r="Y143">
        <f t="shared" si="61"/>
        <v>0</v>
      </c>
      <c r="Z143">
        <f t="shared" si="62"/>
        <v>1</v>
      </c>
      <c r="AA143">
        <f t="shared" si="63"/>
        <v>0</v>
      </c>
      <c r="AB143">
        <f t="shared" si="64"/>
        <v>0</v>
      </c>
      <c r="AC143">
        <f t="shared" si="65"/>
        <v>0</v>
      </c>
      <c r="AD143">
        <f t="shared" si="66"/>
        <v>1</v>
      </c>
      <c r="AE143" t="s">
        <v>33</v>
      </c>
      <c r="AF143">
        <f t="shared" si="67"/>
        <v>1</v>
      </c>
      <c r="AG143">
        <f t="shared" si="68"/>
        <v>0</v>
      </c>
      <c r="AH143">
        <f t="shared" si="69"/>
        <v>0</v>
      </c>
      <c r="AI143">
        <f t="shared" si="70"/>
        <v>0</v>
      </c>
      <c r="AJ143">
        <f t="shared" si="71"/>
        <v>0</v>
      </c>
      <c r="AK143">
        <v>1</v>
      </c>
      <c r="AL143">
        <v>1</v>
      </c>
      <c r="AM143">
        <v>1</v>
      </c>
      <c r="AN143">
        <v>1</v>
      </c>
      <c r="AO143">
        <v>1</v>
      </c>
      <c r="AP143">
        <v>1</v>
      </c>
      <c r="AQ143">
        <v>1</v>
      </c>
      <c r="AR143">
        <v>0</v>
      </c>
      <c r="AS143">
        <v>1</v>
      </c>
      <c r="AT143">
        <v>1</v>
      </c>
      <c r="AU143" t="s">
        <v>17</v>
      </c>
      <c r="AV143">
        <v>61.6</v>
      </c>
      <c r="AW143">
        <v>56</v>
      </c>
      <c r="AX143">
        <v>34.700000000000003</v>
      </c>
      <c r="AY143">
        <v>40.6</v>
      </c>
      <c r="AZ143">
        <v>54</v>
      </c>
      <c r="BA143">
        <v>77</v>
      </c>
      <c r="BB143">
        <v>1</v>
      </c>
    </row>
    <row r="144" spans="1:54" x14ac:dyDescent="0.3">
      <c r="A144" t="s">
        <v>19</v>
      </c>
      <c r="B144">
        <f t="shared" si="48"/>
        <v>1</v>
      </c>
      <c r="C144">
        <f t="shared" si="49"/>
        <v>0</v>
      </c>
      <c r="D144">
        <f t="shared" si="50"/>
        <v>0</v>
      </c>
      <c r="E144">
        <f t="shared" si="51"/>
        <v>0</v>
      </c>
      <c r="F144">
        <f t="shared" si="52"/>
        <v>0</v>
      </c>
      <c r="G144">
        <f t="shared" si="53"/>
        <v>0</v>
      </c>
      <c r="H144" s="3">
        <v>13733.855</v>
      </c>
      <c r="I144" s="3">
        <v>9.527619231384973</v>
      </c>
      <c r="J144" s="2">
        <v>1.05</v>
      </c>
      <c r="K144" s="2">
        <v>-0.9519929861098344</v>
      </c>
      <c r="L144" s="2">
        <v>1.1576250000000001</v>
      </c>
      <c r="M144" s="2">
        <v>1.1025</v>
      </c>
      <c r="N144" t="s">
        <v>13</v>
      </c>
      <c r="O144" t="s">
        <v>20</v>
      </c>
      <c r="P144" t="s">
        <v>27</v>
      </c>
      <c r="Q144">
        <f t="shared" si="54"/>
        <v>1</v>
      </c>
      <c r="R144">
        <f t="shared" si="55"/>
        <v>0</v>
      </c>
      <c r="S144">
        <f t="shared" si="56"/>
        <v>0</v>
      </c>
      <c r="T144">
        <f t="shared" si="57"/>
        <v>0</v>
      </c>
      <c r="U144">
        <f t="shared" si="58"/>
        <v>0</v>
      </c>
      <c r="V144" t="s">
        <v>34</v>
      </c>
      <c r="W144">
        <f t="shared" si="59"/>
        <v>0</v>
      </c>
      <c r="X144">
        <f t="shared" si="60"/>
        <v>0</v>
      </c>
      <c r="Y144">
        <f t="shared" si="61"/>
        <v>0</v>
      </c>
      <c r="Z144">
        <f t="shared" si="62"/>
        <v>0</v>
      </c>
      <c r="AA144">
        <f t="shared" si="63"/>
        <v>0</v>
      </c>
      <c r="AB144">
        <f t="shared" si="64"/>
        <v>1</v>
      </c>
      <c r="AC144">
        <f t="shared" si="65"/>
        <v>0</v>
      </c>
      <c r="AD144">
        <f t="shared" si="66"/>
        <v>1</v>
      </c>
      <c r="AE144" t="s">
        <v>33</v>
      </c>
      <c r="AF144">
        <f t="shared" si="67"/>
        <v>1</v>
      </c>
      <c r="AG144">
        <f t="shared" si="68"/>
        <v>0</v>
      </c>
      <c r="AH144">
        <f t="shared" si="69"/>
        <v>0</v>
      </c>
      <c r="AI144">
        <f t="shared" si="70"/>
        <v>0</v>
      </c>
      <c r="AJ144">
        <f t="shared" si="71"/>
        <v>0</v>
      </c>
      <c r="AK144">
        <v>1</v>
      </c>
      <c r="AL144">
        <v>0</v>
      </c>
      <c r="AM144">
        <v>1</v>
      </c>
      <c r="AN144">
        <v>0</v>
      </c>
      <c r="AO144">
        <v>0</v>
      </c>
      <c r="AP144">
        <v>1</v>
      </c>
      <c r="AQ144">
        <v>1</v>
      </c>
      <c r="AR144">
        <v>1</v>
      </c>
      <c r="AS144">
        <v>0</v>
      </c>
      <c r="AT144">
        <v>0</v>
      </c>
      <c r="AU144" t="s">
        <v>22</v>
      </c>
      <c r="AV144">
        <v>61.8</v>
      </c>
      <c r="AW144">
        <v>57</v>
      </c>
      <c r="AX144">
        <v>35.5</v>
      </c>
      <c r="AY144">
        <v>41</v>
      </c>
      <c r="AZ144">
        <v>50</v>
      </c>
      <c r="BA144">
        <v>80</v>
      </c>
      <c r="BB144">
        <v>1</v>
      </c>
    </row>
    <row r="145" spans="1:54" x14ac:dyDescent="0.3">
      <c r="A145" t="s">
        <v>19</v>
      </c>
      <c r="B145">
        <f t="shared" si="48"/>
        <v>1</v>
      </c>
      <c r="C145">
        <f t="shared" si="49"/>
        <v>0</v>
      </c>
      <c r="D145">
        <f t="shared" si="50"/>
        <v>0</v>
      </c>
      <c r="E145">
        <f t="shared" si="51"/>
        <v>0</v>
      </c>
      <c r="F145">
        <f t="shared" si="52"/>
        <v>0</v>
      </c>
      <c r="G145">
        <f t="shared" si="53"/>
        <v>0</v>
      </c>
      <c r="H145" s="3">
        <v>10207.555</v>
      </c>
      <c r="I145" s="3">
        <v>9.2308834113741689</v>
      </c>
      <c r="J145" s="2">
        <v>1.07</v>
      </c>
      <c r="K145" s="2">
        <v>-0.88295021590258793</v>
      </c>
      <c r="L145" s="2">
        <v>1.2250430000000001</v>
      </c>
      <c r="M145" s="2">
        <v>1.1449</v>
      </c>
      <c r="N145" t="s">
        <v>13</v>
      </c>
      <c r="O145" t="s">
        <v>20</v>
      </c>
      <c r="P145" t="s">
        <v>15</v>
      </c>
      <c r="Q145">
        <f t="shared" si="54"/>
        <v>0</v>
      </c>
      <c r="R145">
        <f t="shared" si="55"/>
        <v>0</v>
      </c>
      <c r="S145">
        <f t="shared" si="56"/>
        <v>1</v>
      </c>
      <c r="T145">
        <f t="shared" si="57"/>
        <v>0</v>
      </c>
      <c r="U145">
        <f t="shared" si="58"/>
        <v>0</v>
      </c>
      <c r="V145" t="s">
        <v>34</v>
      </c>
      <c r="W145">
        <f t="shared" si="59"/>
        <v>0</v>
      </c>
      <c r="X145">
        <f t="shared" si="60"/>
        <v>0</v>
      </c>
      <c r="Y145">
        <f t="shared" si="61"/>
        <v>0</v>
      </c>
      <c r="Z145">
        <f t="shared" si="62"/>
        <v>0</v>
      </c>
      <c r="AA145">
        <f t="shared" si="63"/>
        <v>0</v>
      </c>
      <c r="AB145">
        <f t="shared" si="64"/>
        <v>1</v>
      </c>
      <c r="AC145">
        <f t="shared" si="65"/>
        <v>0</v>
      </c>
      <c r="AD145">
        <f t="shared" si="66"/>
        <v>1</v>
      </c>
      <c r="AE145" t="s">
        <v>41</v>
      </c>
      <c r="AF145">
        <f t="shared" si="67"/>
        <v>0</v>
      </c>
      <c r="AG145">
        <f t="shared" si="68"/>
        <v>0</v>
      </c>
      <c r="AH145">
        <f t="shared" si="69"/>
        <v>1</v>
      </c>
      <c r="AI145">
        <f t="shared" si="70"/>
        <v>0</v>
      </c>
      <c r="AJ145">
        <f t="shared" si="71"/>
        <v>0</v>
      </c>
      <c r="AK145">
        <v>1</v>
      </c>
      <c r="AL145">
        <v>1</v>
      </c>
      <c r="AM145">
        <v>0</v>
      </c>
      <c r="AN145">
        <v>1</v>
      </c>
      <c r="AO145">
        <v>0</v>
      </c>
      <c r="AP145">
        <v>1</v>
      </c>
      <c r="AQ145">
        <v>1</v>
      </c>
      <c r="AR145">
        <v>1</v>
      </c>
      <c r="AS145">
        <v>0</v>
      </c>
      <c r="AT145">
        <v>0</v>
      </c>
      <c r="AU145" t="s">
        <v>22</v>
      </c>
      <c r="AV145">
        <v>61.8</v>
      </c>
      <c r="AW145">
        <v>57</v>
      </c>
      <c r="AX145">
        <v>34.5</v>
      </c>
      <c r="AY145">
        <v>41</v>
      </c>
      <c r="AZ145">
        <v>50</v>
      </c>
      <c r="BA145">
        <v>80</v>
      </c>
      <c r="BB145">
        <v>1</v>
      </c>
    </row>
    <row r="146" spans="1:54" x14ac:dyDescent="0.3">
      <c r="A146" t="s">
        <v>19</v>
      </c>
      <c r="B146">
        <f t="shared" si="48"/>
        <v>1</v>
      </c>
      <c r="C146">
        <f t="shared" si="49"/>
        <v>0</v>
      </c>
      <c r="D146">
        <f t="shared" si="50"/>
        <v>0</v>
      </c>
      <c r="E146">
        <f t="shared" si="51"/>
        <v>0</v>
      </c>
      <c r="F146">
        <f t="shared" si="52"/>
        <v>0</v>
      </c>
      <c r="G146">
        <f t="shared" si="53"/>
        <v>0</v>
      </c>
      <c r="H146" s="3">
        <v>16820.845000000001</v>
      </c>
      <c r="I146" s="3">
        <v>9.7303741700771909</v>
      </c>
      <c r="J146" s="2">
        <v>1.32</v>
      </c>
      <c r="K146" s="2">
        <v>-1.9915588312008629E-2</v>
      </c>
      <c r="L146" s="2">
        <v>2.2999680000000002</v>
      </c>
      <c r="M146" s="2">
        <v>1.7424000000000002</v>
      </c>
      <c r="N146" t="s">
        <v>13</v>
      </c>
      <c r="O146" t="s">
        <v>20</v>
      </c>
      <c r="P146" t="s">
        <v>15</v>
      </c>
      <c r="Q146">
        <f t="shared" si="54"/>
        <v>0</v>
      </c>
      <c r="R146">
        <f t="shared" si="55"/>
        <v>0</v>
      </c>
      <c r="S146">
        <f t="shared" si="56"/>
        <v>1</v>
      </c>
      <c r="T146">
        <f t="shared" si="57"/>
        <v>0</v>
      </c>
      <c r="U146">
        <f t="shared" si="58"/>
        <v>0</v>
      </c>
      <c r="V146" t="s">
        <v>32</v>
      </c>
      <c r="W146">
        <f t="shared" si="59"/>
        <v>0</v>
      </c>
      <c r="X146">
        <f t="shared" si="60"/>
        <v>0</v>
      </c>
      <c r="Y146">
        <f t="shared" si="61"/>
        <v>0</v>
      </c>
      <c r="Z146">
        <f t="shared" si="62"/>
        <v>0</v>
      </c>
      <c r="AA146">
        <f t="shared" si="63"/>
        <v>1</v>
      </c>
      <c r="AB146">
        <f t="shared" si="64"/>
        <v>0</v>
      </c>
      <c r="AC146">
        <f t="shared" si="65"/>
        <v>0</v>
      </c>
      <c r="AD146">
        <f t="shared" si="66"/>
        <v>1</v>
      </c>
      <c r="AE146" t="s">
        <v>23</v>
      </c>
      <c r="AF146">
        <f t="shared" si="67"/>
        <v>0</v>
      </c>
      <c r="AG146">
        <f t="shared" si="68"/>
        <v>1</v>
      </c>
      <c r="AH146">
        <f t="shared" si="69"/>
        <v>0</v>
      </c>
      <c r="AI146">
        <f t="shared" si="70"/>
        <v>0</v>
      </c>
      <c r="AJ146">
        <f t="shared" si="71"/>
        <v>0</v>
      </c>
      <c r="AK146">
        <v>1</v>
      </c>
      <c r="AL146">
        <v>1</v>
      </c>
      <c r="AM146">
        <v>0</v>
      </c>
      <c r="AN146">
        <v>0</v>
      </c>
      <c r="AO146">
        <v>1</v>
      </c>
      <c r="AP146">
        <v>1</v>
      </c>
      <c r="AQ146">
        <v>1</v>
      </c>
      <c r="AR146">
        <v>0</v>
      </c>
      <c r="AS146">
        <v>0</v>
      </c>
      <c r="AT146">
        <v>0</v>
      </c>
      <c r="AU146" t="s">
        <v>22</v>
      </c>
      <c r="AV146">
        <v>61.7</v>
      </c>
      <c r="AW146">
        <v>57</v>
      </c>
      <c r="AX146">
        <v>35</v>
      </c>
      <c r="AY146">
        <v>40.6</v>
      </c>
      <c r="AZ146">
        <v>55</v>
      </c>
      <c r="BA146">
        <v>80</v>
      </c>
      <c r="BB146">
        <v>1</v>
      </c>
    </row>
    <row r="147" spans="1:54" x14ac:dyDescent="0.3">
      <c r="A147" t="s">
        <v>19</v>
      </c>
      <c r="B147">
        <f t="shared" si="48"/>
        <v>1</v>
      </c>
      <c r="C147">
        <f t="shared" si="49"/>
        <v>0</v>
      </c>
      <c r="D147">
        <f t="shared" si="50"/>
        <v>0</v>
      </c>
      <c r="E147">
        <f t="shared" si="51"/>
        <v>0</v>
      </c>
      <c r="F147">
        <f t="shared" si="52"/>
        <v>0</v>
      </c>
      <c r="G147">
        <f t="shared" si="53"/>
        <v>0</v>
      </c>
      <c r="H147" s="3">
        <v>26615.685000000001</v>
      </c>
      <c r="I147" s="3">
        <v>10.189255982641804</v>
      </c>
      <c r="J147" s="2">
        <v>2</v>
      </c>
      <c r="K147" s="2">
        <v>2.3275385987343671</v>
      </c>
      <c r="L147" s="2">
        <v>8</v>
      </c>
      <c r="M147" s="2">
        <v>4</v>
      </c>
      <c r="N147" t="s">
        <v>13</v>
      </c>
      <c r="O147" t="s">
        <v>20</v>
      </c>
      <c r="P147" t="s">
        <v>21</v>
      </c>
      <c r="Q147">
        <f t="shared" si="54"/>
        <v>0</v>
      </c>
      <c r="R147">
        <f t="shared" si="55"/>
        <v>0</v>
      </c>
      <c r="S147">
        <f t="shared" si="56"/>
        <v>0</v>
      </c>
      <c r="T147">
        <f t="shared" si="57"/>
        <v>0</v>
      </c>
      <c r="U147">
        <f t="shared" si="58"/>
        <v>1</v>
      </c>
      <c r="V147" t="s">
        <v>24</v>
      </c>
      <c r="W147">
        <f t="shared" si="59"/>
        <v>0</v>
      </c>
      <c r="X147">
        <f t="shared" si="60"/>
        <v>0</v>
      </c>
      <c r="Y147">
        <f t="shared" si="61"/>
        <v>1</v>
      </c>
      <c r="Z147">
        <f t="shared" si="62"/>
        <v>0</v>
      </c>
      <c r="AA147">
        <f t="shared" si="63"/>
        <v>0</v>
      </c>
      <c r="AB147">
        <f t="shared" si="64"/>
        <v>0</v>
      </c>
      <c r="AC147">
        <f t="shared" si="65"/>
        <v>0</v>
      </c>
      <c r="AD147">
        <f t="shared" si="66"/>
        <v>1</v>
      </c>
      <c r="AE147" t="s">
        <v>28</v>
      </c>
      <c r="AF147">
        <f t="shared" si="67"/>
        <v>0</v>
      </c>
      <c r="AG147">
        <f t="shared" si="68"/>
        <v>0</v>
      </c>
      <c r="AH147">
        <f t="shared" si="69"/>
        <v>0</v>
      </c>
      <c r="AI147">
        <f t="shared" si="70"/>
        <v>1</v>
      </c>
      <c r="AJ147">
        <f t="shared" si="71"/>
        <v>0</v>
      </c>
      <c r="AK147">
        <v>0</v>
      </c>
      <c r="AL147">
        <v>0</v>
      </c>
      <c r="AM147">
        <v>0</v>
      </c>
      <c r="AN147">
        <v>1</v>
      </c>
      <c r="AO147">
        <v>0</v>
      </c>
      <c r="AP147">
        <v>1</v>
      </c>
      <c r="AQ147">
        <v>1</v>
      </c>
      <c r="AR147">
        <v>0</v>
      </c>
      <c r="AS147">
        <v>0</v>
      </c>
      <c r="AT147">
        <v>0</v>
      </c>
      <c r="AU147" t="s">
        <v>22</v>
      </c>
      <c r="AV147">
        <v>61.8</v>
      </c>
      <c r="AW147">
        <v>57</v>
      </c>
      <c r="AX147">
        <v>34.5</v>
      </c>
      <c r="AY147">
        <v>41.2</v>
      </c>
      <c r="AZ147">
        <v>55</v>
      </c>
      <c r="BA147">
        <v>80</v>
      </c>
      <c r="BB147">
        <v>1</v>
      </c>
    </row>
    <row r="148" spans="1:54" x14ac:dyDescent="0.3">
      <c r="A148" t="s">
        <v>19</v>
      </c>
      <c r="B148">
        <f t="shared" si="48"/>
        <v>1</v>
      </c>
      <c r="C148">
        <f t="shared" si="49"/>
        <v>0</v>
      </c>
      <c r="D148">
        <f t="shared" si="50"/>
        <v>0</v>
      </c>
      <c r="E148">
        <f t="shared" si="51"/>
        <v>0</v>
      </c>
      <c r="F148">
        <f t="shared" si="52"/>
        <v>0</v>
      </c>
      <c r="G148">
        <f t="shared" si="53"/>
        <v>0</v>
      </c>
      <c r="H148" s="3">
        <v>10128.754999999999</v>
      </c>
      <c r="I148" s="3">
        <v>9.2231336874191427</v>
      </c>
      <c r="J148" s="2">
        <v>1.03</v>
      </c>
      <c r="K148" s="2">
        <v>-1.0210357563170807</v>
      </c>
      <c r="L148" s="2">
        <v>1.092727</v>
      </c>
      <c r="M148" s="2">
        <v>1.0609</v>
      </c>
      <c r="N148" t="s">
        <v>13</v>
      </c>
      <c r="O148" t="s">
        <v>20</v>
      </c>
      <c r="P148" t="s">
        <v>40</v>
      </c>
      <c r="Q148">
        <f t="shared" si="54"/>
        <v>0</v>
      </c>
      <c r="R148">
        <f t="shared" si="55"/>
        <v>1</v>
      </c>
      <c r="S148">
        <f t="shared" si="56"/>
        <v>0</v>
      </c>
      <c r="T148">
        <f t="shared" si="57"/>
        <v>0</v>
      </c>
      <c r="U148">
        <f t="shared" si="58"/>
        <v>0</v>
      </c>
      <c r="V148" t="s">
        <v>24</v>
      </c>
      <c r="W148">
        <f t="shared" si="59"/>
        <v>0</v>
      </c>
      <c r="X148">
        <f t="shared" si="60"/>
        <v>0</v>
      </c>
      <c r="Y148">
        <f t="shared" si="61"/>
        <v>1</v>
      </c>
      <c r="Z148">
        <f t="shared" si="62"/>
        <v>0</v>
      </c>
      <c r="AA148">
        <f t="shared" si="63"/>
        <v>0</v>
      </c>
      <c r="AB148">
        <f t="shared" si="64"/>
        <v>0</v>
      </c>
      <c r="AC148">
        <f t="shared" si="65"/>
        <v>0</v>
      </c>
      <c r="AD148">
        <f t="shared" si="66"/>
        <v>1</v>
      </c>
      <c r="AE148" t="s">
        <v>41</v>
      </c>
      <c r="AF148">
        <f t="shared" si="67"/>
        <v>0</v>
      </c>
      <c r="AG148">
        <f t="shared" si="68"/>
        <v>0</v>
      </c>
      <c r="AH148">
        <f t="shared" si="69"/>
        <v>1</v>
      </c>
      <c r="AI148">
        <f t="shared" si="70"/>
        <v>0</v>
      </c>
      <c r="AJ148">
        <f t="shared" si="71"/>
        <v>0</v>
      </c>
      <c r="AK148">
        <v>1</v>
      </c>
      <c r="AL148">
        <v>1</v>
      </c>
      <c r="AM148">
        <v>1</v>
      </c>
      <c r="AN148">
        <v>0</v>
      </c>
      <c r="AO148">
        <v>1</v>
      </c>
      <c r="AP148">
        <v>1</v>
      </c>
      <c r="AQ148">
        <v>1</v>
      </c>
      <c r="AR148">
        <v>1</v>
      </c>
      <c r="AS148">
        <v>0</v>
      </c>
      <c r="AT148">
        <v>0</v>
      </c>
      <c r="AU148" t="s">
        <v>22</v>
      </c>
      <c r="AV148">
        <v>61</v>
      </c>
      <c r="AW148">
        <v>57</v>
      </c>
      <c r="AX148">
        <v>34</v>
      </c>
      <c r="AY148">
        <v>40.6</v>
      </c>
      <c r="AZ148">
        <v>50</v>
      </c>
      <c r="BA148">
        <v>75</v>
      </c>
      <c r="BB148">
        <v>1</v>
      </c>
    </row>
    <row r="149" spans="1:54" x14ac:dyDescent="0.3">
      <c r="A149" t="s">
        <v>25</v>
      </c>
      <c r="B149">
        <f t="shared" si="48"/>
        <v>0</v>
      </c>
      <c r="C149">
        <f t="shared" si="49"/>
        <v>1</v>
      </c>
      <c r="D149">
        <f t="shared" si="50"/>
        <v>0</v>
      </c>
      <c r="E149">
        <f t="shared" si="51"/>
        <v>0</v>
      </c>
      <c r="F149">
        <f t="shared" si="52"/>
        <v>0</v>
      </c>
      <c r="G149">
        <f t="shared" si="53"/>
        <v>0</v>
      </c>
      <c r="H149" s="3">
        <v>21933</v>
      </c>
      <c r="I149" s="3">
        <v>9.995747630961425</v>
      </c>
      <c r="J149" s="2">
        <v>1.8480000000000001</v>
      </c>
      <c r="K149" s="2">
        <v>1.802813545159295</v>
      </c>
      <c r="L149" s="2">
        <v>6.3111121920000013</v>
      </c>
      <c r="M149" s="2">
        <v>3.4151040000000004</v>
      </c>
      <c r="N149" t="s">
        <v>13</v>
      </c>
      <c r="O149" t="s">
        <v>26</v>
      </c>
      <c r="P149" t="s">
        <v>21</v>
      </c>
      <c r="Q149">
        <f t="shared" si="54"/>
        <v>0</v>
      </c>
      <c r="R149">
        <f t="shared" si="55"/>
        <v>0</v>
      </c>
      <c r="S149">
        <f t="shared" si="56"/>
        <v>0</v>
      </c>
      <c r="T149">
        <f t="shared" si="57"/>
        <v>0</v>
      </c>
      <c r="U149">
        <f t="shared" si="58"/>
        <v>1</v>
      </c>
      <c r="V149" t="s">
        <v>24</v>
      </c>
      <c r="W149">
        <f t="shared" si="59"/>
        <v>0</v>
      </c>
      <c r="X149">
        <f t="shared" si="60"/>
        <v>0</v>
      </c>
      <c r="Y149">
        <f t="shared" si="61"/>
        <v>1</v>
      </c>
      <c r="Z149">
        <f t="shared" si="62"/>
        <v>0</v>
      </c>
      <c r="AA149">
        <f t="shared" si="63"/>
        <v>0</v>
      </c>
      <c r="AB149">
        <f t="shared" si="64"/>
        <v>0</v>
      </c>
      <c r="AC149">
        <f t="shared" si="65"/>
        <v>0</v>
      </c>
      <c r="AD149">
        <f t="shared" si="66"/>
        <v>1</v>
      </c>
      <c r="AE149" t="s">
        <v>28</v>
      </c>
      <c r="AF149">
        <f t="shared" si="67"/>
        <v>0</v>
      </c>
      <c r="AG149">
        <f t="shared" si="68"/>
        <v>0</v>
      </c>
      <c r="AH149">
        <f t="shared" si="69"/>
        <v>0</v>
      </c>
      <c r="AI149">
        <f t="shared" si="70"/>
        <v>1</v>
      </c>
      <c r="AJ149">
        <f t="shared" si="71"/>
        <v>0</v>
      </c>
      <c r="AK149">
        <v>1</v>
      </c>
      <c r="AL149">
        <v>1</v>
      </c>
      <c r="AM149">
        <v>0</v>
      </c>
      <c r="AN149">
        <v>1</v>
      </c>
      <c r="AO149">
        <v>1</v>
      </c>
      <c r="AP149">
        <v>1</v>
      </c>
      <c r="AQ149">
        <v>1</v>
      </c>
      <c r="AR149">
        <v>1</v>
      </c>
      <c r="AS149">
        <v>1</v>
      </c>
      <c r="AT149">
        <v>0</v>
      </c>
      <c r="AU149" t="s">
        <v>17</v>
      </c>
      <c r="AV149">
        <v>61.6</v>
      </c>
      <c r="AW149">
        <v>56.8</v>
      </c>
      <c r="AX149">
        <v>34.9</v>
      </c>
      <c r="AY149">
        <v>40.9</v>
      </c>
      <c r="AZ149">
        <v>50</v>
      </c>
      <c r="BA149">
        <v>77</v>
      </c>
      <c r="BB149">
        <v>1</v>
      </c>
    </row>
    <row r="150" spans="1:54" x14ac:dyDescent="0.3">
      <c r="A150" t="s">
        <v>19</v>
      </c>
      <c r="B150">
        <f t="shared" si="48"/>
        <v>1</v>
      </c>
      <c r="C150">
        <f t="shared" si="49"/>
        <v>0</v>
      </c>
      <c r="D150">
        <f t="shared" si="50"/>
        <v>0</v>
      </c>
      <c r="E150">
        <f t="shared" si="51"/>
        <v>0</v>
      </c>
      <c r="F150">
        <f t="shared" si="52"/>
        <v>0</v>
      </c>
      <c r="G150">
        <f t="shared" si="53"/>
        <v>0</v>
      </c>
      <c r="H150" s="3">
        <v>11935.244999999999</v>
      </c>
      <c r="I150" s="3">
        <v>9.3872510664214737</v>
      </c>
      <c r="J150" s="2">
        <v>1.1599999999999999</v>
      </c>
      <c r="K150" s="2">
        <v>-0.57225774996997991</v>
      </c>
      <c r="L150" s="2">
        <v>1.5608959999999996</v>
      </c>
      <c r="M150" s="2">
        <v>1.3455999999999999</v>
      </c>
      <c r="N150" t="s">
        <v>13</v>
      </c>
      <c r="O150" t="s">
        <v>20</v>
      </c>
      <c r="P150" t="s">
        <v>40</v>
      </c>
      <c r="Q150">
        <f t="shared" si="54"/>
        <v>0</v>
      </c>
      <c r="R150">
        <f t="shared" si="55"/>
        <v>1</v>
      </c>
      <c r="S150">
        <f t="shared" si="56"/>
        <v>0</v>
      </c>
      <c r="T150">
        <f t="shared" si="57"/>
        <v>0</v>
      </c>
      <c r="U150">
        <f t="shared" si="58"/>
        <v>0</v>
      </c>
      <c r="V150" t="s">
        <v>24</v>
      </c>
      <c r="W150">
        <f t="shared" si="59"/>
        <v>0</v>
      </c>
      <c r="X150">
        <f t="shared" si="60"/>
        <v>0</v>
      </c>
      <c r="Y150">
        <f t="shared" si="61"/>
        <v>1</v>
      </c>
      <c r="Z150">
        <f t="shared" si="62"/>
        <v>0</v>
      </c>
      <c r="AA150">
        <f t="shared" si="63"/>
        <v>0</v>
      </c>
      <c r="AB150">
        <f t="shared" si="64"/>
        <v>0</v>
      </c>
      <c r="AC150">
        <f t="shared" si="65"/>
        <v>0</v>
      </c>
      <c r="AD150">
        <f t="shared" si="66"/>
        <v>1</v>
      </c>
      <c r="AE150" t="s">
        <v>23</v>
      </c>
      <c r="AF150">
        <f t="shared" si="67"/>
        <v>0</v>
      </c>
      <c r="AG150">
        <f t="shared" si="68"/>
        <v>1</v>
      </c>
      <c r="AH150">
        <f t="shared" si="69"/>
        <v>0</v>
      </c>
      <c r="AI150">
        <f t="shared" si="70"/>
        <v>0</v>
      </c>
      <c r="AJ150">
        <f t="shared" si="71"/>
        <v>0</v>
      </c>
      <c r="AK150">
        <v>0</v>
      </c>
      <c r="AL150">
        <v>1</v>
      </c>
      <c r="AM150">
        <v>0</v>
      </c>
      <c r="AN150">
        <v>0</v>
      </c>
      <c r="AO150">
        <v>1</v>
      </c>
      <c r="AP150">
        <v>1</v>
      </c>
      <c r="AQ150">
        <v>1</v>
      </c>
      <c r="AR150">
        <v>0</v>
      </c>
      <c r="AS150">
        <v>0</v>
      </c>
      <c r="AT150">
        <v>0</v>
      </c>
      <c r="AU150" t="s">
        <v>22</v>
      </c>
      <c r="AV150">
        <v>61.9</v>
      </c>
      <c r="AW150">
        <v>56</v>
      </c>
      <c r="AX150">
        <v>35.5</v>
      </c>
      <c r="AY150">
        <v>40.6</v>
      </c>
      <c r="AZ150">
        <v>55</v>
      </c>
      <c r="BA150">
        <v>80</v>
      </c>
      <c r="BB150">
        <v>1</v>
      </c>
    </row>
    <row r="151" spans="1:54" x14ac:dyDescent="0.3">
      <c r="A151" t="s">
        <v>12</v>
      </c>
      <c r="B151">
        <f t="shared" si="48"/>
        <v>0</v>
      </c>
      <c r="C151">
        <f t="shared" si="49"/>
        <v>0</v>
      </c>
      <c r="D151">
        <f t="shared" si="50"/>
        <v>0</v>
      </c>
      <c r="E151">
        <f t="shared" si="51"/>
        <v>0</v>
      </c>
      <c r="F151">
        <f t="shared" si="52"/>
        <v>0</v>
      </c>
      <c r="G151">
        <f t="shared" si="53"/>
        <v>1</v>
      </c>
      <c r="H151" s="3">
        <v>15240</v>
      </c>
      <c r="I151" s="3">
        <v>9.6316788292406379</v>
      </c>
      <c r="J151" s="2">
        <v>1.6120000000000001</v>
      </c>
      <c r="K151" s="2">
        <v>0.98810885671378812</v>
      </c>
      <c r="L151" s="2">
        <v>4.1888529280000011</v>
      </c>
      <c r="M151" s="2">
        <v>2.5985440000000004</v>
      </c>
      <c r="N151" t="s">
        <v>13</v>
      </c>
      <c r="O151" t="s">
        <v>14</v>
      </c>
      <c r="P151" t="s">
        <v>21</v>
      </c>
      <c r="Q151">
        <f t="shared" si="54"/>
        <v>0</v>
      </c>
      <c r="R151">
        <f t="shared" si="55"/>
        <v>0</v>
      </c>
      <c r="S151">
        <f t="shared" si="56"/>
        <v>0</v>
      </c>
      <c r="T151">
        <f t="shared" si="57"/>
        <v>0</v>
      </c>
      <c r="U151">
        <f t="shared" si="58"/>
        <v>1</v>
      </c>
      <c r="V151" t="s">
        <v>16</v>
      </c>
      <c r="W151">
        <f t="shared" si="59"/>
        <v>0</v>
      </c>
      <c r="X151">
        <f t="shared" si="60"/>
        <v>0</v>
      </c>
      <c r="Y151">
        <f t="shared" si="61"/>
        <v>0</v>
      </c>
      <c r="Z151">
        <f t="shared" si="62"/>
        <v>1</v>
      </c>
      <c r="AA151">
        <f t="shared" si="63"/>
        <v>0</v>
      </c>
      <c r="AB151">
        <f t="shared" si="64"/>
        <v>0</v>
      </c>
      <c r="AC151">
        <f t="shared" si="65"/>
        <v>0</v>
      </c>
      <c r="AD151">
        <f t="shared" si="66"/>
        <v>1</v>
      </c>
      <c r="AE151" t="s">
        <v>18</v>
      </c>
      <c r="AF151">
        <f t="shared" si="67"/>
        <v>0</v>
      </c>
      <c r="AG151">
        <f t="shared" si="68"/>
        <v>0</v>
      </c>
      <c r="AH151">
        <f t="shared" si="69"/>
        <v>0</v>
      </c>
      <c r="AI151">
        <f t="shared" si="70"/>
        <v>0</v>
      </c>
      <c r="AJ151">
        <f t="shared" si="71"/>
        <v>1</v>
      </c>
      <c r="AK151">
        <v>1</v>
      </c>
      <c r="AL151">
        <v>1</v>
      </c>
      <c r="AM151">
        <v>0</v>
      </c>
      <c r="AN151">
        <v>1</v>
      </c>
      <c r="AO151">
        <v>1</v>
      </c>
      <c r="AP151">
        <v>1</v>
      </c>
      <c r="AQ151">
        <v>1</v>
      </c>
      <c r="AR151">
        <v>0</v>
      </c>
      <c r="AS151">
        <v>1</v>
      </c>
      <c r="AT151">
        <v>0</v>
      </c>
      <c r="AU151" t="s">
        <v>17</v>
      </c>
      <c r="AV151">
        <v>61.7</v>
      </c>
      <c r="AW151">
        <v>55.3</v>
      </c>
      <c r="AX151">
        <v>34.299999999999997</v>
      </c>
      <c r="AY151">
        <v>40.700000000000003</v>
      </c>
      <c r="AZ151">
        <v>53</v>
      </c>
      <c r="BA151">
        <v>78</v>
      </c>
      <c r="BB151">
        <v>1</v>
      </c>
    </row>
    <row r="152" spans="1:54" x14ac:dyDescent="0.3">
      <c r="A152" t="s">
        <v>29</v>
      </c>
      <c r="B152">
        <f t="shared" si="48"/>
        <v>0</v>
      </c>
      <c r="C152">
        <f t="shared" si="49"/>
        <v>0</v>
      </c>
      <c r="D152">
        <f t="shared" si="50"/>
        <v>1</v>
      </c>
      <c r="E152">
        <f t="shared" si="51"/>
        <v>0</v>
      </c>
      <c r="F152">
        <f t="shared" si="52"/>
        <v>0</v>
      </c>
      <c r="G152">
        <f t="shared" si="53"/>
        <v>0</v>
      </c>
      <c r="H152" s="3">
        <v>16294</v>
      </c>
      <c r="I152" s="3">
        <v>9.698552220870587</v>
      </c>
      <c r="J152" s="2">
        <v>1.22</v>
      </c>
      <c r="K152" s="2">
        <v>-0.36512943934824066</v>
      </c>
      <c r="L152" s="2">
        <v>1.8158479999999999</v>
      </c>
      <c r="M152" s="2">
        <v>1.4883999999999999</v>
      </c>
      <c r="N152" t="s">
        <v>30</v>
      </c>
      <c r="O152" t="s">
        <v>14</v>
      </c>
      <c r="P152" t="s">
        <v>40</v>
      </c>
      <c r="Q152">
        <f t="shared" si="54"/>
        <v>0</v>
      </c>
      <c r="R152">
        <f t="shared" si="55"/>
        <v>1</v>
      </c>
      <c r="S152">
        <f t="shared" si="56"/>
        <v>0</v>
      </c>
      <c r="T152">
        <f t="shared" si="57"/>
        <v>0</v>
      </c>
      <c r="U152">
        <f t="shared" si="58"/>
        <v>0</v>
      </c>
      <c r="V152" t="s">
        <v>24</v>
      </c>
      <c r="W152">
        <f t="shared" si="59"/>
        <v>0</v>
      </c>
      <c r="X152">
        <f t="shared" si="60"/>
        <v>0</v>
      </c>
      <c r="Y152">
        <f t="shared" si="61"/>
        <v>1</v>
      </c>
      <c r="Z152">
        <f t="shared" si="62"/>
        <v>0</v>
      </c>
      <c r="AA152">
        <f t="shared" si="63"/>
        <v>0</v>
      </c>
      <c r="AB152">
        <f t="shared" si="64"/>
        <v>0</v>
      </c>
      <c r="AC152">
        <f t="shared" si="65"/>
        <v>0</v>
      </c>
      <c r="AD152">
        <f t="shared" si="66"/>
        <v>1</v>
      </c>
      <c r="AE152" t="s">
        <v>28</v>
      </c>
      <c r="AF152">
        <f t="shared" si="67"/>
        <v>0</v>
      </c>
      <c r="AG152">
        <f t="shared" si="68"/>
        <v>0</v>
      </c>
      <c r="AH152">
        <f t="shared" si="69"/>
        <v>0</v>
      </c>
      <c r="AI152">
        <f t="shared" si="70"/>
        <v>1</v>
      </c>
      <c r="AJ152">
        <f t="shared" si="71"/>
        <v>0</v>
      </c>
      <c r="AK152">
        <v>1</v>
      </c>
      <c r="AL152">
        <v>1</v>
      </c>
      <c r="AM152">
        <v>1</v>
      </c>
      <c r="AN152">
        <v>1</v>
      </c>
      <c r="AO152">
        <v>1</v>
      </c>
      <c r="AP152">
        <v>1</v>
      </c>
      <c r="AQ152">
        <v>1</v>
      </c>
      <c r="AR152">
        <v>0</v>
      </c>
      <c r="AS152">
        <v>1</v>
      </c>
      <c r="AT152">
        <v>0</v>
      </c>
      <c r="AU152" t="s">
        <v>17</v>
      </c>
      <c r="AV152">
        <v>61.3</v>
      </c>
      <c r="AW152">
        <v>56.3</v>
      </c>
      <c r="AX152">
        <v>34.299999999999997</v>
      </c>
      <c r="AY152">
        <v>40.700000000000003</v>
      </c>
      <c r="AZ152">
        <v>52</v>
      </c>
      <c r="BA152">
        <v>76</v>
      </c>
      <c r="BB152">
        <v>1</v>
      </c>
    </row>
    <row r="153" spans="1:54" x14ac:dyDescent="0.3">
      <c r="A153" t="s">
        <v>19</v>
      </c>
      <c r="B153">
        <f t="shared" si="48"/>
        <v>1</v>
      </c>
      <c r="C153">
        <f t="shared" si="49"/>
        <v>0</v>
      </c>
      <c r="D153">
        <f t="shared" si="50"/>
        <v>0</v>
      </c>
      <c r="E153">
        <f t="shared" si="51"/>
        <v>0</v>
      </c>
      <c r="F153">
        <f t="shared" si="52"/>
        <v>0</v>
      </c>
      <c r="G153">
        <f t="shared" si="53"/>
        <v>0</v>
      </c>
      <c r="H153" s="3">
        <v>9435.3150000000005</v>
      </c>
      <c r="I153" s="3">
        <v>9.1522148435728443</v>
      </c>
      <c r="J153" s="2">
        <v>1.1299999999999999</v>
      </c>
      <c r="K153" s="2">
        <v>-0.67582190528084951</v>
      </c>
      <c r="L153" s="2">
        <v>1.4428969999999997</v>
      </c>
      <c r="M153" s="2">
        <v>1.2768999999999997</v>
      </c>
      <c r="N153" t="s">
        <v>13</v>
      </c>
      <c r="O153" t="s">
        <v>20</v>
      </c>
      <c r="P153" t="s">
        <v>15</v>
      </c>
      <c r="Q153">
        <f t="shared" si="54"/>
        <v>0</v>
      </c>
      <c r="R153">
        <f t="shared" si="55"/>
        <v>0</v>
      </c>
      <c r="S153">
        <f t="shared" si="56"/>
        <v>1</v>
      </c>
      <c r="T153">
        <f t="shared" si="57"/>
        <v>0</v>
      </c>
      <c r="U153">
        <f t="shared" si="58"/>
        <v>0</v>
      </c>
      <c r="V153" t="s">
        <v>16</v>
      </c>
      <c r="W153">
        <f t="shared" si="59"/>
        <v>0</v>
      </c>
      <c r="X153">
        <f t="shared" si="60"/>
        <v>0</v>
      </c>
      <c r="Y153">
        <f t="shared" si="61"/>
        <v>0</v>
      </c>
      <c r="Z153">
        <f t="shared" si="62"/>
        <v>1</v>
      </c>
      <c r="AA153">
        <f t="shared" si="63"/>
        <v>0</v>
      </c>
      <c r="AB153">
        <f t="shared" si="64"/>
        <v>0</v>
      </c>
      <c r="AC153">
        <f t="shared" si="65"/>
        <v>0</v>
      </c>
      <c r="AD153">
        <f t="shared" si="66"/>
        <v>1</v>
      </c>
      <c r="AE153" t="s">
        <v>28</v>
      </c>
      <c r="AF153">
        <f t="shared" si="67"/>
        <v>0</v>
      </c>
      <c r="AG153">
        <f t="shared" si="68"/>
        <v>0</v>
      </c>
      <c r="AH153">
        <f t="shared" si="69"/>
        <v>0</v>
      </c>
      <c r="AI153">
        <f t="shared" si="70"/>
        <v>1</v>
      </c>
      <c r="AJ153">
        <f t="shared" si="71"/>
        <v>0</v>
      </c>
      <c r="AK153">
        <v>1</v>
      </c>
      <c r="AL153">
        <v>0</v>
      </c>
      <c r="AM153">
        <v>0</v>
      </c>
      <c r="AN153">
        <v>0</v>
      </c>
      <c r="AO153">
        <v>0</v>
      </c>
      <c r="AP153">
        <v>1</v>
      </c>
      <c r="AQ153">
        <v>1</v>
      </c>
      <c r="AR153">
        <v>0</v>
      </c>
      <c r="AS153">
        <v>0</v>
      </c>
      <c r="AT153">
        <v>0</v>
      </c>
      <c r="AU153" t="s">
        <v>22</v>
      </c>
      <c r="AV153">
        <v>61.1</v>
      </c>
      <c r="AW153">
        <v>57</v>
      </c>
      <c r="AX153">
        <v>34</v>
      </c>
      <c r="AY153">
        <v>41.2</v>
      </c>
      <c r="AZ153">
        <v>55</v>
      </c>
      <c r="BA153">
        <v>80</v>
      </c>
      <c r="BB153">
        <v>1</v>
      </c>
    </row>
    <row r="154" spans="1:54" x14ac:dyDescent="0.3">
      <c r="A154" t="s">
        <v>29</v>
      </c>
      <c r="B154">
        <f t="shared" si="48"/>
        <v>0</v>
      </c>
      <c r="C154">
        <f t="shared" si="49"/>
        <v>0</v>
      </c>
      <c r="D154">
        <f t="shared" si="50"/>
        <v>1</v>
      </c>
      <c r="E154">
        <f t="shared" si="51"/>
        <v>0</v>
      </c>
      <c r="F154">
        <f t="shared" si="52"/>
        <v>0</v>
      </c>
      <c r="G154">
        <f t="shared" si="53"/>
        <v>0</v>
      </c>
      <c r="H154" s="3">
        <v>32666</v>
      </c>
      <c r="I154" s="3">
        <v>10.394090060613085</v>
      </c>
      <c r="J154" s="2">
        <v>2.11</v>
      </c>
      <c r="K154" s="2">
        <v>2.7072738348742216</v>
      </c>
      <c r="L154" s="2">
        <v>9.3939309999999985</v>
      </c>
      <c r="M154" s="2">
        <v>4.4520999999999997</v>
      </c>
      <c r="N154" t="s">
        <v>30</v>
      </c>
      <c r="O154" t="s">
        <v>14</v>
      </c>
      <c r="P154" t="s">
        <v>21</v>
      </c>
      <c r="Q154">
        <f t="shared" si="54"/>
        <v>0</v>
      </c>
      <c r="R154">
        <f t="shared" si="55"/>
        <v>0</v>
      </c>
      <c r="S154">
        <f t="shared" si="56"/>
        <v>0</v>
      </c>
      <c r="T154">
        <f t="shared" si="57"/>
        <v>0</v>
      </c>
      <c r="U154">
        <f t="shared" si="58"/>
        <v>1</v>
      </c>
      <c r="V154" t="s">
        <v>24</v>
      </c>
      <c r="W154">
        <f t="shared" si="59"/>
        <v>0</v>
      </c>
      <c r="X154">
        <f t="shared" si="60"/>
        <v>0</v>
      </c>
      <c r="Y154">
        <f t="shared" si="61"/>
        <v>1</v>
      </c>
      <c r="Z154">
        <f t="shared" si="62"/>
        <v>0</v>
      </c>
      <c r="AA154">
        <f t="shared" si="63"/>
        <v>0</v>
      </c>
      <c r="AB154">
        <f t="shared" si="64"/>
        <v>0</v>
      </c>
      <c r="AC154">
        <f t="shared" si="65"/>
        <v>0</v>
      </c>
      <c r="AD154">
        <f t="shared" si="66"/>
        <v>1</v>
      </c>
      <c r="AE154" t="s">
        <v>28</v>
      </c>
      <c r="AF154">
        <f t="shared" si="67"/>
        <v>0</v>
      </c>
      <c r="AG154">
        <f t="shared" si="68"/>
        <v>0</v>
      </c>
      <c r="AH154">
        <f t="shared" si="69"/>
        <v>0</v>
      </c>
      <c r="AI154">
        <f t="shared" si="70"/>
        <v>1</v>
      </c>
      <c r="AJ154">
        <f t="shared" si="71"/>
        <v>0</v>
      </c>
      <c r="AK154">
        <v>1</v>
      </c>
      <c r="AL154">
        <v>1</v>
      </c>
      <c r="AM154">
        <v>1</v>
      </c>
      <c r="AN154">
        <v>1</v>
      </c>
      <c r="AO154">
        <v>1</v>
      </c>
      <c r="AP154">
        <v>1</v>
      </c>
      <c r="AQ154">
        <v>1</v>
      </c>
      <c r="AR154">
        <v>1</v>
      </c>
      <c r="AS154">
        <v>1</v>
      </c>
      <c r="AT154">
        <v>0</v>
      </c>
      <c r="AU154" t="s">
        <v>17</v>
      </c>
      <c r="AV154">
        <v>61.1</v>
      </c>
      <c r="AW154">
        <v>56.6</v>
      </c>
      <c r="AX154">
        <v>34.299999999999997</v>
      </c>
      <c r="AY154">
        <v>40.799999999999997</v>
      </c>
      <c r="AZ154">
        <v>50</v>
      </c>
      <c r="BA154">
        <v>76</v>
      </c>
      <c r="BB154">
        <v>1</v>
      </c>
    </row>
    <row r="155" spans="1:54" x14ac:dyDescent="0.3">
      <c r="A155" t="s">
        <v>25</v>
      </c>
      <c r="B155">
        <f t="shared" si="48"/>
        <v>0</v>
      </c>
      <c r="C155">
        <f t="shared" si="49"/>
        <v>1</v>
      </c>
      <c r="D155">
        <f t="shared" si="50"/>
        <v>0</v>
      </c>
      <c r="E155">
        <f t="shared" si="51"/>
        <v>0</v>
      </c>
      <c r="F155">
        <f t="shared" si="52"/>
        <v>0</v>
      </c>
      <c r="G155">
        <f t="shared" si="53"/>
        <v>0</v>
      </c>
      <c r="H155" s="3">
        <v>17971</v>
      </c>
      <c r="I155" s="3">
        <v>9.7965146265320229</v>
      </c>
      <c r="J155" s="2">
        <v>1.3009999999999999</v>
      </c>
      <c r="K155" s="2">
        <v>-8.5506220008893102E-2</v>
      </c>
      <c r="L155" s="2">
        <v>2.2020739009999994</v>
      </c>
      <c r="M155" s="2">
        <v>1.6926009999999998</v>
      </c>
      <c r="N155" t="s">
        <v>13</v>
      </c>
      <c r="O155" t="s">
        <v>26</v>
      </c>
      <c r="P155" t="s">
        <v>27</v>
      </c>
      <c r="Q155">
        <f t="shared" si="54"/>
        <v>1</v>
      </c>
      <c r="R155">
        <f t="shared" si="55"/>
        <v>0</v>
      </c>
      <c r="S155">
        <f t="shared" si="56"/>
        <v>0</v>
      </c>
      <c r="T155">
        <f t="shared" si="57"/>
        <v>0</v>
      </c>
      <c r="U155">
        <f t="shared" si="58"/>
        <v>0</v>
      </c>
      <c r="V155" t="s">
        <v>16</v>
      </c>
      <c r="W155">
        <f t="shared" si="59"/>
        <v>0</v>
      </c>
      <c r="X155">
        <f t="shared" si="60"/>
        <v>0</v>
      </c>
      <c r="Y155">
        <f t="shared" si="61"/>
        <v>0</v>
      </c>
      <c r="Z155">
        <f t="shared" si="62"/>
        <v>1</v>
      </c>
      <c r="AA155">
        <f t="shared" si="63"/>
        <v>0</v>
      </c>
      <c r="AB155">
        <f t="shared" si="64"/>
        <v>0</v>
      </c>
      <c r="AC155">
        <f t="shared" si="65"/>
        <v>0</v>
      </c>
      <c r="AD155">
        <f t="shared" si="66"/>
        <v>1</v>
      </c>
      <c r="AE155" t="s">
        <v>28</v>
      </c>
      <c r="AF155">
        <f t="shared" si="67"/>
        <v>0</v>
      </c>
      <c r="AG155">
        <f t="shared" si="68"/>
        <v>0</v>
      </c>
      <c r="AH155">
        <f t="shared" si="69"/>
        <v>0</v>
      </c>
      <c r="AI155">
        <f t="shared" si="70"/>
        <v>1</v>
      </c>
      <c r="AJ155">
        <f t="shared" si="71"/>
        <v>0</v>
      </c>
      <c r="AK155">
        <v>1</v>
      </c>
      <c r="AL155">
        <v>0</v>
      </c>
      <c r="AM155">
        <v>0</v>
      </c>
      <c r="AN155">
        <v>1</v>
      </c>
      <c r="AO155">
        <v>1</v>
      </c>
      <c r="AP155">
        <v>1</v>
      </c>
      <c r="AQ155">
        <v>1</v>
      </c>
      <c r="AR155">
        <v>0</v>
      </c>
      <c r="AS155">
        <v>1</v>
      </c>
      <c r="AT155">
        <v>1</v>
      </c>
      <c r="AU155" t="s">
        <v>17</v>
      </c>
      <c r="AV155">
        <v>61.6</v>
      </c>
      <c r="AW155">
        <v>56.7</v>
      </c>
      <c r="AX155">
        <v>34.700000000000003</v>
      </c>
      <c r="AY155">
        <v>40.9</v>
      </c>
      <c r="AZ155">
        <v>54</v>
      </c>
      <c r="BA155">
        <v>77</v>
      </c>
      <c r="BB155">
        <v>1</v>
      </c>
    </row>
    <row r="156" spans="1:54" x14ac:dyDescent="0.3">
      <c r="A156" t="s">
        <v>19</v>
      </c>
      <c r="B156">
        <f t="shared" si="48"/>
        <v>1</v>
      </c>
      <c r="C156">
        <f t="shared" si="49"/>
        <v>0</v>
      </c>
      <c r="D156">
        <f t="shared" si="50"/>
        <v>0</v>
      </c>
      <c r="E156">
        <f t="shared" si="51"/>
        <v>0</v>
      </c>
      <c r="F156">
        <f t="shared" si="52"/>
        <v>0</v>
      </c>
      <c r="G156">
        <f t="shared" si="53"/>
        <v>0</v>
      </c>
      <c r="H156" s="3">
        <v>13054.205</v>
      </c>
      <c r="I156" s="3">
        <v>9.4768655830706301</v>
      </c>
      <c r="J156" s="2">
        <v>1.28</v>
      </c>
      <c r="K156" s="2">
        <v>-0.15800112872650143</v>
      </c>
      <c r="L156" s="2">
        <v>2.0971520000000003</v>
      </c>
      <c r="M156" s="2">
        <v>1.6384000000000001</v>
      </c>
      <c r="N156" t="s">
        <v>13</v>
      </c>
      <c r="O156" t="s">
        <v>20</v>
      </c>
      <c r="P156" t="s">
        <v>15</v>
      </c>
      <c r="Q156">
        <f t="shared" si="54"/>
        <v>0</v>
      </c>
      <c r="R156">
        <f t="shared" si="55"/>
        <v>0</v>
      </c>
      <c r="S156">
        <f t="shared" si="56"/>
        <v>1</v>
      </c>
      <c r="T156">
        <f t="shared" si="57"/>
        <v>0</v>
      </c>
      <c r="U156">
        <f t="shared" si="58"/>
        <v>0</v>
      </c>
      <c r="V156" t="s">
        <v>24</v>
      </c>
      <c r="W156">
        <f t="shared" si="59"/>
        <v>0</v>
      </c>
      <c r="X156">
        <f t="shared" si="60"/>
        <v>0</v>
      </c>
      <c r="Y156">
        <f t="shared" si="61"/>
        <v>1</v>
      </c>
      <c r="Z156">
        <f t="shared" si="62"/>
        <v>0</v>
      </c>
      <c r="AA156">
        <f t="shared" si="63"/>
        <v>0</v>
      </c>
      <c r="AB156">
        <f t="shared" si="64"/>
        <v>0</v>
      </c>
      <c r="AC156">
        <f t="shared" si="65"/>
        <v>0</v>
      </c>
      <c r="AD156">
        <f t="shared" si="66"/>
        <v>1</v>
      </c>
      <c r="AE156" t="s">
        <v>33</v>
      </c>
      <c r="AF156">
        <f t="shared" si="67"/>
        <v>1</v>
      </c>
      <c r="AG156">
        <f t="shared" si="68"/>
        <v>0</v>
      </c>
      <c r="AH156">
        <f t="shared" si="69"/>
        <v>0</v>
      </c>
      <c r="AI156">
        <f t="shared" si="70"/>
        <v>0</v>
      </c>
      <c r="AJ156">
        <f t="shared" si="71"/>
        <v>0</v>
      </c>
      <c r="AK156">
        <v>1</v>
      </c>
      <c r="AL156">
        <v>0</v>
      </c>
      <c r="AM156">
        <v>0</v>
      </c>
      <c r="AN156">
        <v>0</v>
      </c>
      <c r="AO156">
        <v>1</v>
      </c>
      <c r="AP156">
        <v>1</v>
      </c>
      <c r="AQ156">
        <v>1</v>
      </c>
      <c r="AR156">
        <v>1</v>
      </c>
      <c r="AS156">
        <v>0</v>
      </c>
      <c r="AT156">
        <v>0</v>
      </c>
      <c r="AU156" t="s">
        <v>22</v>
      </c>
      <c r="AV156">
        <v>61.9</v>
      </c>
      <c r="AW156">
        <v>57</v>
      </c>
      <c r="AX156">
        <v>35.5</v>
      </c>
      <c r="AY156">
        <v>40.799999999999997</v>
      </c>
      <c r="AZ156">
        <v>50</v>
      </c>
      <c r="BA156">
        <v>80</v>
      </c>
      <c r="BB156">
        <v>1</v>
      </c>
    </row>
    <row r="157" spans="1:54" x14ac:dyDescent="0.3">
      <c r="A157" t="s">
        <v>19</v>
      </c>
      <c r="B157">
        <f t="shared" si="48"/>
        <v>1</v>
      </c>
      <c r="C157">
        <f t="shared" si="49"/>
        <v>0</v>
      </c>
      <c r="D157">
        <f t="shared" si="50"/>
        <v>0</v>
      </c>
      <c r="E157">
        <f t="shared" si="51"/>
        <v>0</v>
      </c>
      <c r="F157">
        <f t="shared" si="52"/>
        <v>0</v>
      </c>
      <c r="G157">
        <f t="shared" si="53"/>
        <v>0</v>
      </c>
      <c r="H157" s="3">
        <v>13977.15</v>
      </c>
      <c r="I157" s="3">
        <v>9.5451791323440407</v>
      </c>
      <c r="J157" s="2">
        <v>1.04</v>
      </c>
      <c r="K157" s="2">
        <v>-0.98651437121345753</v>
      </c>
      <c r="L157" s="2">
        <v>1.1248640000000001</v>
      </c>
      <c r="M157" s="2">
        <v>1.0816000000000001</v>
      </c>
      <c r="N157" t="s">
        <v>13</v>
      </c>
      <c r="O157" t="s">
        <v>20</v>
      </c>
      <c r="P157" t="s">
        <v>27</v>
      </c>
      <c r="Q157">
        <f t="shared" si="54"/>
        <v>1</v>
      </c>
      <c r="R157">
        <f t="shared" si="55"/>
        <v>0</v>
      </c>
      <c r="S157">
        <f t="shared" si="56"/>
        <v>0</v>
      </c>
      <c r="T157">
        <f t="shared" si="57"/>
        <v>0</v>
      </c>
      <c r="U157">
        <f t="shared" si="58"/>
        <v>0</v>
      </c>
      <c r="V157" t="s">
        <v>34</v>
      </c>
      <c r="W157">
        <f t="shared" si="59"/>
        <v>0</v>
      </c>
      <c r="X157">
        <f t="shared" si="60"/>
        <v>0</v>
      </c>
      <c r="Y157">
        <f t="shared" si="61"/>
        <v>0</v>
      </c>
      <c r="Z157">
        <f t="shared" si="62"/>
        <v>0</v>
      </c>
      <c r="AA157">
        <f t="shared" si="63"/>
        <v>0</v>
      </c>
      <c r="AB157">
        <f t="shared" si="64"/>
        <v>1</v>
      </c>
      <c r="AC157">
        <f t="shared" si="65"/>
        <v>0</v>
      </c>
      <c r="AD157">
        <f t="shared" si="66"/>
        <v>1</v>
      </c>
      <c r="AE157" t="s">
        <v>33</v>
      </c>
      <c r="AF157">
        <f t="shared" si="67"/>
        <v>1</v>
      </c>
      <c r="AG157">
        <f t="shared" si="68"/>
        <v>0</v>
      </c>
      <c r="AH157">
        <f t="shared" si="69"/>
        <v>0</v>
      </c>
      <c r="AI157">
        <f t="shared" si="70"/>
        <v>0</v>
      </c>
      <c r="AJ157">
        <f t="shared" si="71"/>
        <v>0</v>
      </c>
      <c r="AK157">
        <v>0</v>
      </c>
      <c r="AL157">
        <v>1</v>
      </c>
      <c r="AM157">
        <v>1</v>
      </c>
      <c r="AN157">
        <v>0</v>
      </c>
      <c r="AO157">
        <v>1</v>
      </c>
      <c r="AP157">
        <v>1</v>
      </c>
      <c r="AQ157">
        <v>1</v>
      </c>
      <c r="AR157">
        <v>1</v>
      </c>
      <c r="AS157">
        <v>0</v>
      </c>
      <c r="AT157">
        <v>0</v>
      </c>
      <c r="AU157" t="s">
        <v>22</v>
      </c>
      <c r="AV157">
        <v>61.8</v>
      </c>
      <c r="AW157">
        <v>56</v>
      </c>
      <c r="AX157">
        <v>35</v>
      </c>
      <c r="AY157">
        <v>40.799999999999997</v>
      </c>
      <c r="AZ157">
        <v>50</v>
      </c>
      <c r="BA157">
        <v>80</v>
      </c>
      <c r="BB157">
        <v>1</v>
      </c>
    </row>
    <row r="158" spans="1:54" x14ac:dyDescent="0.3">
      <c r="A158" t="s">
        <v>19</v>
      </c>
      <c r="B158">
        <f t="shared" si="48"/>
        <v>1</v>
      </c>
      <c r="C158">
        <f t="shared" si="49"/>
        <v>0</v>
      </c>
      <c r="D158">
        <f t="shared" si="50"/>
        <v>0</v>
      </c>
      <c r="E158">
        <f t="shared" si="51"/>
        <v>0</v>
      </c>
      <c r="F158">
        <f t="shared" si="52"/>
        <v>0</v>
      </c>
      <c r="G158">
        <f t="shared" si="53"/>
        <v>0</v>
      </c>
      <c r="H158" s="3">
        <v>14598.684999999999</v>
      </c>
      <c r="I158" s="3">
        <v>9.588686735146867</v>
      </c>
      <c r="J158" s="2">
        <v>1.0900000000000001</v>
      </c>
      <c r="K158" s="2">
        <v>-0.81390744569534157</v>
      </c>
      <c r="L158" s="2">
        <v>1.2950290000000002</v>
      </c>
      <c r="M158" s="2">
        <v>1.1881000000000002</v>
      </c>
      <c r="N158" t="s">
        <v>13</v>
      </c>
      <c r="O158" t="s">
        <v>20</v>
      </c>
      <c r="P158" t="s">
        <v>40</v>
      </c>
      <c r="Q158">
        <f t="shared" si="54"/>
        <v>0</v>
      </c>
      <c r="R158">
        <f t="shared" si="55"/>
        <v>1</v>
      </c>
      <c r="S158">
        <f t="shared" si="56"/>
        <v>0</v>
      </c>
      <c r="T158">
        <f t="shared" si="57"/>
        <v>0</v>
      </c>
      <c r="U158">
        <f t="shared" si="58"/>
        <v>0</v>
      </c>
      <c r="V158" t="s">
        <v>32</v>
      </c>
      <c r="W158">
        <f t="shared" si="59"/>
        <v>0</v>
      </c>
      <c r="X158">
        <f t="shared" si="60"/>
        <v>0</v>
      </c>
      <c r="Y158">
        <f t="shared" si="61"/>
        <v>0</v>
      </c>
      <c r="Z158">
        <f t="shared" si="62"/>
        <v>0</v>
      </c>
      <c r="AA158">
        <f t="shared" si="63"/>
        <v>1</v>
      </c>
      <c r="AB158">
        <f t="shared" si="64"/>
        <v>0</v>
      </c>
      <c r="AC158">
        <f t="shared" si="65"/>
        <v>0</v>
      </c>
      <c r="AD158">
        <f t="shared" si="66"/>
        <v>1</v>
      </c>
      <c r="AE158" t="s">
        <v>23</v>
      </c>
      <c r="AF158">
        <f t="shared" si="67"/>
        <v>0</v>
      </c>
      <c r="AG158">
        <f t="shared" si="68"/>
        <v>1</v>
      </c>
      <c r="AH158">
        <f t="shared" si="69"/>
        <v>0</v>
      </c>
      <c r="AI158">
        <f t="shared" si="70"/>
        <v>0</v>
      </c>
      <c r="AJ158">
        <f t="shared" si="71"/>
        <v>0</v>
      </c>
      <c r="AK158">
        <v>1</v>
      </c>
      <c r="AL158">
        <v>1</v>
      </c>
      <c r="AM158">
        <v>1</v>
      </c>
      <c r="AN158">
        <v>0</v>
      </c>
      <c r="AO158">
        <v>1</v>
      </c>
      <c r="AP158">
        <v>1</v>
      </c>
      <c r="AQ158">
        <v>1</v>
      </c>
      <c r="AR158">
        <v>0</v>
      </c>
      <c r="AS158">
        <v>0</v>
      </c>
      <c r="AT158">
        <v>0</v>
      </c>
      <c r="AU158" t="s">
        <v>22</v>
      </c>
      <c r="AV158">
        <v>61.8</v>
      </c>
      <c r="AW158">
        <v>56</v>
      </c>
      <c r="AX158">
        <v>35</v>
      </c>
      <c r="AY158">
        <v>40.6</v>
      </c>
      <c r="AZ158">
        <v>55</v>
      </c>
      <c r="BA158">
        <v>80</v>
      </c>
      <c r="BB158">
        <v>1</v>
      </c>
    </row>
    <row r="159" spans="1:54" x14ac:dyDescent="0.3">
      <c r="A159" t="s">
        <v>19</v>
      </c>
      <c r="B159">
        <f t="shared" si="48"/>
        <v>1</v>
      </c>
      <c r="C159">
        <f t="shared" si="49"/>
        <v>0</v>
      </c>
      <c r="D159">
        <f t="shared" si="50"/>
        <v>0</v>
      </c>
      <c r="E159">
        <f t="shared" si="51"/>
        <v>0</v>
      </c>
      <c r="F159">
        <f t="shared" si="52"/>
        <v>0</v>
      </c>
      <c r="G159">
        <f t="shared" si="53"/>
        <v>0</v>
      </c>
      <c r="H159" s="3">
        <v>13503.365</v>
      </c>
      <c r="I159" s="3">
        <v>9.5106941926258521</v>
      </c>
      <c r="J159" s="2">
        <v>1.24</v>
      </c>
      <c r="K159" s="2">
        <v>-0.29608666914099424</v>
      </c>
      <c r="L159" s="2">
        <v>1.9066239999999999</v>
      </c>
      <c r="M159" s="2">
        <v>1.5376000000000001</v>
      </c>
      <c r="N159" t="s">
        <v>13</v>
      </c>
      <c r="O159" t="s">
        <v>20</v>
      </c>
      <c r="P159" t="s">
        <v>31</v>
      </c>
      <c r="Q159">
        <f t="shared" si="54"/>
        <v>0</v>
      </c>
      <c r="R159">
        <f t="shared" si="55"/>
        <v>0</v>
      </c>
      <c r="S159">
        <f t="shared" si="56"/>
        <v>0</v>
      </c>
      <c r="T159">
        <f t="shared" si="57"/>
        <v>1</v>
      </c>
      <c r="U159">
        <f t="shared" si="58"/>
        <v>0</v>
      </c>
      <c r="V159" t="s">
        <v>32</v>
      </c>
      <c r="W159">
        <f t="shared" si="59"/>
        <v>0</v>
      </c>
      <c r="X159">
        <f t="shared" si="60"/>
        <v>0</v>
      </c>
      <c r="Y159">
        <f t="shared" si="61"/>
        <v>0</v>
      </c>
      <c r="Z159">
        <f t="shared" si="62"/>
        <v>0</v>
      </c>
      <c r="AA159">
        <f t="shared" si="63"/>
        <v>1</v>
      </c>
      <c r="AB159">
        <f t="shared" si="64"/>
        <v>0</v>
      </c>
      <c r="AC159">
        <f t="shared" si="65"/>
        <v>0</v>
      </c>
      <c r="AD159">
        <f t="shared" si="66"/>
        <v>1</v>
      </c>
      <c r="AE159" t="s">
        <v>33</v>
      </c>
      <c r="AF159">
        <f t="shared" si="67"/>
        <v>1</v>
      </c>
      <c r="AG159">
        <f t="shared" si="68"/>
        <v>0</v>
      </c>
      <c r="AH159">
        <f t="shared" si="69"/>
        <v>0</v>
      </c>
      <c r="AI159">
        <f t="shared" si="70"/>
        <v>0</v>
      </c>
      <c r="AJ159">
        <f t="shared" si="71"/>
        <v>0</v>
      </c>
      <c r="AK159">
        <v>0</v>
      </c>
      <c r="AL159">
        <v>1</v>
      </c>
      <c r="AM159">
        <v>1</v>
      </c>
      <c r="AN159">
        <v>0</v>
      </c>
      <c r="AO159">
        <v>1</v>
      </c>
      <c r="AP159">
        <v>1</v>
      </c>
      <c r="AQ159">
        <v>1</v>
      </c>
      <c r="AR159">
        <v>1</v>
      </c>
      <c r="AS159">
        <v>0</v>
      </c>
      <c r="AT159">
        <v>0</v>
      </c>
      <c r="AU159" t="s">
        <v>22</v>
      </c>
      <c r="AV159">
        <v>61.6</v>
      </c>
      <c r="AW159">
        <v>56</v>
      </c>
      <c r="AX159">
        <v>35</v>
      </c>
      <c r="AY159">
        <v>40.6</v>
      </c>
      <c r="AZ159">
        <v>50</v>
      </c>
      <c r="BA159">
        <v>80</v>
      </c>
      <c r="BB159">
        <v>1</v>
      </c>
    </row>
    <row r="160" spans="1:54" x14ac:dyDescent="0.3">
      <c r="A160" t="s">
        <v>25</v>
      </c>
      <c r="B160">
        <f t="shared" si="48"/>
        <v>0</v>
      </c>
      <c r="C160">
        <f t="shared" si="49"/>
        <v>1</v>
      </c>
      <c r="D160">
        <f t="shared" si="50"/>
        <v>0</v>
      </c>
      <c r="E160">
        <f t="shared" si="51"/>
        <v>0</v>
      </c>
      <c r="F160">
        <f t="shared" si="52"/>
        <v>0</v>
      </c>
      <c r="G160">
        <f t="shared" si="53"/>
        <v>0</v>
      </c>
      <c r="H160" s="3">
        <v>21108</v>
      </c>
      <c r="I160" s="3">
        <v>9.9574073945255588</v>
      </c>
      <c r="J160" s="2">
        <v>1.7</v>
      </c>
      <c r="K160" s="2">
        <v>1.2918970456256715</v>
      </c>
      <c r="L160" s="2">
        <v>4.9129999999999994</v>
      </c>
      <c r="M160" s="2">
        <v>2.8899999999999997</v>
      </c>
      <c r="N160" t="s">
        <v>13</v>
      </c>
      <c r="O160" t="s">
        <v>26</v>
      </c>
      <c r="P160" t="s">
        <v>31</v>
      </c>
      <c r="Q160">
        <f t="shared" si="54"/>
        <v>0</v>
      </c>
      <c r="R160">
        <f t="shared" si="55"/>
        <v>0</v>
      </c>
      <c r="S160">
        <f t="shared" si="56"/>
        <v>0</v>
      </c>
      <c r="T160">
        <f t="shared" si="57"/>
        <v>1</v>
      </c>
      <c r="U160">
        <f t="shared" si="58"/>
        <v>0</v>
      </c>
      <c r="V160" t="s">
        <v>16</v>
      </c>
      <c r="W160">
        <f t="shared" si="59"/>
        <v>0</v>
      </c>
      <c r="X160">
        <f t="shared" si="60"/>
        <v>0</v>
      </c>
      <c r="Y160">
        <f t="shared" si="61"/>
        <v>0</v>
      </c>
      <c r="Z160">
        <f t="shared" si="62"/>
        <v>1</v>
      </c>
      <c r="AA160">
        <f t="shared" si="63"/>
        <v>0</v>
      </c>
      <c r="AB160">
        <f t="shared" si="64"/>
        <v>0</v>
      </c>
      <c r="AC160">
        <f t="shared" si="65"/>
        <v>0</v>
      </c>
      <c r="AD160">
        <f t="shared" si="66"/>
        <v>1</v>
      </c>
      <c r="AE160" t="s">
        <v>18</v>
      </c>
      <c r="AF160">
        <f t="shared" si="67"/>
        <v>0</v>
      </c>
      <c r="AG160">
        <f t="shared" si="68"/>
        <v>0</v>
      </c>
      <c r="AH160">
        <f t="shared" si="69"/>
        <v>0</v>
      </c>
      <c r="AI160">
        <f t="shared" si="70"/>
        <v>0</v>
      </c>
      <c r="AJ160">
        <f t="shared" si="71"/>
        <v>1</v>
      </c>
      <c r="AK160">
        <v>1</v>
      </c>
      <c r="AL160">
        <v>1</v>
      </c>
      <c r="AM160">
        <v>0</v>
      </c>
      <c r="AN160">
        <v>1</v>
      </c>
      <c r="AO160">
        <v>1</v>
      </c>
      <c r="AP160">
        <v>1</v>
      </c>
      <c r="AQ160">
        <v>1</v>
      </c>
      <c r="AR160">
        <v>0</v>
      </c>
      <c r="AS160">
        <v>1</v>
      </c>
      <c r="AT160">
        <v>0</v>
      </c>
      <c r="AU160" t="s">
        <v>17</v>
      </c>
      <c r="AV160">
        <v>61.9</v>
      </c>
      <c r="AW160">
        <v>57</v>
      </c>
      <c r="AX160">
        <v>34.700000000000003</v>
      </c>
      <c r="AY160">
        <v>40.700000000000003</v>
      </c>
      <c r="AZ160">
        <v>51</v>
      </c>
      <c r="BA160">
        <v>77</v>
      </c>
      <c r="BB160">
        <v>1</v>
      </c>
    </row>
    <row r="161" spans="1:54" x14ac:dyDescent="0.3">
      <c r="A161" t="s">
        <v>29</v>
      </c>
      <c r="B161">
        <f t="shared" si="48"/>
        <v>0</v>
      </c>
      <c r="C161">
        <f t="shared" si="49"/>
        <v>0</v>
      </c>
      <c r="D161">
        <f t="shared" si="50"/>
        <v>1</v>
      </c>
      <c r="E161">
        <f t="shared" si="51"/>
        <v>0</v>
      </c>
      <c r="F161">
        <f t="shared" si="52"/>
        <v>0</v>
      </c>
      <c r="G161">
        <f t="shared" si="53"/>
        <v>0</v>
      </c>
      <c r="H161" s="3">
        <v>7520</v>
      </c>
      <c r="I161" s="3">
        <v>8.9253214169438859</v>
      </c>
      <c r="J161" s="2">
        <v>1.01</v>
      </c>
      <c r="K161" s="2">
        <v>-1.0900785265243271</v>
      </c>
      <c r="L161" s="2">
        <v>1.0303010000000001</v>
      </c>
      <c r="M161" s="2">
        <v>1.0201</v>
      </c>
      <c r="N161" t="s">
        <v>30</v>
      </c>
      <c r="O161" t="s">
        <v>14</v>
      </c>
      <c r="P161" t="s">
        <v>31</v>
      </c>
      <c r="Q161">
        <f t="shared" si="54"/>
        <v>0</v>
      </c>
      <c r="R161">
        <f t="shared" si="55"/>
        <v>0</v>
      </c>
      <c r="S161">
        <f t="shared" si="56"/>
        <v>0</v>
      </c>
      <c r="T161">
        <f t="shared" si="57"/>
        <v>1</v>
      </c>
      <c r="U161">
        <f t="shared" si="58"/>
        <v>0</v>
      </c>
      <c r="V161" t="s">
        <v>16</v>
      </c>
      <c r="W161">
        <f t="shared" si="59"/>
        <v>0</v>
      </c>
      <c r="X161">
        <f t="shared" si="60"/>
        <v>0</v>
      </c>
      <c r="Y161">
        <f t="shared" si="61"/>
        <v>0</v>
      </c>
      <c r="Z161">
        <f t="shared" si="62"/>
        <v>1</v>
      </c>
      <c r="AA161">
        <f t="shared" si="63"/>
        <v>0</v>
      </c>
      <c r="AB161">
        <f t="shared" si="64"/>
        <v>0</v>
      </c>
      <c r="AC161">
        <f t="shared" si="65"/>
        <v>0</v>
      </c>
      <c r="AD161">
        <f t="shared" si="66"/>
        <v>1</v>
      </c>
      <c r="AE161" t="s">
        <v>28</v>
      </c>
      <c r="AF161">
        <f t="shared" si="67"/>
        <v>0</v>
      </c>
      <c r="AG161">
        <f t="shared" si="68"/>
        <v>0</v>
      </c>
      <c r="AH161">
        <f t="shared" si="69"/>
        <v>0</v>
      </c>
      <c r="AI161">
        <f t="shared" si="70"/>
        <v>1</v>
      </c>
      <c r="AJ161">
        <f t="shared" si="71"/>
        <v>0</v>
      </c>
      <c r="AK161">
        <v>1</v>
      </c>
      <c r="AL161">
        <v>1</v>
      </c>
      <c r="AM161">
        <v>1</v>
      </c>
      <c r="AN161">
        <v>1</v>
      </c>
      <c r="AO161">
        <v>1</v>
      </c>
      <c r="AP161">
        <v>1</v>
      </c>
      <c r="AQ161">
        <v>1</v>
      </c>
      <c r="AR161">
        <v>0</v>
      </c>
      <c r="AS161">
        <v>1</v>
      </c>
      <c r="AT161">
        <v>0</v>
      </c>
      <c r="AU161" t="s">
        <v>17</v>
      </c>
      <c r="AV161">
        <v>60.9</v>
      </c>
      <c r="AW161">
        <v>56.4</v>
      </c>
      <c r="AX161">
        <v>34.1</v>
      </c>
      <c r="AY161">
        <v>40.700000000000003</v>
      </c>
      <c r="AZ161">
        <v>51</v>
      </c>
      <c r="BA161">
        <v>79</v>
      </c>
      <c r="BB161">
        <v>1</v>
      </c>
    </row>
    <row r="162" spans="1:54" x14ac:dyDescent="0.3">
      <c r="A162" t="s">
        <v>19</v>
      </c>
      <c r="B162">
        <f t="shared" si="48"/>
        <v>1</v>
      </c>
      <c r="C162">
        <f t="shared" si="49"/>
        <v>0</v>
      </c>
      <c r="D162">
        <f t="shared" si="50"/>
        <v>0</v>
      </c>
      <c r="E162">
        <f t="shared" si="51"/>
        <v>0</v>
      </c>
      <c r="F162">
        <f t="shared" si="52"/>
        <v>0</v>
      </c>
      <c r="G162">
        <f t="shared" si="53"/>
        <v>0</v>
      </c>
      <c r="H162" s="3">
        <v>17555.654999999999</v>
      </c>
      <c r="I162" s="3">
        <v>9.7731313992138027</v>
      </c>
      <c r="J162" s="2">
        <v>1.52</v>
      </c>
      <c r="K162" s="2">
        <v>0.67051211376045472</v>
      </c>
      <c r="L162" s="2">
        <v>3.5118080000000003</v>
      </c>
      <c r="M162" s="2">
        <v>2.3104</v>
      </c>
      <c r="N162" t="s">
        <v>13</v>
      </c>
      <c r="O162" t="s">
        <v>20</v>
      </c>
      <c r="P162" t="s">
        <v>15</v>
      </c>
      <c r="Q162">
        <f t="shared" si="54"/>
        <v>0</v>
      </c>
      <c r="R162">
        <f t="shared" si="55"/>
        <v>0</v>
      </c>
      <c r="S162">
        <f t="shared" si="56"/>
        <v>1</v>
      </c>
      <c r="T162">
        <f t="shared" si="57"/>
        <v>0</v>
      </c>
      <c r="U162">
        <f t="shared" si="58"/>
        <v>0</v>
      </c>
      <c r="V162" t="s">
        <v>24</v>
      </c>
      <c r="W162">
        <f t="shared" si="59"/>
        <v>0</v>
      </c>
      <c r="X162">
        <f t="shared" si="60"/>
        <v>0</v>
      </c>
      <c r="Y162">
        <f t="shared" si="61"/>
        <v>1</v>
      </c>
      <c r="Z162">
        <f t="shared" si="62"/>
        <v>0</v>
      </c>
      <c r="AA162">
        <f t="shared" si="63"/>
        <v>0</v>
      </c>
      <c r="AB162">
        <f t="shared" si="64"/>
        <v>0</v>
      </c>
      <c r="AC162">
        <f t="shared" si="65"/>
        <v>0</v>
      </c>
      <c r="AD162">
        <f t="shared" si="66"/>
        <v>1</v>
      </c>
      <c r="AE162" t="s">
        <v>33</v>
      </c>
      <c r="AF162">
        <f t="shared" si="67"/>
        <v>1</v>
      </c>
      <c r="AG162">
        <f t="shared" si="68"/>
        <v>0</v>
      </c>
      <c r="AH162">
        <f t="shared" si="69"/>
        <v>0</v>
      </c>
      <c r="AI162">
        <f t="shared" si="70"/>
        <v>0</v>
      </c>
      <c r="AJ162">
        <f t="shared" si="71"/>
        <v>0</v>
      </c>
      <c r="AK162">
        <v>1</v>
      </c>
      <c r="AL162">
        <v>1</v>
      </c>
      <c r="AM162">
        <v>0</v>
      </c>
      <c r="AN162">
        <v>0</v>
      </c>
      <c r="AO162">
        <v>1</v>
      </c>
      <c r="AP162">
        <v>1</v>
      </c>
      <c r="AQ162">
        <v>1</v>
      </c>
      <c r="AR162">
        <v>1</v>
      </c>
      <c r="AS162">
        <v>0</v>
      </c>
      <c r="AT162">
        <v>0</v>
      </c>
      <c r="AU162" t="s">
        <v>22</v>
      </c>
      <c r="AV162">
        <v>61.4</v>
      </c>
      <c r="AW162">
        <v>56</v>
      </c>
      <c r="AX162">
        <v>35.5</v>
      </c>
      <c r="AY162">
        <v>40.6</v>
      </c>
      <c r="AZ162">
        <v>50</v>
      </c>
      <c r="BA162">
        <v>75</v>
      </c>
      <c r="BB162">
        <v>1</v>
      </c>
    </row>
    <row r="163" spans="1:54" x14ac:dyDescent="0.3">
      <c r="A163" t="s">
        <v>25</v>
      </c>
      <c r="B163">
        <f t="shared" si="48"/>
        <v>0</v>
      </c>
      <c r="C163">
        <f t="shared" si="49"/>
        <v>1</v>
      </c>
      <c r="D163">
        <f t="shared" si="50"/>
        <v>0</v>
      </c>
      <c r="E163">
        <f t="shared" si="51"/>
        <v>0</v>
      </c>
      <c r="F163">
        <f t="shared" si="52"/>
        <v>0</v>
      </c>
      <c r="G163">
        <f t="shared" si="53"/>
        <v>0</v>
      </c>
      <c r="H163" s="3">
        <v>10930</v>
      </c>
      <c r="I163" s="3">
        <v>9.2992665811705848</v>
      </c>
      <c r="J163" s="2">
        <v>1.232</v>
      </c>
      <c r="K163" s="2">
        <v>-0.32370377722389282</v>
      </c>
      <c r="L163" s="2">
        <v>1.8699591679999998</v>
      </c>
      <c r="M163" s="2">
        <v>1.5178240000000001</v>
      </c>
      <c r="N163" t="s">
        <v>13</v>
      </c>
      <c r="O163" t="s">
        <v>26</v>
      </c>
      <c r="P163" t="s">
        <v>31</v>
      </c>
      <c r="Q163">
        <f t="shared" si="54"/>
        <v>0</v>
      </c>
      <c r="R163">
        <f t="shared" si="55"/>
        <v>0</v>
      </c>
      <c r="S163">
        <f t="shared" si="56"/>
        <v>0</v>
      </c>
      <c r="T163">
        <f t="shared" si="57"/>
        <v>1</v>
      </c>
      <c r="U163">
        <f t="shared" si="58"/>
        <v>0</v>
      </c>
      <c r="V163" t="s">
        <v>16</v>
      </c>
      <c r="W163">
        <f t="shared" si="59"/>
        <v>0</v>
      </c>
      <c r="X163">
        <f t="shared" si="60"/>
        <v>0</v>
      </c>
      <c r="Y163">
        <f t="shared" si="61"/>
        <v>0</v>
      </c>
      <c r="Z163">
        <f t="shared" si="62"/>
        <v>1</v>
      </c>
      <c r="AA163">
        <f t="shared" si="63"/>
        <v>0</v>
      </c>
      <c r="AB163">
        <f t="shared" si="64"/>
        <v>0</v>
      </c>
      <c r="AC163">
        <f t="shared" si="65"/>
        <v>0</v>
      </c>
      <c r="AD163">
        <f t="shared" si="66"/>
        <v>1</v>
      </c>
      <c r="AE163" t="s">
        <v>28</v>
      </c>
      <c r="AF163">
        <f t="shared" si="67"/>
        <v>0</v>
      </c>
      <c r="AG163">
        <f t="shared" si="68"/>
        <v>0</v>
      </c>
      <c r="AH163">
        <f t="shared" si="69"/>
        <v>0</v>
      </c>
      <c r="AI163">
        <f t="shared" si="70"/>
        <v>1</v>
      </c>
      <c r="AJ163">
        <f t="shared" si="71"/>
        <v>0</v>
      </c>
      <c r="AK163">
        <v>1</v>
      </c>
      <c r="AL163">
        <v>1</v>
      </c>
      <c r="AM163">
        <v>0</v>
      </c>
      <c r="AN163">
        <v>1</v>
      </c>
      <c r="AO163">
        <v>1</v>
      </c>
      <c r="AP163">
        <v>1</v>
      </c>
      <c r="AQ163">
        <v>1</v>
      </c>
      <c r="AR163">
        <v>0</v>
      </c>
      <c r="AS163">
        <v>1</v>
      </c>
      <c r="AT163">
        <v>0</v>
      </c>
      <c r="AU163" t="s">
        <v>17</v>
      </c>
      <c r="AV163">
        <v>61.8</v>
      </c>
      <c r="AW163">
        <v>56.9</v>
      </c>
      <c r="AX163">
        <v>34.799999999999997</v>
      </c>
      <c r="AY163">
        <v>40.799999999999997</v>
      </c>
      <c r="AZ163">
        <v>55</v>
      </c>
      <c r="BA163">
        <v>76</v>
      </c>
      <c r="BB163">
        <v>1</v>
      </c>
    </row>
    <row r="164" spans="1:54" x14ac:dyDescent="0.3">
      <c r="A164" t="s">
        <v>12</v>
      </c>
      <c r="B164">
        <f t="shared" si="48"/>
        <v>0</v>
      </c>
      <c r="C164">
        <f t="shared" si="49"/>
        <v>0</v>
      </c>
      <c r="D164">
        <f t="shared" si="50"/>
        <v>0</v>
      </c>
      <c r="E164">
        <f t="shared" si="51"/>
        <v>0</v>
      </c>
      <c r="F164">
        <f t="shared" si="52"/>
        <v>0</v>
      </c>
      <c r="G164">
        <f t="shared" si="53"/>
        <v>1</v>
      </c>
      <c r="H164" s="3">
        <v>12461</v>
      </c>
      <c r="I164" s="3">
        <v>9.4303590459428683</v>
      </c>
      <c r="J164" s="2">
        <v>1.46</v>
      </c>
      <c r="K164" s="2">
        <v>0.46338380313871547</v>
      </c>
      <c r="L164" s="2">
        <v>3.1121359999999996</v>
      </c>
      <c r="M164" s="2">
        <v>2.1315999999999997</v>
      </c>
      <c r="N164" t="s">
        <v>13</v>
      </c>
      <c r="O164" t="s">
        <v>14</v>
      </c>
      <c r="P164" t="s">
        <v>21</v>
      </c>
      <c r="Q164">
        <f t="shared" si="54"/>
        <v>0</v>
      </c>
      <c r="R164">
        <f t="shared" si="55"/>
        <v>0</v>
      </c>
      <c r="S164">
        <f t="shared" si="56"/>
        <v>0</v>
      </c>
      <c r="T164">
        <f t="shared" si="57"/>
        <v>0</v>
      </c>
      <c r="U164">
        <f t="shared" si="58"/>
        <v>1</v>
      </c>
      <c r="V164" t="s">
        <v>16</v>
      </c>
      <c r="W164">
        <f t="shared" si="59"/>
        <v>0</v>
      </c>
      <c r="X164">
        <f t="shared" si="60"/>
        <v>0</v>
      </c>
      <c r="Y164">
        <f t="shared" si="61"/>
        <v>0</v>
      </c>
      <c r="Z164">
        <f t="shared" si="62"/>
        <v>1</v>
      </c>
      <c r="AA164">
        <f t="shared" si="63"/>
        <v>0</v>
      </c>
      <c r="AB164">
        <f t="shared" si="64"/>
        <v>0</v>
      </c>
      <c r="AC164">
        <f t="shared" si="65"/>
        <v>0</v>
      </c>
      <c r="AD164">
        <f t="shared" si="66"/>
        <v>1</v>
      </c>
      <c r="AE164" t="s">
        <v>28</v>
      </c>
      <c r="AF164">
        <f t="shared" si="67"/>
        <v>0</v>
      </c>
      <c r="AG164">
        <f t="shared" si="68"/>
        <v>0</v>
      </c>
      <c r="AH164">
        <f t="shared" si="69"/>
        <v>0</v>
      </c>
      <c r="AI164">
        <f t="shared" si="70"/>
        <v>1</v>
      </c>
      <c r="AJ164">
        <f t="shared" si="71"/>
        <v>0</v>
      </c>
      <c r="AK164">
        <v>1</v>
      </c>
      <c r="AL164">
        <v>1</v>
      </c>
      <c r="AM164">
        <v>0</v>
      </c>
      <c r="AN164">
        <v>1</v>
      </c>
      <c r="AO164">
        <v>1</v>
      </c>
      <c r="AP164">
        <v>1</v>
      </c>
      <c r="AQ164">
        <v>1</v>
      </c>
      <c r="AR164">
        <v>0</v>
      </c>
      <c r="AS164">
        <v>1</v>
      </c>
      <c r="AT164">
        <v>1</v>
      </c>
      <c r="AU164" t="s">
        <v>17</v>
      </c>
      <c r="AV164">
        <v>61.5</v>
      </c>
      <c r="AW164">
        <v>56.4</v>
      </c>
      <c r="AX164">
        <v>34.4</v>
      </c>
      <c r="AY164">
        <v>40.799999999999997</v>
      </c>
      <c r="AZ164">
        <v>51</v>
      </c>
      <c r="BA164">
        <v>77</v>
      </c>
      <c r="BB164">
        <v>1</v>
      </c>
    </row>
    <row r="165" spans="1:54" x14ac:dyDescent="0.3">
      <c r="A165" t="s">
        <v>38</v>
      </c>
      <c r="B165">
        <f t="shared" si="48"/>
        <v>0</v>
      </c>
      <c r="C165">
        <f t="shared" si="49"/>
        <v>0</v>
      </c>
      <c r="D165">
        <f t="shared" si="50"/>
        <v>0</v>
      </c>
      <c r="E165">
        <f t="shared" si="51"/>
        <v>0</v>
      </c>
      <c r="F165">
        <f t="shared" si="52"/>
        <v>1</v>
      </c>
      <c r="G165">
        <f t="shared" si="53"/>
        <v>0</v>
      </c>
      <c r="H165" s="3">
        <v>13170</v>
      </c>
      <c r="I165" s="3">
        <v>9.4856967947373274</v>
      </c>
      <c r="J165" s="2">
        <v>1.62</v>
      </c>
      <c r="K165" s="2">
        <v>1.0157259647966868</v>
      </c>
      <c r="L165" s="2">
        <v>4.2515280000000004</v>
      </c>
      <c r="M165" s="2">
        <v>2.6244000000000005</v>
      </c>
      <c r="N165" t="s">
        <v>13</v>
      </c>
      <c r="O165" t="s">
        <v>39</v>
      </c>
      <c r="P165" t="s">
        <v>21</v>
      </c>
      <c r="Q165">
        <f t="shared" si="54"/>
        <v>0</v>
      </c>
      <c r="R165">
        <f t="shared" si="55"/>
        <v>0</v>
      </c>
      <c r="S165">
        <f t="shared" si="56"/>
        <v>0</v>
      </c>
      <c r="T165">
        <f t="shared" si="57"/>
        <v>0</v>
      </c>
      <c r="U165">
        <f t="shared" si="58"/>
        <v>1</v>
      </c>
      <c r="V165" t="s">
        <v>16</v>
      </c>
      <c r="W165">
        <f t="shared" si="59"/>
        <v>0</v>
      </c>
      <c r="X165">
        <f t="shared" si="60"/>
        <v>0</v>
      </c>
      <c r="Y165">
        <f t="shared" si="61"/>
        <v>0</v>
      </c>
      <c r="Z165">
        <f t="shared" si="62"/>
        <v>1</v>
      </c>
      <c r="AA165">
        <f t="shared" si="63"/>
        <v>0</v>
      </c>
      <c r="AB165">
        <f t="shared" si="64"/>
        <v>0</v>
      </c>
      <c r="AC165">
        <f t="shared" si="65"/>
        <v>0</v>
      </c>
      <c r="AD165">
        <f t="shared" si="66"/>
        <v>1</v>
      </c>
      <c r="AE165" t="s">
        <v>33</v>
      </c>
      <c r="AF165">
        <f t="shared" si="67"/>
        <v>1</v>
      </c>
      <c r="AG165">
        <f t="shared" si="68"/>
        <v>0</v>
      </c>
      <c r="AH165">
        <f t="shared" si="69"/>
        <v>0</v>
      </c>
      <c r="AI165">
        <f t="shared" si="70"/>
        <v>0</v>
      </c>
      <c r="AJ165">
        <f t="shared" si="71"/>
        <v>0</v>
      </c>
      <c r="AK165">
        <v>0</v>
      </c>
      <c r="AL165">
        <v>1</v>
      </c>
      <c r="AM165">
        <v>0</v>
      </c>
      <c r="AN165">
        <v>1</v>
      </c>
      <c r="AO165">
        <v>1</v>
      </c>
      <c r="AP165">
        <v>1</v>
      </c>
      <c r="AQ165">
        <v>1</v>
      </c>
      <c r="AR165">
        <v>0</v>
      </c>
      <c r="AS165">
        <v>1</v>
      </c>
      <c r="AT165">
        <v>1</v>
      </c>
      <c r="AU165" t="s">
        <v>17</v>
      </c>
      <c r="AV165">
        <v>61.7</v>
      </c>
      <c r="AW165">
        <v>56.1</v>
      </c>
      <c r="AX165">
        <v>34.799999999999997</v>
      </c>
      <c r="AY165">
        <v>40.700000000000003</v>
      </c>
      <c r="AZ165">
        <v>53</v>
      </c>
      <c r="BA165">
        <v>77</v>
      </c>
      <c r="BB165">
        <v>1</v>
      </c>
    </row>
    <row r="166" spans="1:54" x14ac:dyDescent="0.3">
      <c r="A166" t="s">
        <v>19</v>
      </c>
      <c r="B166">
        <f t="shared" si="48"/>
        <v>1</v>
      </c>
      <c r="C166">
        <f t="shared" si="49"/>
        <v>0</v>
      </c>
      <c r="D166">
        <f t="shared" si="50"/>
        <v>0</v>
      </c>
      <c r="E166">
        <f t="shared" si="51"/>
        <v>0</v>
      </c>
      <c r="F166">
        <f t="shared" si="52"/>
        <v>0</v>
      </c>
      <c r="G166">
        <f t="shared" si="53"/>
        <v>0</v>
      </c>
      <c r="H166" s="3">
        <v>9132.92</v>
      </c>
      <c r="I166" s="3">
        <v>9.1196407472095391</v>
      </c>
      <c r="J166" s="2">
        <v>1.0900000000000001</v>
      </c>
      <c r="K166" s="2">
        <v>-0.81390744569534157</v>
      </c>
      <c r="L166" s="2">
        <v>1.2950290000000002</v>
      </c>
      <c r="M166" s="2">
        <v>1.1881000000000002</v>
      </c>
      <c r="N166" t="s">
        <v>13</v>
      </c>
      <c r="O166" t="s">
        <v>20</v>
      </c>
      <c r="P166" t="s">
        <v>21</v>
      </c>
      <c r="Q166">
        <f t="shared" si="54"/>
        <v>0</v>
      </c>
      <c r="R166">
        <f t="shared" si="55"/>
        <v>0</v>
      </c>
      <c r="S166">
        <f t="shared" si="56"/>
        <v>0</v>
      </c>
      <c r="T166">
        <f t="shared" si="57"/>
        <v>0</v>
      </c>
      <c r="U166">
        <f t="shared" si="58"/>
        <v>1</v>
      </c>
      <c r="V166" t="s">
        <v>32</v>
      </c>
      <c r="W166">
        <f t="shared" si="59"/>
        <v>0</v>
      </c>
      <c r="X166">
        <f t="shared" si="60"/>
        <v>0</v>
      </c>
      <c r="Y166">
        <f t="shared" si="61"/>
        <v>0</v>
      </c>
      <c r="Z166">
        <f t="shared" si="62"/>
        <v>0</v>
      </c>
      <c r="AA166">
        <f t="shared" si="63"/>
        <v>1</v>
      </c>
      <c r="AB166">
        <f t="shared" si="64"/>
        <v>0</v>
      </c>
      <c r="AC166">
        <f t="shared" si="65"/>
        <v>0</v>
      </c>
      <c r="AD166">
        <f t="shared" si="66"/>
        <v>1</v>
      </c>
      <c r="AE166" t="s">
        <v>33</v>
      </c>
      <c r="AF166">
        <f t="shared" si="67"/>
        <v>1</v>
      </c>
      <c r="AG166">
        <f t="shared" si="68"/>
        <v>0</v>
      </c>
      <c r="AH166">
        <f t="shared" si="69"/>
        <v>0</v>
      </c>
      <c r="AI166">
        <f t="shared" si="70"/>
        <v>0</v>
      </c>
      <c r="AJ166">
        <f t="shared" si="71"/>
        <v>0</v>
      </c>
      <c r="AK166">
        <v>0</v>
      </c>
      <c r="AL166">
        <v>1</v>
      </c>
      <c r="AM166">
        <v>1</v>
      </c>
      <c r="AN166">
        <v>0</v>
      </c>
      <c r="AO166">
        <v>1</v>
      </c>
      <c r="AP166">
        <v>1</v>
      </c>
      <c r="AQ166">
        <v>1</v>
      </c>
      <c r="AR166">
        <v>0</v>
      </c>
      <c r="AS166">
        <v>0</v>
      </c>
      <c r="AT166">
        <v>0</v>
      </c>
      <c r="AU166" t="s">
        <v>22</v>
      </c>
      <c r="AV166">
        <v>61.9</v>
      </c>
      <c r="AW166">
        <v>56</v>
      </c>
      <c r="AX166">
        <v>35</v>
      </c>
      <c r="AY166">
        <v>40.799999999999997</v>
      </c>
      <c r="AZ166">
        <v>55</v>
      </c>
      <c r="BA166">
        <v>80</v>
      </c>
      <c r="BB166">
        <v>1</v>
      </c>
    </row>
    <row r="167" spans="1:54" x14ac:dyDescent="0.3">
      <c r="A167" t="s">
        <v>29</v>
      </c>
      <c r="B167">
        <f t="shared" si="48"/>
        <v>0</v>
      </c>
      <c r="C167">
        <f t="shared" si="49"/>
        <v>0</v>
      </c>
      <c r="D167">
        <f t="shared" si="50"/>
        <v>1</v>
      </c>
      <c r="E167">
        <f t="shared" si="51"/>
        <v>0</v>
      </c>
      <c r="F167">
        <f t="shared" si="52"/>
        <v>0</v>
      </c>
      <c r="G167">
        <f t="shared" si="53"/>
        <v>0</v>
      </c>
      <c r="H167" s="3">
        <v>18937</v>
      </c>
      <c r="I167" s="3">
        <v>9.8488729592629056</v>
      </c>
      <c r="J167" s="2">
        <v>1.41</v>
      </c>
      <c r="K167" s="2">
        <v>0.29077687762059945</v>
      </c>
      <c r="L167" s="2">
        <v>2.8032209999999997</v>
      </c>
      <c r="M167" s="2">
        <v>1.9880999999999998</v>
      </c>
      <c r="N167" t="s">
        <v>30</v>
      </c>
      <c r="O167" t="s">
        <v>14</v>
      </c>
      <c r="P167" t="s">
        <v>40</v>
      </c>
      <c r="Q167">
        <f t="shared" si="54"/>
        <v>0</v>
      </c>
      <c r="R167">
        <f t="shared" si="55"/>
        <v>1</v>
      </c>
      <c r="S167">
        <f t="shared" si="56"/>
        <v>0</v>
      </c>
      <c r="T167">
        <f t="shared" si="57"/>
        <v>0</v>
      </c>
      <c r="U167">
        <f t="shared" si="58"/>
        <v>0</v>
      </c>
      <c r="V167" t="s">
        <v>16</v>
      </c>
      <c r="W167">
        <f t="shared" si="59"/>
        <v>0</v>
      </c>
      <c r="X167">
        <f t="shared" si="60"/>
        <v>0</v>
      </c>
      <c r="Y167">
        <f t="shared" si="61"/>
        <v>0</v>
      </c>
      <c r="Z167">
        <f t="shared" si="62"/>
        <v>1</v>
      </c>
      <c r="AA167">
        <f t="shared" si="63"/>
        <v>0</v>
      </c>
      <c r="AB167">
        <f t="shared" si="64"/>
        <v>0</v>
      </c>
      <c r="AC167">
        <f t="shared" si="65"/>
        <v>0</v>
      </c>
      <c r="AD167">
        <f t="shared" si="66"/>
        <v>1</v>
      </c>
      <c r="AE167" t="s">
        <v>28</v>
      </c>
      <c r="AF167">
        <f t="shared" si="67"/>
        <v>0</v>
      </c>
      <c r="AG167">
        <f t="shared" si="68"/>
        <v>0</v>
      </c>
      <c r="AH167">
        <f t="shared" si="69"/>
        <v>0</v>
      </c>
      <c r="AI167">
        <f t="shared" si="70"/>
        <v>1</v>
      </c>
      <c r="AJ167">
        <f t="shared" si="71"/>
        <v>0</v>
      </c>
      <c r="AK167">
        <v>1</v>
      </c>
      <c r="AL167">
        <v>1</v>
      </c>
      <c r="AM167">
        <v>1</v>
      </c>
      <c r="AN167">
        <v>1</v>
      </c>
      <c r="AO167">
        <v>1</v>
      </c>
      <c r="AP167">
        <v>1</v>
      </c>
      <c r="AQ167">
        <v>1</v>
      </c>
      <c r="AR167">
        <v>0</v>
      </c>
      <c r="AS167">
        <v>1</v>
      </c>
      <c r="AT167">
        <v>1</v>
      </c>
      <c r="AU167" t="s">
        <v>17</v>
      </c>
      <c r="AV167">
        <v>61.3</v>
      </c>
      <c r="AW167">
        <v>56.8</v>
      </c>
      <c r="AX167">
        <v>34.4</v>
      </c>
      <c r="AY167">
        <v>40.799999999999997</v>
      </c>
      <c r="AZ167">
        <v>52</v>
      </c>
      <c r="BA167">
        <v>77</v>
      </c>
      <c r="BB167">
        <v>1</v>
      </c>
    </row>
    <row r="168" spans="1:54" x14ac:dyDescent="0.3">
      <c r="A168" t="s">
        <v>29</v>
      </c>
      <c r="B168">
        <f t="shared" si="48"/>
        <v>0</v>
      </c>
      <c r="C168">
        <f t="shared" si="49"/>
        <v>0</v>
      </c>
      <c r="D168">
        <f t="shared" si="50"/>
        <v>1</v>
      </c>
      <c r="E168">
        <f t="shared" si="51"/>
        <v>0</v>
      </c>
      <c r="F168">
        <f t="shared" si="52"/>
        <v>0</v>
      </c>
      <c r="G168">
        <f t="shared" si="53"/>
        <v>0</v>
      </c>
      <c r="H168" s="3">
        <v>11012</v>
      </c>
      <c r="I168" s="3">
        <v>9.3067408662624977</v>
      </c>
      <c r="J168" s="2">
        <v>1.01</v>
      </c>
      <c r="K168" s="2">
        <v>-1.0900785265243271</v>
      </c>
      <c r="L168" s="2">
        <v>1.0303010000000001</v>
      </c>
      <c r="M168" s="2">
        <v>1.0201</v>
      </c>
      <c r="N168" t="s">
        <v>30</v>
      </c>
      <c r="O168" t="s">
        <v>14</v>
      </c>
      <c r="P168" t="s">
        <v>27</v>
      </c>
      <c r="Q168">
        <f t="shared" si="54"/>
        <v>1</v>
      </c>
      <c r="R168">
        <f t="shared" si="55"/>
        <v>0</v>
      </c>
      <c r="S168">
        <f t="shared" si="56"/>
        <v>0</v>
      </c>
      <c r="T168">
        <f t="shared" si="57"/>
        <v>0</v>
      </c>
      <c r="U168">
        <f t="shared" si="58"/>
        <v>0</v>
      </c>
      <c r="V168" t="s">
        <v>16</v>
      </c>
      <c r="W168">
        <f t="shared" si="59"/>
        <v>0</v>
      </c>
      <c r="X168">
        <f t="shared" si="60"/>
        <v>0</v>
      </c>
      <c r="Y168">
        <f t="shared" si="61"/>
        <v>0</v>
      </c>
      <c r="Z168">
        <f t="shared" si="62"/>
        <v>1</v>
      </c>
      <c r="AA168">
        <f t="shared" si="63"/>
        <v>0</v>
      </c>
      <c r="AB168">
        <f t="shared" si="64"/>
        <v>0</v>
      </c>
      <c r="AC168">
        <f t="shared" si="65"/>
        <v>0</v>
      </c>
      <c r="AD168">
        <f t="shared" si="66"/>
        <v>1</v>
      </c>
      <c r="AE168" t="s">
        <v>28</v>
      </c>
      <c r="AF168">
        <f t="shared" si="67"/>
        <v>0</v>
      </c>
      <c r="AG168">
        <f t="shared" si="68"/>
        <v>0</v>
      </c>
      <c r="AH168">
        <f t="shared" si="69"/>
        <v>0</v>
      </c>
      <c r="AI168">
        <f t="shared" si="70"/>
        <v>1</v>
      </c>
      <c r="AJ168">
        <f t="shared" si="71"/>
        <v>0</v>
      </c>
      <c r="AK168">
        <v>1</v>
      </c>
      <c r="AL168">
        <v>1</v>
      </c>
      <c r="AM168">
        <v>1</v>
      </c>
      <c r="AN168">
        <v>1</v>
      </c>
      <c r="AO168">
        <v>1</v>
      </c>
      <c r="AP168">
        <v>1</v>
      </c>
      <c r="AQ168">
        <v>1</v>
      </c>
      <c r="AR168">
        <v>0</v>
      </c>
      <c r="AS168">
        <v>1</v>
      </c>
      <c r="AT168">
        <v>0</v>
      </c>
      <c r="AU168" t="s">
        <v>17</v>
      </c>
      <c r="AV168">
        <v>61.2</v>
      </c>
      <c r="AW168">
        <v>56</v>
      </c>
      <c r="AX168">
        <v>34.200000000000003</v>
      </c>
      <c r="AY168">
        <v>40.799999999999997</v>
      </c>
      <c r="AZ168">
        <v>52</v>
      </c>
      <c r="BA168">
        <v>76</v>
      </c>
      <c r="BB168">
        <v>1</v>
      </c>
    </row>
    <row r="169" spans="1:54" x14ac:dyDescent="0.3">
      <c r="A169" t="s">
        <v>29</v>
      </c>
      <c r="B169">
        <f t="shared" si="48"/>
        <v>0</v>
      </c>
      <c r="C169">
        <f t="shared" si="49"/>
        <v>0</v>
      </c>
      <c r="D169">
        <f t="shared" si="50"/>
        <v>1</v>
      </c>
      <c r="E169">
        <f t="shared" si="51"/>
        <v>0</v>
      </c>
      <c r="F169">
        <f t="shared" si="52"/>
        <v>0</v>
      </c>
      <c r="G169">
        <f t="shared" si="53"/>
        <v>0</v>
      </c>
      <c r="H169" s="3">
        <v>12034</v>
      </c>
      <c r="I169" s="3">
        <v>9.3954912557802963</v>
      </c>
      <c r="J169" s="2">
        <v>1.17</v>
      </c>
      <c r="K169" s="2">
        <v>-0.53773636486635668</v>
      </c>
      <c r="L169" s="2">
        <v>1.6016129999999997</v>
      </c>
      <c r="M169" s="2">
        <v>1.3688999999999998</v>
      </c>
      <c r="N169" t="s">
        <v>30</v>
      </c>
      <c r="O169" t="s">
        <v>14</v>
      </c>
      <c r="P169" t="s">
        <v>31</v>
      </c>
      <c r="Q169">
        <f t="shared" si="54"/>
        <v>0</v>
      </c>
      <c r="R169">
        <f t="shared" si="55"/>
        <v>0</v>
      </c>
      <c r="S169">
        <f t="shared" si="56"/>
        <v>0</v>
      </c>
      <c r="T169">
        <f t="shared" si="57"/>
        <v>1</v>
      </c>
      <c r="U169">
        <f t="shared" si="58"/>
        <v>0</v>
      </c>
      <c r="V169" t="s">
        <v>34</v>
      </c>
      <c r="W169">
        <f t="shared" si="59"/>
        <v>0</v>
      </c>
      <c r="X169">
        <f t="shared" si="60"/>
        <v>0</v>
      </c>
      <c r="Y169">
        <f t="shared" si="61"/>
        <v>0</v>
      </c>
      <c r="Z169">
        <f t="shared" si="62"/>
        <v>0</v>
      </c>
      <c r="AA169">
        <f t="shared" si="63"/>
        <v>0</v>
      </c>
      <c r="AB169">
        <f t="shared" si="64"/>
        <v>1</v>
      </c>
      <c r="AC169">
        <f t="shared" si="65"/>
        <v>0</v>
      </c>
      <c r="AD169">
        <f t="shared" si="66"/>
        <v>1</v>
      </c>
      <c r="AE169" t="s">
        <v>28</v>
      </c>
      <c r="AF169">
        <f t="shared" si="67"/>
        <v>0</v>
      </c>
      <c r="AG169">
        <f t="shared" si="68"/>
        <v>0</v>
      </c>
      <c r="AH169">
        <f t="shared" si="69"/>
        <v>0</v>
      </c>
      <c r="AI169">
        <f t="shared" si="70"/>
        <v>1</v>
      </c>
      <c r="AJ169">
        <f t="shared" si="71"/>
        <v>0</v>
      </c>
      <c r="AK169">
        <v>1</v>
      </c>
      <c r="AL169">
        <v>1</v>
      </c>
      <c r="AM169">
        <v>1</v>
      </c>
      <c r="AN169">
        <v>1</v>
      </c>
      <c r="AO169">
        <v>1</v>
      </c>
      <c r="AP169">
        <v>1</v>
      </c>
      <c r="AQ169">
        <v>1</v>
      </c>
      <c r="AR169">
        <v>0</v>
      </c>
      <c r="AS169">
        <v>1</v>
      </c>
      <c r="AT169">
        <v>1</v>
      </c>
      <c r="AU169" t="s">
        <v>17</v>
      </c>
      <c r="AV169">
        <v>60.8</v>
      </c>
      <c r="AW169">
        <v>55.7</v>
      </c>
      <c r="AX169">
        <v>34.299999999999997</v>
      </c>
      <c r="AY169">
        <v>40.6</v>
      </c>
      <c r="AZ169">
        <v>51</v>
      </c>
      <c r="BA169">
        <v>77</v>
      </c>
      <c r="BB169">
        <v>1</v>
      </c>
    </row>
    <row r="170" spans="1:54" x14ac:dyDescent="0.3">
      <c r="A170" t="s">
        <v>35</v>
      </c>
      <c r="B170">
        <f t="shared" si="48"/>
        <v>0</v>
      </c>
      <c r="C170">
        <f t="shared" si="49"/>
        <v>0</v>
      </c>
      <c r="D170">
        <f t="shared" si="50"/>
        <v>0</v>
      </c>
      <c r="E170">
        <f t="shared" si="51"/>
        <v>1</v>
      </c>
      <c r="F170">
        <f t="shared" si="52"/>
        <v>0</v>
      </c>
      <c r="G170">
        <f t="shared" si="53"/>
        <v>0</v>
      </c>
      <c r="H170" s="3">
        <v>8910</v>
      </c>
      <c r="I170" s="3">
        <v>9.0949295204648557</v>
      </c>
      <c r="J170" s="2">
        <v>1.2</v>
      </c>
      <c r="K170" s="2">
        <v>-0.43417220955548708</v>
      </c>
      <c r="L170" s="2">
        <v>1.7279999999999998</v>
      </c>
      <c r="M170" s="2">
        <v>1.44</v>
      </c>
      <c r="N170" t="s">
        <v>13</v>
      </c>
      <c r="O170" t="s">
        <v>36</v>
      </c>
      <c r="P170" t="s">
        <v>21</v>
      </c>
      <c r="Q170">
        <f t="shared" si="54"/>
        <v>0</v>
      </c>
      <c r="R170">
        <f t="shared" si="55"/>
        <v>0</v>
      </c>
      <c r="S170">
        <f t="shared" si="56"/>
        <v>0</v>
      </c>
      <c r="T170">
        <f t="shared" si="57"/>
        <v>0</v>
      </c>
      <c r="U170">
        <f t="shared" si="58"/>
        <v>1</v>
      </c>
      <c r="V170" t="s">
        <v>34</v>
      </c>
      <c r="W170">
        <f t="shared" si="59"/>
        <v>0</v>
      </c>
      <c r="X170">
        <f t="shared" si="60"/>
        <v>0</v>
      </c>
      <c r="Y170">
        <f t="shared" si="61"/>
        <v>0</v>
      </c>
      <c r="Z170">
        <f t="shared" si="62"/>
        <v>0</v>
      </c>
      <c r="AA170">
        <f t="shared" si="63"/>
        <v>0</v>
      </c>
      <c r="AB170">
        <f t="shared" si="64"/>
        <v>1</v>
      </c>
      <c r="AC170">
        <f t="shared" si="65"/>
        <v>0</v>
      </c>
      <c r="AD170">
        <f t="shared" si="66"/>
        <v>1</v>
      </c>
      <c r="AE170" t="s">
        <v>23</v>
      </c>
      <c r="AF170">
        <f t="shared" si="67"/>
        <v>0</v>
      </c>
      <c r="AG170">
        <f t="shared" si="68"/>
        <v>1</v>
      </c>
      <c r="AH170">
        <f t="shared" si="69"/>
        <v>0</v>
      </c>
      <c r="AI170">
        <f t="shared" si="70"/>
        <v>0</v>
      </c>
      <c r="AJ170">
        <f t="shared" si="71"/>
        <v>0</v>
      </c>
      <c r="AK170">
        <v>0</v>
      </c>
      <c r="AL170">
        <v>0</v>
      </c>
      <c r="AM170">
        <v>1</v>
      </c>
      <c r="AN170">
        <v>0</v>
      </c>
      <c r="AO170">
        <v>1</v>
      </c>
      <c r="AP170">
        <v>1</v>
      </c>
      <c r="AQ170">
        <v>1</v>
      </c>
      <c r="AR170">
        <v>1</v>
      </c>
      <c r="AS170">
        <v>0</v>
      </c>
      <c r="AT170">
        <v>0</v>
      </c>
      <c r="AU170" t="s">
        <v>22</v>
      </c>
      <c r="AV170">
        <v>62.3</v>
      </c>
      <c r="AW170">
        <v>57</v>
      </c>
      <c r="AX170">
        <v>36</v>
      </c>
      <c r="AY170">
        <v>40.799999999999997</v>
      </c>
      <c r="AZ170">
        <v>50</v>
      </c>
      <c r="BA170">
        <v>80</v>
      </c>
      <c r="BB170">
        <v>1</v>
      </c>
    </row>
    <row r="171" spans="1:54" x14ac:dyDescent="0.3">
      <c r="A171" t="s">
        <v>19</v>
      </c>
      <c r="B171">
        <f t="shared" si="48"/>
        <v>1</v>
      </c>
      <c r="C171">
        <f t="shared" si="49"/>
        <v>0</v>
      </c>
      <c r="D171">
        <f t="shared" si="50"/>
        <v>0</v>
      </c>
      <c r="E171">
        <f t="shared" si="51"/>
        <v>0</v>
      </c>
      <c r="F171">
        <f t="shared" si="52"/>
        <v>0</v>
      </c>
      <c r="G171">
        <f t="shared" si="53"/>
        <v>0</v>
      </c>
      <c r="H171" s="3">
        <v>9408.7199999999993</v>
      </c>
      <c r="I171" s="3">
        <v>9.1493921978223351</v>
      </c>
      <c r="J171" s="2">
        <v>1.08</v>
      </c>
      <c r="K171" s="2">
        <v>-0.84842883079896469</v>
      </c>
      <c r="L171" s="2">
        <v>1.2597120000000002</v>
      </c>
      <c r="M171" s="2">
        <v>1.1664000000000001</v>
      </c>
      <c r="N171" t="s">
        <v>13</v>
      </c>
      <c r="O171" t="s">
        <v>20</v>
      </c>
      <c r="P171" t="s">
        <v>31</v>
      </c>
      <c r="Q171">
        <f t="shared" si="54"/>
        <v>0</v>
      </c>
      <c r="R171">
        <f t="shared" si="55"/>
        <v>0</v>
      </c>
      <c r="S171">
        <f t="shared" si="56"/>
        <v>0</v>
      </c>
      <c r="T171">
        <f t="shared" si="57"/>
        <v>1</v>
      </c>
      <c r="U171">
        <f t="shared" si="58"/>
        <v>0</v>
      </c>
      <c r="V171" t="s">
        <v>34</v>
      </c>
      <c r="W171">
        <f t="shared" si="59"/>
        <v>0</v>
      </c>
      <c r="X171">
        <f t="shared" si="60"/>
        <v>0</v>
      </c>
      <c r="Y171">
        <f t="shared" si="61"/>
        <v>0</v>
      </c>
      <c r="Z171">
        <f t="shared" si="62"/>
        <v>0</v>
      </c>
      <c r="AA171">
        <f t="shared" si="63"/>
        <v>0</v>
      </c>
      <c r="AB171">
        <f t="shared" si="64"/>
        <v>1</v>
      </c>
      <c r="AC171">
        <f t="shared" si="65"/>
        <v>0</v>
      </c>
      <c r="AD171">
        <f t="shared" si="66"/>
        <v>1</v>
      </c>
      <c r="AE171" t="s">
        <v>28</v>
      </c>
      <c r="AF171">
        <f t="shared" si="67"/>
        <v>0</v>
      </c>
      <c r="AG171">
        <f t="shared" si="68"/>
        <v>0</v>
      </c>
      <c r="AH171">
        <f t="shared" si="69"/>
        <v>0</v>
      </c>
      <c r="AI171">
        <f t="shared" si="70"/>
        <v>1</v>
      </c>
      <c r="AJ171">
        <f t="shared" si="71"/>
        <v>0</v>
      </c>
      <c r="AK171">
        <v>1</v>
      </c>
      <c r="AL171">
        <v>1</v>
      </c>
      <c r="AM171">
        <v>1</v>
      </c>
      <c r="AN171">
        <v>1</v>
      </c>
      <c r="AO171">
        <v>0</v>
      </c>
      <c r="AP171">
        <v>1</v>
      </c>
      <c r="AQ171">
        <v>1</v>
      </c>
      <c r="AR171">
        <v>1</v>
      </c>
      <c r="AS171">
        <v>0</v>
      </c>
      <c r="AT171">
        <v>0</v>
      </c>
      <c r="AU171" t="s">
        <v>22</v>
      </c>
      <c r="AV171">
        <v>61.6</v>
      </c>
      <c r="AW171">
        <v>57</v>
      </c>
      <c r="AX171">
        <v>34.5</v>
      </c>
      <c r="AY171">
        <v>41.2</v>
      </c>
      <c r="AZ171">
        <v>50</v>
      </c>
      <c r="BA171">
        <v>80</v>
      </c>
      <c r="BB171">
        <v>1</v>
      </c>
    </row>
    <row r="172" spans="1:54" x14ac:dyDescent="0.3">
      <c r="A172" t="s">
        <v>19</v>
      </c>
      <c r="B172">
        <f t="shared" si="48"/>
        <v>1</v>
      </c>
      <c r="C172">
        <f t="shared" si="49"/>
        <v>0</v>
      </c>
      <c r="D172">
        <f t="shared" si="50"/>
        <v>0</v>
      </c>
      <c r="E172">
        <f t="shared" si="51"/>
        <v>0</v>
      </c>
      <c r="F172">
        <f t="shared" si="52"/>
        <v>0</v>
      </c>
      <c r="G172">
        <f t="shared" si="53"/>
        <v>0</v>
      </c>
      <c r="H172" s="3">
        <v>17569.445</v>
      </c>
      <c r="I172" s="3">
        <v>9.7739165927482556</v>
      </c>
      <c r="J172" s="2">
        <v>1.24</v>
      </c>
      <c r="K172" s="2">
        <v>-0.29608666914099424</v>
      </c>
      <c r="L172" s="2">
        <v>1.9066239999999999</v>
      </c>
      <c r="M172" s="2">
        <v>1.5376000000000001</v>
      </c>
      <c r="N172" t="s">
        <v>13</v>
      </c>
      <c r="O172" t="s">
        <v>20</v>
      </c>
      <c r="P172" t="s">
        <v>40</v>
      </c>
      <c r="Q172">
        <f t="shared" si="54"/>
        <v>0</v>
      </c>
      <c r="R172">
        <f t="shared" si="55"/>
        <v>1</v>
      </c>
      <c r="S172">
        <f t="shared" si="56"/>
        <v>0</v>
      </c>
      <c r="T172">
        <f t="shared" si="57"/>
        <v>0</v>
      </c>
      <c r="U172">
        <f t="shared" si="58"/>
        <v>0</v>
      </c>
      <c r="V172" t="s">
        <v>37</v>
      </c>
      <c r="W172">
        <f t="shared" si="59"/>
        <v>0</v>
      </c>
      <c r="X172">
        <f t="shared" si="60"/>
        <v>1</v>
      </c>
      <c r="Y172">
        <f t="shared" si="61"/>
        <v>0</v>
      </c>
      <c r="Z172">
        <f t="shared" si="62"/>
        <v>0</v>
      </c>
      <c r="AA172">
        <f t="shared" si="63"/>
        <v>0</v>
      </c>
      <c r="AB172">
        <f t="shared" si="64"/>
        <v>0</v>
      </c>
      <c r="AC172">
        <f t="shared" si="65"/>
        <v>1</v>
      </c>
      <c r="AD172">
        <f t="shared" si="66"/>
        <v>0</v>
      </c>
      <c r="AE172" t="s">
        <v>18</v>
      </c>
      <c r="AF172">
        <f t="shared" si="67"/>
        <v>0</v>
      </c>
      <c r="AG172">
        <f t="shared" si="68"/>
        <v>0</v>
      </c>
      <c r="AH172">
        <f t="shared" si="69"/>
        <v>0</v>
      </c>
      <c r="AI172">
        <f t="shared" si="70"/>
        <v>0</v>
      </c>
      <c r="AJ172">
        <f t="shared" si="71"/>
        <v>1</v>
      </c>
      <c r="AK172">
        <v>1</v>
      </c>
      <c r="AL172">
        <v>1</v>
      </c>
      <c r="AM172">
        <v>1</v>
      </c>
      <c r="AN172">
        <v>0</v>
      </c>
      <c r="AO172">
        <v>1</v>
      </c>
      <c r="AP172">
        <v>1</v>
      </c>
      <c r="AQ172">
        <v>1</v>
      </c>
      <c r="AR172">
        <v>1</v>
      </c>
      <c r="AS172">
        <v>0</v>
      </c>
      <c r="AT172">
        <v>0</v>
      </c>
      <c r="AU172" t="s">
        <v>22</v>
      </c>
      <c r="AV172">
        <v>61.8</v>
      </c>
      <c r="AW172">
        <v>56</v>
      </c>
      <c r="AX172">
        <v>35</v>
      </c>
      <c r="AY172">
        <v>40.799999999999997</v>
      </c>
      <c r="AZ172">
        <v>50</v>
      </c>
      <c r="BA172">
        <v>75</v>
      </c>
      <c r="BB172">
        <v>1</v>
      </c>
    </row>
    <row r="173" spans="1:54" x14ac:dyDescent="0.3">
      <c r="A173" t="s">
        <v>12</v>
      </c>
      <c r="B173">
        <f t="shared" si="48"/>
        <v>0</v>
      </c>
      <c r="C173">
        <f t="shared" si="49"/>
        <v>0</v>
      </c>
      <c r="D173">
        <f t="shared" si="50"/>
        <v>0</v>
      </c>
      <c r="E173">
        <f t="shared" si="51"/>
        <v>0</v>
      </c>
      <c r="F173">
        <f t="shared" si="52"/>
        <v>0</v>
      </c>
      <c r="G173">
        <f t="shared" si="53"/>
        <v>1</v>
      </c>
      <c r="H173" s="3">
        <v>17824</v>
      </c>
      <c r="I173" s="3">
        <v>9.7883011427270112</v>
      </c>
      <c r="J173" s="2">
        <v>1.5449999999999999</v>
      </c>
      <c r="K173" s="2">
        <v>0.75681557651951226</v>
      </c>
      <c r="L173" s="2">
        <v>3.6879536249999996</v>
      </c>
      <c r="M173" s="2">
        <v>2.387025</v>
      </c>
      <c r="N173" t="s">
        <v>13</v>
      </c>
      <c r="O173" t="s">
        <v>14</v>
      </c>
      <c r="P173" t="s">
        <v>31</v>
      </c>
      <c r="Q173">
        <f t="shared" si="54"/>
        <v>0</v>
      </c>
      <c r="R173">
        <f t="shared" si="55"/>
        <v>0</v>
      </c>
      <c r="S173">
        <f t="shared" si="56"/>
        <v>0</v>
      </c>
      <c r="T173">
        <f t="shared" si="57"/>
        <v>1</v>
      </c>
      <c r="U173">
        <f t="shared" si="58"/>
        <v>0</v>
      </c>
      <c r="V173" t="s">
        <v>24</v>
      </c>
      <c r="W173">
        <f t="shared" si="59"/>
        <v>0</v>
      </c>
      <c r="X173">
        <f t="shared" si="60"/>
        <v>0</v>
      </c>
      <c r="Y173">
        <f t="shared" si="61"/>
        <v>1</v>
      </c>
      <c r="Z173">
        <f t="shared" si="62"/>
        <v>0</v>
      </c>
      <c r="AA173">
        <f t="shared" si="63"/>
        <v>0</v>
      </c>
      <c r="AB173">
        <f t="shared" si="64"/>
        <v>0</v>
      </c>
      <c r="AC173">
        <f t="shared" si="65"/>
        <v>0</v>
      </c>
      <c r="AD173">
        <f t="shared" si="66"/>
        <v>1</v>
      </c>
      <c r="AE173" t="s">
        <v>28</v>
      </c>
      <c r="AF173">
        <f t="shared" si="67"/>
        <v>0</v>
      </c>
      <c r="AG173">
        <f t="shared" si="68"/>
        <v>0</v>
      </c>
      <c r="AH173">
        <f t="shared" si="69"/>
        <v>0</v>
      </c>
      <c r="AI173">
        <f t="shared" si="70"/>
        <v>1</v>
      </c>
      <c r="AJ173">
        <f t="shared" si="71"/>
        <v>0</v>
      </c>
      <c r="AK173">
        <v>1</v>
      </c>
      <c r="AL173">
        <v>1</v>
      </c>
      <c r="AM173">
        <v>1</v>
      </c>
      <c r="AN173">
        <v>1</v>
      </c>
      <c r="AO173">
        <v>1</v>
      </c>
      <c r="AP173">
        <v>1</v>
      </c>
      <c r="AQ173">
        <v>0</v>
      </c>
      <c r="AR173">
        <v>0</v>
      </c>
      <c r="AS173">
        <v>0</v>
      </c>
      <c r="AT173">
        <v>1</v>
      </c>
      <c r="AU173" t="s">
        <v>17</v>
      </c>
      <c r="AV173">
        <v>60.9</v>
      </c>
      <c r="AW173">
        <v>57.6</v>
      </c>
      <c r="AX173">
        <v>34.799999999999997</v>
      </c>
      <c r="AY173">
        <v>40.700000000000003</v>
      </c>
      <c r="AZ173">
        <v>55</v>
      </c>
      <c r="BA173">
        <v>77</v>
      </c>
      <c r="BB173">
        <v>1</v>
      </c>
    </row>
    <row r="174" spans="1:54" x14ac:dyDescent="0.3">
      <c r="A174" t="s">
        <v>19</v>
      </c>
      <c r="B174">
        <f t="shared" si="48"/>
        <v>1</v>
      </c>
      <c r="C174">
        <f t="shared" si="49"/>
        <v>0</v>
      </c>
      <c r="D174">
        <f t="shared" si="50"/>
        <v>0</v>
      </c>
      <c r="E174">
        <f t="shared" si="51"/>
        <v>0</v>
      </c>
      <c r="F174">
        <f t="shared" si="52"/>
        <v>0</v>
      </c>
      <c r="G174">
        <f t="shared" si="53"/>
        <v>0</v>
      </c>
      <c r="H174" s="3">
        <v>9133.9050000000007</v>
      </c>
      <c r="I174" s="3">
        <v>9.1197485929901774</v>
      </c>
      <c r="J174" s="2">
        <v>1.21</v>
      </c>
      <c r="K174" s="2">
        <v>-0.39965082445186384</v>
      </c>
      <c r="L174" s="2">
        <v>1.7715609999999999</v>
      </c>
      <c r="M174" s="2">
        <v>1.4641</v>
      </c>
      <c r="N174" t="s">
        <v>13</v>
      </c>
      <c r="O174" t="s">
        <v>20</v>
      </c>
      <c r="P174" t="s">
        <v>21</v>
      </c>
      <c r="Q174">
        <f t="shared" si="54"/>
        <v>0</v>
      </c>
      <c r="R174">
        <f t="shared" si="55"/>
        <v>0</v>
      </c>
      <c r="S174">
        <f t="shared" si="56"/>
        <v>0</v>
      </c>
      <c r="T174">
        <f t="shared" si="57"/>
        <v>0</v>
      </c>
      <c r="U174">
        <f t="shared" si="58"/>
        <v>1</v>
      </c>
      <c r="V174" t="s">
        <v>16</v>
      </c>
      <c r="W174">
        <f t="shared" si="59"/>
        <v>0</v>
      </c>
      <c r="X174">
        <f t="shared" si="60"/>
        <v>0</v>
      </c>
      <c r="Y174">
        <f t="shared" si="61"/>
        <v>0</v>
      </c>
      <c r="Z174">
        <f t="shared" si="62"/>
        <v>1</v>
      </c>
      <c r="AA174">
        <f t="shared" si="63"/>
        <v>0</v>
      </c>
      <c r="AB174">
        <f t="shared" si="64"/>
        <v>0</v>
      </c>
      <c r="AC174">
        <f t="shared" si="65"/>
        <v>0</v>
      </c>
      <c r="AD174">
        <f t="shared" si="66"/>
        <v>1</v>
      </c>
      <c r="AE174" t="s">
        <v>28</v>
      </c>
      <c r="AF174">
        <f t="shared" si="67"/>
        <v>0</v>
      </c>
      <c r="AG174">
        <f t="shared" si="68"/>
        <v>0</v>
      </c>
      <c r="AH174">
        <f t="shared" si="69"/>
        <v>0</v>
      </c>
      <c r="AI174">
        <f t="shared" si="70"/>
        <v>1</v>
      </c>
      <c r="AJ174">
        <f t="shared" si="71"/>
        <v>0</v>
      </c>
      <c r="AK174">
        <v>0</v>
      </c>
      <c r="AL174">
        <v>0</v>
      </c>
      <c r="AM174">
        <v>1</v>
      </c>
      <c r="AN174">
        <v>0</v>
      </c>
      <c r="AO174">
        <v>0</v>
      </c>
      <c r="AP174">
        <v>1</v>
      </c>
      <c r="AQ174">
        <v>1</v>
      </c>
      <c r="AR174">
        <v>0</v>
      </c>
      <c r="AS174">
        <v>0</v>
      </c>
      <c r="AT174">
        <v>0</v>
      </c>
      <c r="AU174" t="s">
        <v>22</v>
      </c>
      <c r="AV174">
        <v>61.4</v>
      </c>
      <c r="AW174">
        <v>56</v>
      </c>
      <c r="AX174">
        <v>35</v>
      </c>
      <c r="AY174">
        <v>41</v>
      </c>
      <c r="AZ174">
        <v>55</v>
      </c>
      <c r="BA174">
        <v>80</v>
      </c>
      <c r="BB174">
        <v>1</v>
      </c>
    </row>
    <row r="175" spans="1:54" x14ac:dyDescent="0.3">
      <c r="A175" t="s">
        <v>12</v>
      </c>
      <c r="B175">
        <f t="shared" si="48"/>
        <v>0</v>
      </c>
      <c r="C175">
        <f t="shared" si="49"/>
        <v>0</v>
      </c>
      <c r="D175">
        <f t="shared" si="50"/>
        <v>0</v>
      </c>
      <c r="E175">
        <f t="shared" si="51"/>
        <v>0</v>
      </c>
      <c r="F175">
        <f t="shared" si="52"/>
        <v>0</v>
      </c>
      <c r="G175">
        <f t="shared" si="53"/>
        <v>1</v>
      </c>
      <c r="H175" s="3">
        <v>25196</v>
      </c>
      <c r="I175" s="3">
        <v>10.13444053074182</v>
      </c>
      <c r="J175" s="2">
        <v>1.1000000000000001</v>
      </c>
      <c r="K175" s="2">
        <v>-0.77938606059171833</v>
      </c>
      <c r="L175" s="2">
        <v>1.3310000000000004</v>
      </c>
      <c r="M175" s="2">
        <v>1.2100000000000002</v>
      </c>
      <c r="N175" t="s">
        <v>13</v>
      </c>
      <c r="O175" t="s">
        <v>14</v>
      </c>
      <c r="P175" t="s">
        <v>27</v>
      </c>
      <c r="Q175">
        <f t="shared" si="54"/>
        <v>1</v>
      </c>
      <c r="R175">
        <f t="shared" si="55"/>
        <v>0</v>
      </c>
      <c r="S175">
        <f t="shared" si="56"/>
        <v>0</v>
      </c>
      <c r="T175">
        <f t="shared" si="57"/>
        <v>0</v>
      </c>
      <c r="U175">
        <f t="shared" si="58"/>
        <v>0</v>
      </c>
      <c r="V175" t="s">
        <v>37</v>
      </c>
      <c r="W175">
        <f t="shared" si="59"/>
        <v>0</v>
      </c>
      <c r="X175">
        <f t="shared" si="60"/>
        <v>1</v>
      </c>
      <c r="Y175">
        <f t="shared" si="61"/>
        <v>0</v>
      </c>
      <c r="Z175">
        <f t="shared" si="62"/>
        <v>0</v>
      </c>
      <c r="AA175">
        <f t="shared" si="63"/>
        <v>0</v>
      </c>
      <c r="AB175">
        <f t="shared" si="64"/>
        <v>0</v>
      </c>
      <c r="AC175">
        <f t="shared" si="65"/>
        <v>1</v>
      </c>
      <c r="AD175">
        <f t="shared" si="66"/>
        <v>0</v>
      </c>
      <c r="AE175" t="s">
        <v>28</v>
      </c>
      <c r="AF175">
        <f t="shared" si="67"/>
        <v>0</v>
      </c>
      <c r="AG175">
        <f t="shared" si="68"/>
        <v>0</v>
      </c>
      <c r="AH175">
        <f t="shared" si="69"/>
        <v>0</v>
      </c>
      <c r="AI175">
        <f t="shared" si="70"/>
        <v>1</v>
      </c>
      <c r="AJ175">
        <f t="shared" si="71"/>
        <v>0</v>
      </c>
      <c r="AK175">
        <v>1</v>
      </c>
      <c r="AL175">
        <v>1</v>
      </c>
      <c r="AM175">
        <v>1</v>
      </c>
      <c r="AN175">
        <v>1</v>
      </c>
      <c r="AO175">
        <v>1</v>
      </c>
      <c r="AP175">
        <v>1</v>
      </c>
      <c r="AQ175">
        <v>1</v>
      </c>
      <c r="AR175">
        <v>1</v>
      </c>
      <c r="AS175">
        <v>1</v>
      </c>
      <c r="AT175">
        <v>1</v>
      </c>
      <c r="AU175" t="s">
        <v>17</v>
      </c>
      <c r="AV175">
        <v>61.7</v>
      </c>
      <c r="AW175">
        <v>55.3</v>
      </c>
      <c r="AX175">
        <v>34.4</v>
      </c>
      <c r="AY175">
        <v>40.9</v>
      </c>
      <c r="AZ175">
        <v>49</v>
      </c>
      <c r="BA175">
        <v>77</v>
      </c>
      <c r="BB175">
        <v>1</v>
      </c>
    </row>
    <row r="176" spans="1:54" x14ac:dyDescent="0.3">
      <c r="A176" t="s">
        <v>19</v>
      </c>
      <c r="B176">
        <f t="shared" si="48"/>
        <v>1</v>
      </c>
      <c r="C176">
        <f t="shared" si="49"/>
        <v>0</v>
      </c>
      <c r="D176">
        <f t="shared" si="50"/>
        <v>0</v>
      </c>
      <c r="E176">
        <f t="shared" si="51"/>
        <v>0</v>
      </c>
      <c r="F176">
        <f t="shared" si="52"/>
        <v>0</v>
      </c>
      <c r="G176">
        <f t="shared" si="53"/>
        <v>0</v>
      </c>
      <c r="H176" s="3">
        <v>9810.6</v>
      </c>
      <c r="I176" s="3">
        <v>9.1912187127685954</v>
      </c>
      <c r="J176" s="2">
        <v>1.02</v>
      </c>
      <c r="K176" s="2">
        <v>-1.0555571414207039</v>
      </c>
      <c r="L176" s="2">
        <v>1.0612080000000002</v>
      </c>
      <c r="M176" s="2">
        <v>1.0404</v>
      </c>
      <c r="N176" t="s">
        <v>13</v>
      </c>
      <c r="O176" t="s">
        <v>20</v>
      </c>
      <c r="P176" t="s">
        <v>27</v>
      </c>
      <c r="Q176">
        <f t="shared" si="54"/>
        <v>1</v>
      </c>
      <c r="R176">
        <f t="shared" si="55"/>
        <v>0</v>
      </c>
      <c r="S176">
        <f t="shared" si="56"/>
        <v>0</v>
      </c>
      <c r="T176">
        <f t="shared" si="57"/>
        <v>0</v>
      </c>
      <c r="U176">
        <f t="shared" si="58"/>
        <v>0</v>
      </c>
      <c r="V176" t="s">
        <v>16</v>
      </c>
      <c r="W176">
        <f t="shared" si="59"/>
        <v>0</v>
      </c>
      <c r="X176">
        <f t="shared" si="60"/>
        <v>0</v>
      </c>
      <c r="Y176">
        <f t="shared" si="61"/>
        <v>0</v>
      </c>
      <c r="Z176">
        <f t="shared" si="62"/>
        <v>1</v>
      </c>
      <c r="AA176">
        <f t="shared" si="63"/>
        <v>0</v>
      </c>
      <c r="AB176">
        <f t="shared" si="64"/>
        <v>0</v>
      </c>
      <c r="AC176">
        <f t="shared" si="65"/>
        <v>0</v>
      </c>
      <c r="AD176">
        <f t="shared" si="66"/>
        <v>1</v>
      </c>
      <c r="AE176" t="s">
        <v>33</v>
      </c>
      <c r="AF176">
        <f t="shared" si="67"/>
        <v>1</v>
      </c>
      <c r="AG176">
        <f t="shared" si="68"/>
        <v>0</v>
      </c>
      <c r="AH176">
        <f t="shared" si="69"/>
        <v>0</v>
      </c>
      <c r="AI176">
        <f t="shared" si="70"/>
        <v>0</v>
      </c>
      <c r="AJ176">
        <f t="shared" si="71"/>
        <v>0</v>
      </c>
      <c r="AK176">
        <v>1</v>
      </c>
      <c r="AL176">
        <v>1</v>
      </c>
      <c r="AM176">
        <v>0</v>
      </c>
      <c r="AN176">
        <v>1</v>
      </c>
      <c r="AO176">
        <v>1</v>
      </c>
      <c r="AP176">
        <v>1</v>
      </c>
      <c r="AQ176">
        <v>1</v>
      </c>
      <c r="AR176">
        <v>0</v>
      </c>
      <c r="AS176">
        <v>1</v>
      </c>
      <c r="AT176">
        <v>0</v>
      </c>
      <c r="AU176" t="s">
        <v>22</v>
      </c>
      <c r="AV176">
        <v>61.6</v>
      </c>
      <c r="AW176">
        <v>56</v>
      </c>
      <c r="AX176">
        <v>34.5</v>
      </c>
      <c r="AY176">
        <v>40.799999999999997</v>
      </c>
      <c r="AZ176">
        <v>55</v>
      </c>
      <c r="BA176">
        <v>80</v>
      </c>
      <c r="BB176">
        <v>1</v>
      </c>
    </row>
    <row r="177" spans="1:54" x14ac:dyDescent="0.3">
      <c r="A177" t="s">
        <v>12</v>
      </c>
      <c r="B177">
        <f t="shared" si="48"/>
        <v>0</v>
      </c>
      <c r="C177">
        <f t="shared" si="49"/>
        <v>0</v>
      </c>
      <c r="D177">
        <f t="shared" si="50"/>
        <v>0</v>
      </c>
      <c r="E177">
        <f t="shared" si="51"/>
        <v>0</v>
      </c>
      <c r="F177">
        <f t="shared" si="52"/>
        <v>0</v>
      </c>
      <c r="G177">
        <f t="shared" si="53"/>
        <v>1</v>
      </c>
      <c r="H177" s="3">
        <v>10029</v>
      </c>
      <c r="I177" s="3">
        <v>9.213236175088209</v>
      </c>
      <c r="J177" s="2">
        <v>1.1379999999999999</v>
      </c>
      <c r="K177" s="2">
        <v>-0.64820479719795099</v>
      </c>
      <c r="L177" s="2">
        <v>1.4737600719999997</v>
      </c>
      <c r="M177" s="2">
        <v>1.2950439999999999</v>
      </c>
      <c r="N177" t="s">
        <v>13</v>
      </c>
      <c r="O177" t="s">
        <v>14</v>
      </c>
      <c r="P177" t="s">
        <v>31</v>
      </c>
      <c r="Q177">
        <f t="shared" si="54"/>
        <v>0</v>
      </c>
      <c r="R177">
        <f t="shared" si="55"/>
        <v>0</v>
      </c>
      <c r="S177">
        <f t="shared" si="56"/>
        <v>0</v>
      </c>
      <c r="T177">
        <f t="shared" si="57"/>
        <v>1</v>
      </c>
      <c r="U177">
        <f t="shared" si="58"/>
        <v>0</v>
      </c>
      <c r="V177" t="s">
        <v>24</v>
      </c>
      <c r="W177">
        <f t="shared" si="59"/>
        <v>0</v>
      </c>
      <c r="X177">
        <f t="shared" si="60"/>
        <v>0</v>
      </c>
      <c r="Y177">
        <f t="shared" si="61"/>
        <v>1</v>
      </c>
      <c r="Z177">
        <f t="shared" si="62"/>
        <v>0</v>
      </c>
      <c r="AA177">
        <f t="shared" si="63"/>
        <v>0</v>
      </c>
      <c r="AB177">
        <f t="shared" si="64"/>
        <v>0</v>
      </c>
      <c r="AC177">
        <f t="shared" si="65"/>
        <v>0</v>
      </c>
      <c r="AD177">
        <f t="shared" si="66"/>
        <v>1</v>
      </c>
      <c r="AE177" t="s">
        <v>28</v>
      </c>
      <c r="AF177">
        <f t="shared" si="67"/>
        <v>0</v>
      </c>
      <c r="AG177">
        <f t="shared" si="68"/>
        <v>0</v>
      </c>
      <c r="AH177">
        <f t="shared" si="69"/>
        <v>0</v>
      </c>
      <c r="AI177">
        <f t="shared" si="70"/>
        <v>1</v>
      </c>
      <c r="AJ177">
        <f t="shared" si="71"/>
        <v>0</v>
      </c>
      <c r="AK177">
        <v>1</v>
      </c>
      <c r="AL177">
        <v>1</v>
      </c>
      <c r="AM177">
        <v>1</v>
      </c>
      <c r="AN177">
        <v>1</v>
      </c>
      <c r="AO177">
        <v>1</v>
      </c>
      <c r="AP177">
        <v>1</v>
      </c>
      <c r="AQ177">
        <v>1</v>
      </c>
      <c r="AR177">
        <v>0</v>
      </c>
      <c r="AS177">
        <v>1</v>
      </c>
      <c r="AT177">
        <v>0</v>
      </c>
      <c r="AU177" t="s">
        <v>17</v>
      </c>
      <c r="AV177">
        <v>61.1</v>
      </c>
      <c r="AW177">
        <v>56</v>
      </c>
      <c r="AX177">
        <v>34.200000000000003</v>
      </c>
      <c r="AY177">
        <v>40.700000000000003</v>
      </c>
      <c r="AZ177">
        <v>52</v>
      </c>
      <c r="BA177">
        <v>76</v>
      </c>
      <c r="BB177">
        <v>1</v>
      </c>
    </row>
    <row r="178" spans="1:54" x14ac:dyDescent="0.3">
      <c r="A178" t="s">
        <v>29</v>
      </c>
      <c r="B178">
        <f t="shared" si="48"/>
        <v>0</v>
      </c>
      <c r="C178">
        <f t="shared" si="49"/>
        <v>0</v>
      </c>
      <c r="D178">
        <f t="shared" si="50"/>
        <v>1</v>
      </c>
      <c r="E178">
        <f t="shared" si="51"/>
        <v>0</v>
      </c>
      <c r="F178">
        <f t="shared" si="52"/>
        <v>0</v>
      </c>
      <c r="G178">
        <f t="shared" si="53"/>
        <v>0</v>
      </c>
      <c r="H178" s="3">
        <v>15413</v>
      </c>
      <c r="I178" s="3">
        <v>9.6429665881467201</v>
      </c>
      <c r="J178" s="2">
        <v>1.26</v>
      </c>
      <c r="K178" s="2">
        <v>-0.22704389893374785</v>
      </c>
      <c r="L178" s="2">
        <v>2.0003760000000002</v>
      </c>
      <c r="M178" s="2">
        <v>1.5876000000000001</v>
      </c>
      <c r="N178" t="s">
        <v>30</v>
      </c>
      <c r="O178" t="s">
        <v>14</v>
      </c>
      <c r="P178" t="s">
        <v>15</v>
      </c>
      <c r="Q178">
        <f t="shared" si="54"/>
        <v>0</v>
      </c>
      <c r="R178">
        <f t="shared" si="55"/>
        <v>0</v>
      </c>
      <c r="S178">
        <f t="shared" si="56"/>
        <v>1</v>
      </c>
      <c r="T178">
        <f t="shared" si="57"/>
        <v>0</v>
      </c>
      <c r="U178">
        <f t="shared" si="58"/>
        <v>0</v>
      </c>
      <c r="V178" t="s">
        <v>24</v>
      </c>
      <c r="W178">
        <f t="shared" si="59"/>
        <v>0</v>
      </c>
      <c r="X178">
        <f t="shared" si="60"/>
        <v>0</v>
      </c>
      <c r="Y178">
        <f t="shared" si="61"/>
        <v>1</v>
      </c>
      <c r="Z178">
        <f t="shared" si="62"/>
        <v>0</v>
      </c>
      <c r="AA178">
        <f t="shared" si="63"/>
        <v>0</v>
      </c>
      <c r="AB178">
        <f t="shared" si="64"/>
        <v>0</v>
      </c>
      <c r="AC178">
        <f t="shared" si="65"/>
        <v>0</v>
      </c>
      <c r="AD178">
        <f t="shared" si="66"/>
        <v>1</v>
      </c>
      <c r="AE178" t="s">
        <v>28</v>
      </c>
      <c r="AF178">
        <f t="shared" si="67"/>
        <v>0</v>
      </c>
      <c r="AG178">
        <f t="shared" si="68"/>
        <v>0</v>
      </c>
      <c r="AH178">
        <f t="shared" si="69"/>
        <v>0</v>
      </c>
      <c r="AI178">
        <f t="shared" si="70"/>
        <v>1</v>
      </c>
      <c r="AJ178">
        <f t="shared" si="71"/>
        <v>0</v>
      </c>
      <c r="AK178">
        <v>1</v>
      </c>
      <c r="AL178">
        <v>1</v>
      </c>
      <c r="AM178">
        <v>1</v>
      </c>
      <c r="AN178">
        <v>1</v>
      </c>
      <c r="AO178">
        <v>1</v>
      </c>
      <c r="AP178">
        <v>1</v>
      </c>
      <c r="AQ178">
        <v>1</v>
      </c>
      <c r="AR178">
        <v>0</v>
      </c>
      <c r="AS178">
        <v>1</v>
      </c>
      <c r="AT178">
        <v>0</v>
      </c>
      <c r="AU178" t="s">
        <v>17</v>
      </c>
      <c r="AV178">
        <v>61</v>
      </c>
      <c r="AW178">
        <v>56.4</v>
      </c>
      <c r="AX178">
        <v>34.1</v>
      </c>
      <c r="AY178">
        <v>40.700000000000003</v>
      </c>
      <c r="AZ178">
        <v>52</v>
      </c>
      <c r="BA178">
        <v>77</v>
      </c>
      <c r="BB178">
        <v>1</v>
      </c>
    </row>
    <row r="179" spans="1:54" x14ac:dyDescent="0.3">
      <c r="A179" t="s">
        <v>19</v>
      </c>
      <c r="B179">
        <f t="shared" si="48"/>
        <v>1</v>
      </c>
      <c r="C179">
        <f t="shared" si="49"/>
        <v>0</v>
      </c>
      <c r="D179">
        <f t="shared" si="50"/>
        <v>0</v>
      </c>
      <c r="E179">
        <f t="shared" si="51"/>
        <v>0</v>
      </c>
      <c r="F179">
        <f t="shared" si="52"/>
        <v>0</v>
      </c>
      <c r="G179">
        <f t="shared" si="53"/>
        <v>0</v>
      </c>
      <c r="H179" s="3">
        <v>8704.4449999999997</v>
      </c>
      <c r="I179" s="3">
        <v>9.0715890937079564</v>
      </c>
      <c r="J179" s="2">
        <v>1.08</v>
      </c>
      <c r="K179" s="2">
        <v>-0.84842883079896469</v>
      </c>
      <c r="L179" s="2">
        <v>1.2597120000000002</v>
      </c>
      <c r="M179" s="2">
        <v>1.1664000000000001</v>
      </c>
      <c r="N179" t="s">
        <v>13</v>
      </c>
      <c r="O179" t="s">
        <v>20</v>
      </c>
      <c r="P179" t="s">
        <v>21</v>
      </c>
      <c r="Q179">
        <f t="shared" si="54"/>
        <v>0</v>
      </c>
      <c r="R179">
        <f t="shared" si="55"/>
        <v>0</v>
      </c>
      <c r="S179">
        <f t="shared" si="56"/>
        <v>0</v>
      </c>
      <c r="T179">
        <f t="shared" si="57"/>
        <v>0</v>
      </c>
      <c r="U179">
        <f t="shared" si="58"/>
        <v>1</v>
      </c>
      <c r="V179" t="s">
        <v>32</v>
      </c>
      <c r="W179">
        <f t="shared" si="59"/>
        <v>0</v>
      </c>
      <c r="X179">
        <f t="shared" si="60"/>
        <v>0</v>
      </c>
      <c r="Y179">
        <f t="shared" si="61"/>
        <v>0</v>
      </c>
      <c r="Z179">
        <f t="shared" si="62"/>
        <v>0</v>
      </c>
      <c r="AA179">
        <f t="shared" si="63"/>
        <v>1</v>
      </c>
      <c r="AB179">
        <f t="shared" si="64"/>
        <v>0</v>
      </c>
      <c r="AC179">
        <f t="shared" si="65"/>
        <v>0</v>
      </c>
      <c r="AD179">
        <f t="shared" si="66"/>
        <v>1</v>
      </c>
      <c r="AE179" t="s">
        <v>33</v>
      </c>
      <c r="AF179">
        <f t="shared" si="67"/>
        <v>1</v>
      </c>
      <c r="AG179">
        <f t="shared" si="68"/>
        <v>0</v>
      </c>
      <c r="AH179">
        <f t="shared" si="69"/>
        <v>0</v>
      </c>
      <c r="AI179">
        <f t="shared" si="70"/>
        <v>0</v>
      </c>
      <c r="AJ179">
        <f t="shared" si="71"/>
        <v>0</v>
      </c>
      <c r="AK179">
        <v>1</v>
      </c>
      <c r="AL179">
        <v>1</v>
      </c>
      <c r="AM179">
        <v>1</v>
      </c>
      <c r="AN179">
        <v>0</v>
      </c>
      <c r="AO179">
        <v>1</v>
      </c>
      <c r="AP179">
        <v>1</v>
      </c>
      <c r="AQ179">
        <v>1</v>
      </c>
      <c r="AR179">
        <v>1</v>
      </c>
      <c r="AS179">
        <v>0</v>
      </c>
      <c r="AT179">
        <v>0</v>
      </c>
      <c r="AU179" t="s">
        <v>22</v>
      </c>
      <c r="AV179">
        <v>61.3</v>
      </c>
      <c r="AW179">
        <v>56</v>
      </c>
      <c r="AX179">
        <v>34</v>
      </c>
      <c r="AY179">
        <v>40.799999999999997</v>
      </c>
      <c r="AZ179">
        <v>50</v>
      </c>
      <c r="BA179">
        <v>80</v>
      </c>
      <c r="BB179">
        <v>1</v>
      </c>
    </row>
    <row r="180" spans="1:54" x14ac:dyDescent="0.3">
      <c r="A180" t="s">
        <v>19</v>
      </c>
      <c r="B180">
        <f t="shared" si="48"/>
        <v>1</v>
      </c>
      <c r="C180">
        <f t="shared" si="49"/>
        <v>0</v>
      </c>
      <c r="D180">
        <f t="shared" si="50"/>
        <v>0</v>
      </c>
      <c r="E180">
        <f t="shared" si="51"/>
        <v>0</v>
      </c>
      <c r="F180">
        <f t="shared" si="52"/>
        <v>0</v>
      </c>
      <c r="G180">
        <f t="shared" si="53"/>
        <v>0</v>
      </c>
      <c r="H180" s="3">
        <v>11443.73</v>
      </c>
      <c r="I180" s="3">
        <v>9.3451972607424292</v>
      </c>
      <c r="J180" s="2">
        <v>1.06</v>
      </c>
      <c r="K180" s="2">
        <v>-0.91747160100621117</v>
      </c>
      <c r="L180" s="2">
        <v>1.1910160000000001</v>
      </c>
      <c r="M180" s="2">
        <v>1.1236000000000002</v>
      </c>
      <c r="N180" t="s">
        <v>13</v>
      </c>
      <c r="O180" t="s">
        <v>20</v>
      </c>
      <c r="P180" t="s">
        <v>27</v>
      </c>
      <c r="Q180">
        <f t="shared" si="54"/>
        <v>1</v>
      </c>
      <c r="R180">
        <f t="shared" si="55"/>
        <v>0</v>
      </c>
      <c r="S180">
        <f t="shared" si="56"/>
        <v>0</v>
      </c>
      <c r="T180">
        <f t="shared" si="57"/>
        <v>0</v>
      </c>
      <c r="U180">
        <f t="shared" si="58"/>
        <v>0</v>
      </c>
      <c r="V180" t="s">
        <v>16</v>
      </c>
      <c r="W180">
        <f t="shared" si="59"/>
        <v>0</v>
      </c>
      <c r="X180">
        <f t="shared" si="60"/>
        <v>0</v>
      </c>
      <c r="Y180">
        <f t="shared" si="61"/>
        <v>0</v>
      </c>
      <c r="Z180">
        <f t="shared" si="62"/>
        <v>1</v>
      </c>
      <c r="AA180">
        <f t="shared" si="63"/>
        <v>0</v>
      </c>
      <c r="AB180">
        <f t="shared" si="64"/>
        <v>0</v>
      </c>
      <c r="AC180">
        <f t="shared" si="65"/>
        <v>0</v>
      </c>
      <c r="AD180">
        <f t="shared" si="66"/>
        <v>1</v>
      </c>
      <c r="AE180" t="s">
        <v>23</v>
      </c>
      <c r="AF180">
        <f t="shared" si="67"/>
        <v>0</v>
      </c>
      <c r="AG180">
        <f t="shared" si="68"/>
        <v>1</v>
      </c>
      <c r="AH180">
        <f t="shared" si="69"/>
        <v>0</v>
      </c>
      <c r="AI180">
        <f t="shared" si="70"/>
        <v>0</v>
      </c>
      <c r="AJ180">
        <f t="shared" si="71"/>
        <v>0</v>
      </c>
      <c r="AK180">
        <v>0</v>
      </c>
      <c r="AL180">
        <v>0</v>
      </c>
      <c r="AM180">
        <v>0</v>
      </c>
      <c r="AN180">
        <v>0</v>
      </c>
      <c r="AO180">
        <v>0</v>
      </c>
      <c r="AP180">
        <v>1</v>
      </c>
      <c r="AQ180">
        <v>1</v>
      </c>
      <c r="AR180">
        <v>0</v>
      </c>
      <c r="AS180">
        <v>0</v>
      </c>
      <c r="AT180">
        <v>0</v>
      </c>
      <c r="AU180" t="s">
        <v>22</v>
      </c>
      <c r="AV180">
        <v>61.9</v>
      </c>
      <c r="AW180">
        <v>57</v>
      </c>
      <c r="AX180">
        <v>35</v>
      </c>
      <c r="AY180">
        <v>41</v>
      </c>
      <c r="AZ180">
        <v>55</v>
      </c>
      <c r="BA180">
        <v>80</v>
      </c>
      <c r="BB180">
        <v>1</v>
      </c>
    </row>
    <row r="181" spans="1:54" x14ac:dyDescent="0.3">
      <c r="A181" t="s">
        <v>19</v>
      </c>
      <c r="B181">
        <f t="shared" si="48"/>
        <v>1</v>
      </c>
      <c r="C181">
        <f t="shared" si="49"/>
        <v>0</v>
      </c>
      <c r="D181">
        <f t="shared" si="50"/>
        <v>0</v>
      </c>
      <c r="E181">
        <f t="shared" si="51"/>
        <v>0</v>
      </c>
      <c r="F181">
        <f t="shared" si="52"/>
        <v>0</v>
      </c>
      <c r="G181">
        <f t="shared" si="53"/>
        <v>0</v>
      </c>
      <c r="H181" s="3">
        <v>10093.295</v>
      </c>
      <c r="I181" s="3">
        <v>9.2196266209896702</v>
      </c>
      <c r="J181" s="2">
        <v>1.01</v>
      </c>
      <c r="K181" s="2">
        <v>-1.0900785265243271</v>
      </c>
      <c r="L181" s="2">
        <v>1.0303010000000001</v>
      </c>
      <c r="M181" s="2">
        <v>1.0201</v>
      </c>
      <c r="N181" t="s">
        <v>13</v>
      </c>
      <c r="O181" t="s">
        <v>20</v>
      </c>
      <c r="P181" t="s">
        <v>40</v>
      </c>
      <c r="Q181">
        <f t="shared" si="54"/>
        <v>0</v>
      </c>
      <c r="R181">
        <f t="shared" si="55"/>
        <v>1</v>
      </c>
      <c r="S181">
        <f t="shared" si="56"/>
        <v>0</v>
      </c>
      <c r="T181">
        <f t="shared" si="57"/>
        <v>0</v>
      </c>
      <c r="U181">
        <f t="shared" si="58"/>
        <v>0</v>
      </c>
      <c r="V181" t="s">
        <v>24</v>
      </c>
      <c r="W181">
        <f t="shared" si="59"/>
        <v>0</v>
      </c>
      <c r="X181">
        <f t="shared" si="60"/>
        <v>0</v>
      </c>
      <c r="Y181">
        <f t="shared" si="61"/>
        <v>1</v>
      </c>
      <c r="Z181">
        <f t="shared" si="62"/>
        <v>0</v>
      </c>
      <c r="AA181">
        <f t="shared" si="63"/>
        <v>0</v>
      </c>
      <c r="AB181">
        <f t="shared" si="64"/>
        <v>0</v>
      </c>
      <c r="AC181">
        <f t="shared" si="65"/>
        <v>0</v>
      </c>
      <c r="AD181">
        <f t="shared" si="66"/>
        <v>1</v>
      </c>
      <c r="AE181" t="s">
        <v>23</v>
      </c>
      <c r="AF181">
        <f t="shared" si="67"/>
        <v>0</v>
      </c>
      <c r="AG181">
        <f t="shared" si="68"/>
        <v>1</v>
      </c>
      <c r="AH181">
        <f t="shared" si="69"/>
        <v>0</v>
      </c>
      <c r="AI181">
        <f t="shared" si="70"/>
        <v>0</v>
      </c>
      <c r="AJ181">
        <f t="shared" si="71"/>
        <v>0</v>
      </c>
      <c r="AK181">
        <v>1</v>
      </c>
      <c r="AL181">
        <v>1</v>
      </c>
      <c r="AM181">
        <v>1</v>
      </c>
      <c r="AN181">
        <v>0</v>
      </c>
      <c r="AO181">
        <v>1</v>
      </c>
      <c r="AP181">
        <v>1</v>
      </c>
      <c r="AQ181">
        <v>1</v>
      </c>
      <c r="AR181">
        <v>1</v>
      </c>
      <c r="AS181">
        <v>0</v>
      </c>
      <c r="AT181">
        <v>0</v>
      </c>
      <c r="AU181" t="s">
        <v>22</v>
      </c>
      <c r="AV181">
        <v>61.8</v>
      </c>
      <c r="AW181">
        <v>57</v>
      </c>
      <c r="AX181">
        <v>35.5</v>
      </c>
      <c r="AY181">
        <v>40.6</v>
      </c>
      <c r="AZ181">
        <v>50</v>
      </c>
      <c r="BA181">
        <v>80</v>
      </c>
      <c r="BB181">
        <v>1</v>
      </c>
    </row>
    <row r="182" spans="1:54" x14ac:dyDescent="0.3">
      <c r="A182" t="s">
        <v>12</v>
      </c>
      <c r="B182">
        <f t="shared" si="48"/>
        <v>0</v>
      </c>
      <c r="C182">
        <f t="shared" si="49"/>
        <v>0</v>
      </c>
      <c r="D182">
        <f t="shared" si="50"/>
        <v>0</v>
      </c>
      <c r="E182">
        <f t="shared" si="51"/>
        <v>0</v>
      </c>
      <c r="F182">
        <f t="shared" si="52"/>
        <v>0</v>
      </c>
      <c r="G182">
        <f t="shared" si="53"/>
        <v>1</v>
      </c>
      <c r="H182" s="3">
        <v>12676</v>
      </c>
      <c r="I182" s="3">
        <v>9.4474657208108113</v>
      </c>
      <c r="J182" s="2">
        <v>1.407</v>
      </c>
      <c r="K182" s="2">
        <v>0.28042046208951288</v>
      </c>
      <c r="L182" s="2">
        <v>2.7853661430000001</v>
      </c>
      <c r="M182" s="2">
        <v>1.979649</v>
      </c>
      <c r="N182" t="s">
        <v>13</v>
      </c>
      <c r="O182" t="s">
        <v>14</v>
      </c>
      <c r="P182" t="s">
        <v>21</v>
      </c>
      <c r="Q182">
        <f t="shared" si="54"/>
        <v>0</v>
      </c>
      <c r="R182">
        <f t="shared" si="55"/>
        <v>0</v>
      </c>
      <c r="S182">
        <f t="shared" si="56"/>
        <v>0</v>
      </c>
      <c r="T182">
        <f t="shared" si="57"/>
        <v>0</v>
      </c>
      <c r="U182">
        <f t="shared" si="58"/>
        <v>1</v>
      </c>
      <c r="V182" t="s">
        <v>24</v>
      </c>
      <c r="W182">
        <f t="shared" si="59"/>
        <v>0</v>
      </c>
      <c r="X182">
        <f t="shared" si="60"/>
        <v>0</v>
      </c>
      <c r="Y182">
        <f t="shared" si="61"/>
        <v>1</v>
      </c>
      <c r="Z182">
        <f t="shared" si="62"/>
        <v>0</v>
      </c>
      <c r="AA182">
        <f t="shared" si="63"/>
        <v>0</v>
      </c>
      <c r="AB182">
        <f t="shared" si="64"/>
        <v>0</v>
      </c>
      <c r="AC182">
        <f t="shared" si="65"/>
        <v>0</v>
      </c>
      <c r="AD182">
        <f t="shared" si="66"/>
        <v>1</v>
      </c>
      <c r="AE182" t="s">
        <v>18</v>
      </c>
      <c r="AF182">
        <f t="shared" si="67"/>
        <v>0</v>
      </c>
      <c r="AG182">
        <f t="shared" si="68"/>
        <v>0</v>
      </c>
      <c r="AH182">
        <f t="shared" si="69"/>
        <v>0</v>
      </c>
      <c r="AI182">
        <f t="shared" si="70"/>
        <v>0</v>
      </c>
      <c r="AJ182">
        <f t="shared" si="71"/>
        <v>1</v>
      </c>
      <c r="AK182">
        <v>1</v>
      </c>
      <c r="AL182">
        <v>1</v>
      </c>
      <c r="AM182">
        <v>0</v>
      </c>
      <c r="AN182">
        <v>1</v>
      </c>
      <c r="AO182">
        <v>1</v>
      </c>
      <c r="AP182">
        <v>1</v>
      </c>
      <c r="AQ182">
        <v>1</v>
      </c>
      <c r="AR182">
        <v>0</v>
      </c>
      <c r="AS182">
        <v>1</v>
      </c>
      <c r="AT182">
        <v>0</v>
      </c>
      <c r="AU182" t="s">
        <v>17</v>
      </c>
      <c r="AV182">
        <v>61.6</v>
      </c>
      <c r="AW182">
        <v>56.8</v>
      </c>
      <c r="AX182">
        <v>34.4</v>
      </c>
      <c r="AY182">
        <v>40.9</v>
      </c>
      <c r="AZ182">
        <v>51</v>
      </c>
      <c r="BA182">
        <v>77</v>
      </c>
      <c r="BB182">
        <v>1</v>
      </c>
    </row>
    <row r="183" spans="1:54" x14ac:dyDescent="0.3">
      <c r="A183" t="s">
        <v>12</v>
      </c>
      <c r="B183">
        <f t="shared" si="48"/>
        <v>0</v>
      </c>
      <c r="C183">
        <f t="shared" si="49"/>
        <v>0</v>
      </c>
      <c r="D183">
        <f t="shared" si="50"/>
        <v>0</v>
      </c>
      <c r="E183">
        <f t="shared" si="51"/>
        <v>0</v>
      </c>
      <c r="F183">
        <f t="shared" si="52"/>
        <v>0</v>
      </c>
      <c r="G183">
        <f t="shared" si="53"/>
        <v>1</v>
      </c>
      <c r="H183" s="3">
        <v>8349</v>
      </c>
      <c r="I183" s="3">
        <v>9.0298970501940001</v>
      </c>
      <c r="J183" s="2">
        <v>1.1180000000000001</v>
      </c>
      <c r="K183" s="2">
        <v>-0.71724756740519657</v>
      </c>
      <c r="L183" s="2">
        <v>1.3974150320000005</v>
      </c>
      <c r="M183" s="2">
        <v>1.2499240000000003</v>
      </c>
      <c r="N183" t="s">
        <v>13</v>
      </c>
      <c r="O183" t="s">
        <v>14</v>
      </c>
      <c r="P183" t="s">
        <v>21</v>
      </c>
      <c r="Q183">
        <f t="shared" si="54"/>
        <v>0</v>
      </c>
      <c r="R183">
        <f t="shared" si="55"/>
        <v>0</v>
      </c>
      <c r="S183">
        <f t="shared" si="56"/>
        <v>0</v>
      </c>
      <c r="T183">
        <f t="shared" si="57"/>
        <v>0</v>
      </c>
      <c r="U183">
        <f t="shared" si="58"/>
        <v>1</v>
      </c>
      <c r="V183" t="s">
        <v>16</v>
      </c>
      <c r="W183">
        <f t="shared" si="59"/>
        <v>0</v>
      </c>
      <c r="X183">
        <f t="shared" si="60"/>
        <v>0</v>
      </c>
      <c r="Y183">
        <f t="shared" si="61"/>
        <v>0</v>
      </c>
      <c r="Z183">
        <f t="shared" si="62"/>
        <v>1</v>
      </c>
      <c r="AA183">
        <f t="shared" si="63"/>
        <v>0</v>
      </c>
      <c r="AB183">
        <f t="shared" si="64"/>
        <v>0</v>
      </c>
      <c r="AC183">
        <f t="shared" si="65"/>
        <v>0</v>
      </c>
      <c r="AD183">
        <f t="shared" si="66"/>
        <v>1</v>
      </c>
      <c r="AE183" t="s">
        <v>28</v>
      </c>
      <c r="AF183">
        <f t="shared" si="67"/>
        <v>0</v>
      </c>
      <c r="AG183">
        <f t="shared" si="68"/>
        <v>0</v>
      </c>
      <c r="AH183">
        <f t="shared" si="69"/>
        <v>0</v>
      </c>
      <c r="AI183">
        <f t="shared" si="70"/>
        <v>1</v>
      </c>
      <c r="AJ183">
        <f t="shared" si="71"/>
        <v>0</v>
      </c>
      <c r="AK183">
        <v>1</v>
      </c>
      <c r="AL183">
        <v>1</v>
      </c>
      <c r="AM183">
        <v>0</v>
      </c>
      <c r="AN183">
        <v>1</v>
      </c>
      <c r="AO183">
        <v>1</v>
      </c>
      <c r="AP183">
        <v>1</v>
      </c>
      <c r="AQ183">
        <v>1</v>
      </c>
      <c r="AR183">
        <v>0</v>
      </c>
      <c r="AS183">
        <v>1</v>
      </c>
      <c r="AT183">
        <v>0</v>
      </c>
      <c r="AU183" t="s">
        <v>17</v>
      </c>
      <c r="AV183">
        <v>61.8</v>
      </c>
      <c r="AW183">
        <v>56.5</v>
      </c>
      <c r="AX183">
        <v>34.799999999999997</v>
      </c>
      <c r="AY183">
        <v>40.799999999999997</v>
      </c>
      <c r="AZ183">
        <v>51</v>
      </c>
      <c r="BA183">
        <v>76</v>
      </c>
      <c r="BB183">
        <v>1</v>
      </c>
    </row>
    <row r="184" spans="1:54" x14ac:dyDescent="0.3">
      <c r="A184" t="s">
        <v>12</v>
      </c>
      <c r="B184">
        <f t="shared" si="48"/>
        <v>0</v>
      </c>
      <c r="C184">
        <f t="shared" si="49"/>
        <v>0</v>
      </c>
      <c r="D184">
        <f t="shared" si="50"/>
        <v>0</v>
      </c>
      <c r="E184">
        <f t="shared" si="51"/>
        <v>0</v>
      </c>
      <c r="F184">
        <f t="shared" si="52"/>
        <v>0</v>
      </c>
      <c r="G184">
        <f t="shared" si="53"/>
        <v>1</v>
      </c>
      <c r="H184" s="3">
        <v>26855</v>
      </c>
      <c r="I184" s="3">
        <v>10.19820730233956</v>
      </c>
      <c r="J184" s="2">
        <v>1.82</v>
      </c>
      <c r="K184" s="2">
        <v>1.7061536668691499</v>
      </c>
      <c r="L184" s="2">
        <v>6.0285680000000008</v>
      </c>
      <c r="M184" s="2">
        <v>3.3124000000000002</v>
      </c>
      <c r="N184" t="s">
        <v>13</v>
      </c>
      <c r="O184" t="s">
        <v>14</v>
      </c>
      <c r="P184" t="s">
        <v>40</v>
      </c>
      <c r="Q184">
        <f t="shared" si="54"/>
        <v>0</v>
      </c>
      <c r="R184">
        <f t="shared" si="55"/>
        <v>1</v>
      </c>
      <c r="S184">
        <f t="shared" si="56"/>
        <v>0</v>
      </c>
      <c r="T184">
        <f t="shared" si="57"/>
        <v>0</v>
      </c>
      <c r="U184">
        <f t="shared" si="58"/>
        <v>0</v>
      </c>
      <c r="V184" t="s">
        <v>16</v>
      </c>
      <c r="W184">
        <f t="shared" si="59"/>
        <v>0</v>
      </c>
      <c r="X184">
        <f t="shared" si="60"/>
        <v>0</v>
      </c>
      <c r="Y184">
        <f t="shared" si="61"/>
        <v>0</v>
      </c>
      <c r="Z184">
        <f t="shared" si="62"/>
        <v>1</v>
      </c>
      <c r="AA184">
        <f t="shared" si="63"/>
        <v>0</v>
      </c>
      <c r="AB184">
        <f t="shared" si="64"/>
        <v>0</v>
      </c>
      <c r="AC184">
        <f t="shared" si="65"/>
        <v>0</v>
      </c>
      <c r="AD184">
        <f t="shared" si="66"/>
        <v>1</v>
      </c>
      <c r="AE184" t="s">
        <v>18</v>
      </c>
      <c r="AF184">
        <f t="shared" si="67"/>
        <v>0</v>
      </c>
      <c r="AG184">
        <f t="shared" si="68"/>
        <v>0</v>
      </c>
      <c r="AH184">
        <f t="shared" si="69"/>
        <v>0</v>
      </c>
      <c r="AI184">
        <f t="shared" si="70"/>
        <v>0</v>
      </c>
      <c r="AJ184">
        <f t="shared" si="71"/>
        <v>1</v>
      </c>
      <c r="AK184">
        <v>1</v>
      </c>
      <c r="AL184">
        <v>1</v>
      </c>
      <c r="AM184">
        <v>0</v>
      </c>
      <c r="AN184">
        <v>1</v>
      </c>
      <c r="AO184">
        <v>1</v>
      </c>
      <c r="AP184">
        <v>1</v>
      </c>
      <c r="AQ184">
        <v>1</v>
      </c>
      <c r="AR184">
        <v>0</v>
      </c>
      <c r="AS184">
        <v>1</v>
      </c>
      <c r="AT184">
        <v>0</v>
      </c>
      <c r="AU184" t="s">
        <v>17</v>
      </c>
      <c r="AV184">
        <v>61.8</v>
      </c>
      <c r="AW184">
        <v>56.2</v>
      </c>
      <c r="AX184">
        <v>34.6</v>
      </c>
      <c r="AY184">
        <v>40.6</v>
      </c>
      <c r="AZ184">
        <v>55</v>
      </c>
      <c r="BA184">
        <v>77</v>
      </c>
      <c r="BB184">
        <v>1</v>
      </c>
    </row>
    <row r="185" spans="1:54" x14ac:dyDescent="0.3">
      <c r="A185" t="s">
        <v>19</v>
      </c>
      <c r="B185">
        <f t="shared" si="48"/>
        <v>1</v>
      </c>
      <c r="C185">
        <f t="shared" si="49"/>
        <v>0</v>
      </c>
      <c r="D185">
        <f t="shared" si="50"/>
        <v>0</v>
      </c>
      <c r="E185">
        <f t="shared" si="51"/>
        <v>0</v>
      </c>
      <c r="F185">
        <f t="shared" si="52"/>
        <v>0</v>
      </c>
      <c r="G185">
        <f t="shared" si="53"/>
        <v>0</v>
      </c>
      <c r="H185" s="3">
        <v>10500.1</v>
      </c>
      <c r="I185" s="3">
        <v>9.2591400599097877</v>
      </c>
      <c r="J185" s="2">
        <v>1.1499999999999999</v>
      </c>
      <c r="K185" s="2">
        <v>-0.60677913507360304</v>
      </c>
      <c r="L185" s="2">
        <v>1.5208749999999998</v>
      </c>
      <c r="M185" s="2">
        <v>1.3224999999999998</v>
      </c>
      <c r="N185" t="s">
        <v>13</v>
      </c>
      <c r="O185" t="s">
        <v>20</v>
      </c>
      <c r="P185" t="s">
        <v>21</v>
      </c>
      <c r="Q185">
        <f t="shared" si="54"/>
        <v>0</v>
      </c>
      <c r="R185">
        <f t="shared" si="55"/>
        <v>0</v>
      </c>
      <c r="S185">
        <f t="shared" si="56"/>
        <v>0</v>
      </c>
      <c r="T185">
        <f t="shared" si="57"/>
        <v>0</v>
      </c>
      <c r="U185">
        <f t="shared" si="58"/>
        <v>1</v>
      </c>
      <c r="V185" t="s">
        <v>37</v>
      </c>
      <c r="W185">
        <f t="shared" si="59"/>
        <v>0</v>
      </c>
      <c r="X185">
        <f t="shared" si="60"/>
        <v>1</v>
      </c>
      <c r="Y185">
        <f t="shared" si="61"/>
        <v>0</v>
      </c>
      <c r="Z185">
        <f t="shared" si="62"/>
        <v>0</v>
      </c>
      <c r="AA185">
        <f t="shared" si="63"/>
        <v>0</v>
      </c>
      <c r="AB185">
        <f t="shared" si="64"/>
        <v>0</v>
      </c>
      <c r="AC185">
        <f t="shared" si="65"/>
        <v>1</v>
      </c>
      <c r="AD185">
        <f t="shared" si="66"/>
        <v>0</v>
      </c>
      <c r="AE185" t="s">
        <v>28</v>
      </c>
      <c r="AF185">
        <f t="shared" si="67"/>
        <v>0</v>
      </c>
      <c r="AG185">
        <f t="shared" si="68"/>
        <v>0</v>
      </c>
      <c r="AH185">
        <f t="shared" si="69"/>
        <v>0</v>
      </c>
      <c r="AI185">
        <f t="shared" si="70"/>
        <v>1</v>
      </c>
      <c r="AJ185">
        <f t="shared" si="71"/>
        <v>0</v>
      </c>
      <c r="AK185">
        <v>0</v>
      </c>
      <c r="AL185">
        <v>0</v>
      </c>
      <c r="AM185">
        <v>1</v>
      </c>
      <c r="AN185">
        <v>0</v>
      </c>
      <c r="AO185">
        <v>0</v>
      </c>
      <c r="AP185">
        <v>1</v>
      </c>
      <c r="AQ185">
        <v>1</v>
      </c>
      <c r="AR185">
        <v>0</v>
      </c>
      <c r="AS185">
        <v>0</v>
      </c>
      <c r="AT185">
        <v>0</v>
      </c>
      <c r="AU185" t="s">
        <v>22</v>
      </c>
      <c r="AV185">
        <v>61.1</v>
      </c>
      <c r="AW185">
        <v>56</v>
      </c>
      <c r="AX185">
        <v>34</v>
      </c>
      <c r="AY185">
        <v>41</v>
      </c>
      <c r="AZ185">
        <v>55</v>
      </c>
      <c r="BA185">
        <v>80</v>
      </c>
      <c r="BB185">
        <v>1</v>
      </c>
    </row>
    <row r="186" spans="1:54" x14ac:dyDescent="0.3">
      <c r="A186" t="s">
        <v>25</v>
      </c>
      <c r="B186">
        <f t="shared" si="48"/>
        <v>0</v>
      </c>
      <c r="C186">
        <f t="shared" si="49"/>
        <v>1</v>
      </c>
      <c r="D186">
        <f t="shared" si="50"/>
        <v>0</v>
      </c>
      <c r="E186">
        <f t="shared" si="51"/>
        <v>0</v>
      </c>
      <c r="F186">
        <f t="shared" si="52"/>
        <v>0</v>
      </c>
      <c r="G186">
        <f t="shared" si="53"/>
        <v>0</v>
      </c>
      <c r="H186" s="3">
        <v>10400</v>
      </c>
      <c r="I186" s="3">
        <v>9.2495610851294643</v>
      </c>
      <c r="J186" s="2">
        <v>1.03</v>
      </c>
      <c r="K186" s="2">
        <v>-1.0210357563170807</v>
      </c>
      <c r="L186" s="2">
        <v>1.092727</v>
      </c>
      <c r="M186" s="2">
        <v>1.0609</v>
      </c>
      <c r="N186" t="s">
        <v>13</v>
      </c>
      <c r="O186" t="s">
        <v>26</v>
      </c>
      <c r="P186" t="s">
        <v>40</v>
      </c>
      <c r="Q186">
        <f t="shared" si="54"/>
        <v>0</v>
      </c>
      <c r="R186">
        <f t="shared" si="55"/>
        <v>1</v>
      </c>
      <c r="S186">
        <f t="shared" si="56"/>
        <v>0</v>
      </c>
      <c r="T186">
        <f t="shared" si="57"/>
        <v>0</v>
      </c>
      <c r="U186">
        <f t="shared" si="58"/>
        <v>0</v>
      </c>
      <c r="V186" t="s">
        <v>16</v>
      </c>
      <c r="W186">
        <f t="shared" si="59"/>
        <v>0</v>
      </c>
      <c r="X186">
        <f t="shared" si="60"/>
        <v>0</v>
      </c>
      <c r="Y186">
        <f t="shared" si="61"/>
        <v>0</v>
      </c>
      <c r="Z186">
        <f t="shared" si="62"/>
        <v>1</v>
      </c>
      <c r="AA186">
        <f t="shared" si="63"/>
        <v>0</v>
      </c>
      <c r="AB186">
        <f t="shared" si="64"/>
        <v>0</v>
      </c>
      <c r="AC186">
        <f t="shared" si="65"/>
        <v>0</v>
      </c>
      <c r="AD186">
        <f t="shared" si="66"/>
        <v>1</v>
      </c>
      <c r="AE186" t="s">
        <v>28</v>
      </c>
      <c r="AF186">
        <f t="shared" si="67"/>
        <v>0</v>
      </c>
      <c r="AG186">
        <f t="shared" si="68"/>
        <v>0</v>
      </c>
      <c r="AH186">
        <f t="shared" si="69"/>
        <v>0</v>
      </c>
      <c r="AI186">
        <f t="shared" si="70"/>
        <v>1</v>
      </c>
      <c r="AJ186">
        <f t="shared" si="71"/>
        <v>0</v>
      </c>
      <c r="AK186">
        <v>1</v>
      </c>
      <c r="AL186">
        <v>1</v>
      </c>
      <c r="AM186">
        <v>0</v>
      </c>
      <c r="AN186">
        <v>1</v>
      </c>
      <c r="AO186">
        <v>1</v>
      </c>
      <c r="AP186">
        <v>1</v>
      </c>
      <c r="AQ186">
        <v>1</v>
      </c>
      <c r="AR186">
        <v>0</v>
      </c>
      <c r="AS186">
        <v>1</v>
      </c>
      <c r="AT186">
        <v>1</v>
      </c>
      <c r="AU186" t="s">
        <v>17</v>
      </c>
      <c r="AV186">
        <v>61.9</v>
      </c>
      <c r="AW186">
        <v>55.6</v>
      </c>
      <c r="AX186">
        <v>34.799999999999997</v>
      </c>
      <c r="AY186">
        <v>40.9</v>
      </c>
      <c r="AZ186">
        <v>54</v>
      </c>
      <c r="BA186">
        <v>77</v>
      </c>
      <c r="BB186">
        <v>1</v>
      </c>
    </row>
    <row r="187" spans="1:54" x14ac:dyDescent="0.3">
      <c r="A187" t="s">
        <v>19</v>
      </c>
      <c r="B187">
        <f t="shared" si="48"/>
        <v>1</v>
      </c>
      <c r="C187">
        <f t="shared" si="49"/>
        <v>0</v>
      </c>
      <c r="D187">
        <f t="shared" si="50"/>
        <v>0</v>
      </c>
      <c r="E187">
        <f t="shared" si="51"/>
        <v>0</v>
      </c>
      <c r="F187">
        <f t="shared" si="52"/>
        <v>0</v>
      </c>
      <c r="G187">
        <f t="shared" si="53"/>
        <v>0</v>
      </c>
      <c r="H187" s="3">
        <v>10490.25</v>
      </c>
      <c r="I187" s="3">
        <v>9.2582015333275223</v>
      </c>
      <c r="J187" s="2">
        <v>1.06</v>
      </c>
      <c r="K187" s="2">
        <v>-0.91747160100621117</v>
      </c>
      <c r="L187" s="2">
        <v>1.1910160000000001</v>
      </c>
      <c r="M187" s="2">
        <v>1.1236000000000002</v>
      </c>
      <c r="N187" t="s">
        <v>13</v>
      </c>
      <c r="O187" t="s">
        <v>20</v>
      </c>
      <c r="P187" t="s">
        <v>15</v>
      </c>
      <c r="Q187">
        <f t="shared" si="54"/>
        <v>0</v>
      </c>
      <c r="R187">
        <f t="shared" si="55"/>
        <v>0</v>
      </c>
      <c r="S187">
        <f t="shared" si="56"/>
        <v>1</v>
      </c>
      <c r="T187">
        <f t="shared" si="57"/>
        <v>0</v>
      </c>
      <c r="U187">
        <f t="shared" si="58"/>
        <v>0</v>
      </c>
      <c r="V187" t="s">
        <v>34</v>
      </c>
      <c r="W187">
        <f t="shared" si="59"/>
        <v>0</v>
      </c>
      <c r="X187">
        <f t="shared" si="60"/>
        <v>0</v>
      </c>
      <c r="Y187">
        <f t="shared" si="61"/>
        <v>0</v>
      </c>
      <c r="Z187">
        <f t="shared" si="62"/>
        <v>0</v>
      </c>
      <c r="AA187">
        <f t="shared" si="63"/>
        <v>0</v>
      </c>
      <c r="AB187">
        <f t="shared" si="64"/>
        <v>1</v>
      </c>
      <c r="AC187">
        <f t="shared" si="65"/>
        <v>0</v>
      </c>
      <c r="AD187">
        <f t="shared" si="66"/>
        <v>1</v>
      </c>
      <c r="AE187" t="s">
        <v>23</v>
      </c>
      <c r="AF187">
        <f t="shared" si="67"/>
        <v>0</v>
      </c>
      <c r="AG187">
        <f t="shared" si="68"/>
        <v>1</v>
      </c>
      <c r="AH187">
        <f t="shared" si="69"/>
        <v>0</v>
      </c>
      <c r="AI187">
        <f t="shared" si="70"/>
        <v>0</v>
      </c>
      <c r="AJ187">
        <f t="shared" si="71"/>
        <v>0</v>
      </c>
      <c r="AK187">
        <v>1</v>
      </c>
      <c r="AL187">
        <v>1</v>
      </c>
      <c r="AM187">
        <v>0</v>
      </c>
      <c r="AN187">
        <v>0</v>
      </c>
      <c r="AO187">
        <v>1</v>
      </c>
      <c r="AP187">
        <v>1</v>
      </c>
      <c r="AQ187">
        <v>1</v>
      </c>
      <c r="AR187">
        <v>0</v>
      </c>
      <c r="AS187">
        <v>0</v>
      </c>
      <c r="AT187">
        <v>0</v>
      </c>
      <c r="AU187" t="s">
        <v>22</v>
      </c>
      <c r="AV187">
        <v>61.9</v>
      </c>
      <c r="AW187">
        <v>55</v>
      </c>
      <c r="AX187">
        <v>34</v>
      </c>
      <c r="AY187">
        <v>40.6</v>
      </c>
      <c r="AZ187">
        <v>55</v>
      </c>
      <c r="BA187">
        <v>80</v>
      </c>
      <c r="BB187">
        <v>1</v>
      </c>
    </row>
    <row r="188" spans="1:54" x14ac:dyDescent="0.3">
      <c r="A188" t="s">
        <v>19</v>
      </c>
      <c r="B188">
        <f t="shared" si="48"/>
        <v>1</v>
      </c>
      <c r="C188">
        <f t="shared" si="49"/>
        <v>0</v>
      </c>
      <c r="D188">
        <f t="shared" si="50"/>
        <v>0</v>
      </c>
      <c r="E188">
        <f t="shared" si="51"/>
        <v>0</v>
      </c>
      <c r="F188">
        <f t="shared" si="52"/>
        <v>0</v>
      </c>
      <c r="G188">
        <f t="shared" si="53"/>
        <v>0</v>
      </c>
      <c r="H188" s="3">
        <v>27486.424999999999</v>
      </c>
      <c r="I188" s="3">
        <v>10.221447525412486</v>
      </c>
      <c r="J188" s="2">
        <v>1.72</v>
      </c>
      <c r="K188" s="2">
        <v>1.360939815832918</v>
      </c>
      <c r="L188" s="2">
        <v>5.0884479999999996</v>
      </c>
      <c r="M188" s="2">
        <v>2.9583999999999997</v>
      </c>
      <c r="N188" t="s">
        <v>13</v>
      </c>
      <c r="O188" t="s">
        <v>20</v>
      </c>
      <c r="P188" t="s">
        <v>40</v>
      </c>
      <c r="Q188">
        <f t="shared" si="54"/>
        <v>0</v>
      </c>
      <c r="R188">
        <f t="shared" si="55"/>
        <v>1</v>
      </c>
      <c r="S188">
        <f t="shared" si="56"/>
        <v>0</v>
      </c>
      <c r="T188">
        <f t="shared" si="57"/>
        <v>0</v>
      </c>
      <c r="U188">
        <f t="shared" si="58"/>
        <v>0</v>
      </c>
      <c r="V188" t="s">
        <v>24</v>
      </c>
      <c r="W188">
        <f t="shared" si="59"/>
        <v>0</v>
      </c>
      <c r="X188">
        <f t="shared" si="60"/>
        <v>0</v>
      </c>
      <c r="Y188">
        <f t="shared" si="61"/>
        <v>1</v>
      </c>
      <c r="Z188">
        <f t="shared" si="62"/>
        <v>0</v>
      </c>
      <c r="AA188">
        <f t="shared" si="63"/>
        <v>0</v>
      </c>
      <c r="AB188">
        <f t="shared" si="64"/>
        <v>0</v>
      </c>
      <c r="AC188">
        <f t="shared" si="65"/>
        <v>0</v>
      </c>
      <c r="AD188">
        <f t="shared" si="66"/>
        <v>1</v>
      </c>
      <c r="AE188" t="s">
        <v>23</v>
      </c>
      <c r="AF188">
        <f t="shared" si="67"/>
        <v>0</v>
      </c>
      <c r="AG188">
        <f t="shared" si="68"/>
        <v>1</v>
      </c>
      <c r="AH188">
        <f t="shared" si="69"/>
        <v>0</v>
      </c>
      <c r="AI188">
        <f t="shared" si="70"/>
        <v>0</v>
      </c>
      <c r="AJ188">
        <f t="shared" si="71"/>
        <v>0</v>
      </c>
      <c r="AK188">
        <v>0</v>
      </c>
      <c r="AL188">
        <v>1</v>
      </c>
      <c r="AM188">
        <v>1</v>
      </c>
      <c r="AN188">
        <v>0</v>
      </c>
      <c r="AO188">
        <v>1</v>
      </c>
      <c r="AP188">
        <v>1</v>
      </c>
      <c r="AQ188">
        <v>1</v>
      </c>
      <c r="AR188">
        <v>1</v>
      </c>
      <c r="AS188">
        <v>0</v>
      </c>
      <c r="AT188">
        <v>0</v>
      </c>
      <c r="AU188" t="s">
        <v>22</v>
      </c>
      <c r="AV188">
        <v>61.9</v>
      </c>
      <c r="AW188">
        <v>57</v>
      </c>
      <c r="AX188">
        <v>35.5</v>
      </c>
      <c r="AY188">
        <v>40.6</v>
      </c>
      <c r="AZ188">
        <v>50</v>
      </c>
      <c r="BA188">
        <v>80</v>
      </c>
      <c r="BB188">
        <v>1</v>
      </c>
    </row>
    <row r="189" spans="1:54" x14ac:dyDescent="0.3">
      <c r="A189" t="s">
        <v>29</v>
      </c>
      <c r="B189">
        <f t="shared" si="48"/>
        <v>0</v>
      </c>
      <c r="C189">
        <f t="shared" si="49"/>
        <v>0</v>
      </c>
      <c r="D189">
        <f t="shared" si="50"/>
        <v>1</v>
      </c>
      <c r="E189">
        <f t="shared" si="51"/>
        <v>0</v>
      </c>
      <c r="F189">
        <f t="shared" si="52"/>
        <v>0</v>
      </c>
      <c r="G189">
        <f t="shared" si="53"/>
        <v>0</v>
      </c>
      <c r="H189" s="3">
        <v>10454</v>
      </c>
      <c r="I189" s="3">
        <v>9.2547399592728663</v>
      </c>
      <c r="J189" s="2">
        <v>1.2</v>
      </c>
      <c r="K189" s="2">
        <v>-0.43417220955548708</v>
      </c>
      <c r="L189" s="2">
        <v>1.7279999999999998</v>
      </c>
      <c r="M189" s="2">
        <v>1.44</v>
      </c>
      <c r="N189" t="s">
        <v>30</v>
      </c>
      <c r="O189" t="s">
        <v>14</v>
      </c>
      <c r="P189" t="s">
        <v>21</v>
      </c>
      <c r="Q189">
        <f t="shared" si="54"/>
        <v>0</v>
      </c>
      <c r="R189">
        <f t="shared" si="55"/>
        <v>0</v>
      </c>
      <c r="S189">
        <f t="shared" si="56"/>
        <v>0</v>
      </c>
      <c r="T189">
        <f t="shared" si="57"/>
        <v>0</v>
      </c>
      <c r="U189">
        <f t="shared" si="58"/>
        <v>1</v>
      </c>
      <c r="V189" t="s">
        <v>24</v>
      </c>
      <c r="W189">
        <f t="shared" si="59"/>
        <v>0</v>
      </c>
      <c r="X189">
        <f t="shared" si="60"/>
        <v>0</v>
      </c>
      <c r="Y189">
        <f t="shared" si="61"/>
        <v>1</v>
      </c>
      <c r="Z189">
        <f t="shared" si="62"/>
        <v>0</v>
      </c>
      <c r="AA189">
        <f t="shared" si="63"/>
        <v>0</v>
      </c>
      <c r="AB189">
        <f t="shared" si="64"/>
        <v>0</v>
      </c>
      <c r="AC189">
        <f t="shared" si="65"/>
        <v>0</v>
      </c>
      <c r="AD189">
        <f t="shared" si="66"/>
        <v>1</v>
      </c>
      <c r="AE189" t="s">
        <v>28</v>
      </c>
      <c r="AF189">
        <f t="shared" si="67"/>
        <v>0</v>
      </c>
      <c r="AG189">
        <f t="shared" si="68"/>
        <v>0</v>
      </c>
      <c r="AH189">
        <f t="shared" si="69"/>
        <v>0</v>
      </c>
      <c r="AI189">
        <f t="shared" si="70"/>
        <v>1</v>
      </c>
      <c r="AJ189">
        <f t="shared" si="71"/>
        <v>0</v>
      </c>
      <c r="AK189">
        <v>1</v>
      </c>
      <c r="AL189">
        <v>1</v>
      </c>
      <c r="AM189">
        <v>0</v>
      </c>
      <c r="AN189">
        <v>1</v>
      </c>
      <c r="AO189">
        <v>1</v>
      </c>
      <c r="AP189">
        <v>1</v>
      </c>
      <c r="AQ189">
        <v>1</v>
      </c>
      <c r="AR189">
        <v>0</v>
      </c>
      <c r="AS189">
        <v>1</v>
      </c>
      <c r="AT189">
        <v>0</v>
      </c>
      <c r="AU189" t="s">
        <v>17</v>
      </c>
      <c r="AV189">
        <v>61.4</v>
      </c>
      <c r="AW189">
        <v>55.9</v>
      </c>
      <c r="AX189">
        <v>34.299999999999997</v>
      </c>
      <c r="AY189">
        <v>40.6</v>
      </c>
      <c r="AZ189">
        <v>52</v>
      </c>
      <c r="BA189">
        <v>75</v>
      </c>
      <c r="BB189">
        <v>1</v>
      </c>
    </row>
    <row r="190" spans="1:54" x14ac:dyDescent="0.3">
      <c r="A190" t="s">
        <v>19</v>
      </c>
      <c r="B190">
        <f t="shared" si="48"/>
        <v>1</v>
      </c>
      <c r="C190">
        <f t="shared" si="49"/>
        <v>0</v>
      </c>
      <c r="D190">
        <f t="shared" si="50"/>
        <v>0</v>
      </c>
      <c r="E190">
        <f t="shared" si="51"/>
        <v>0</v>
      </c>
      <c r="F190">
        <f t="shared" si="52"/>
        <v>0</v>
      </c>
      <c r="G190">
        <f t="shared" si="53"/>
        <v>0</v>
      </c>
      <c r="H190" s="3">
        <v>6954.0999999999995</v>
      </c>
      <c r="I190" s="3">
        <v>8.8470866926772391</v>
      </c>
      <c r="J190" s="2">
        <v>1.04</v>
      </c>
      <c r="K190" s="2">
        <v>-0.98651437121345753</v>
      </c>
      <c r="L190" s="2">
        <v>1.1248640000000001</v>
      </c>
      <c r="M190" s="2">
        <v>1.0816000000000001</v>
      </c>
      <c r="N190" t="s">
        <v>13</v>
      </c>
      <c r="O190" t="s">
        <v>20</v>
      </c>
      <c r="P190" t="s">
        <v>21</v>
      </c>
      <c r="Q190">
        <f t="shared" si="54"/>
        <v>0</v>
      </c>
      <c r="R190">
        <f t="shared" si="55"/>
        <v>0</v>
      </c>
      <c r="S190">
        <f t="shared" si="56"/>
        <v>0</v>
      </c>
      <c r="T190">
        <f t="shared" si="57"/>
        <v>0</v>
      </c>
      <c r="U190">
        <f t="shared" si="58"/>
        <v>1</v>
      </c>
      <c r="V190" t="s">
        <v>16</v>
      </c>
      <c r="W190">
        <f t="shared" si="59"/>
        <v>0</v>
      </c>
      <c r="X190">
        <f t="shared" si="60"/>
        <v>0</v>
      </c>
      <c r="Y190">
        <f t="shared" si="61"/>
        <v>0</v>
      </c>
      <c r="Z190">
        <f t="shared" si="62"/>
        <v>1</v>
      </c>
      <c r="AA190">
        <f t="shared" si="63"/>
        <v>0</v>
      </c>
      <c r="AB190">
        <f t="shared" si="64"/>
        <v>0</v>
      </c>
      <c r="AC190">
        <f t="shared" si="65"/>
        <v>0</v>
      </c>
      <c r="AD190">
        <f t="shared" si="66"/>
        <v>1</v>
      </c>
      <c r="AE190" t="s">
        <v>33</v>
      </c>
      <c r="AF190">
        <f t="shared" si="67"/>
        <v>1</v>
      </c>
      <c r="AG190">
        <f t="shared" si="68"/>
        <v>0</v>
      </c>
      <c r="AH190">
        <f t="shared" si="69"/>
        <v>0</v>
      </c>
      <c r="AI190">
        <f t="shared" si="70"/>
        <v>0</v>
      </c>
      <c r="AJ190">
        <f t="shared" si="71"/>
        <v>0</v>
      </c>
      <c r="AK190">
        <v>1</v>
      </c>
      <c r="AL190">
        <v>1</v>
      </c>
      <c r="AM190">
        <v>0</v>
      </c>
      <c r="AN190">
        <v>0</v>
      </c>
      <c r="AO190">
        <v>0</v>
      </c>
      <c r="AP190">
        <v>1</v>
      </c>
      <c r="AQ190">
        <v>1</v>
      </c>
      <c r="AR190">
        <v>0</v>
      </c>
      <c r="AS190">
        <v>0</v>
      </c>
      <c r="AT190">
        <v>0</v>
      </c>
      <c r="AU190" t="s">
        <v>22</v>
      </c>
      <c r="AV190">
        <v>61.9</v>
      </c>
      <c r="AW190">
        <v>57</v>
      </c>
      <c r="AX190">
        <v>35</v>
      </c>
      <c r="AY190">
        <v>41</v>
      </c>
      <c r="AZ190">
        <v>55</v>
      </c>
      <c r="BA190">
        <v>80</v>
      </c>
      <c r="BB190">
        <v>1</v>
      </c>
    </row>
    <row r="191" spans="1:54" x14ac:dyDescent="0.3">
      <c r="A191" t="s">
        <v>19</v>
      </c>
      <c r="B191">
        <f t="shared" si="48"/>
        <v>1</v>
      </c>
      <c r="C191">
        <f t="shared" si="49"/>
        <v>0</v>
      </c>
      <c r="D191">
        <f t="shared" si="50"/>
        <v>0</v>
      </c>
      <c r="E191">
        <f t="shared" si="51"/>
        <v>0</v>
      </c>
      <c r="F191">
        <f t="shared" si="52"/>
        <v>0</v>
      </c>
      <c r="G191">
        <f t="shared" si="53"/>
        <v>0</v>
      </c>
      <c r="H191" s="3">
        <v>16088.004999999999</v>
      </c>
      <c r="I191" s="3">
        <v>9.6858292422430914</v>
      </c>
      <c r="J191" s="2">
        <v>1.03</v>
      </c>
      <c r="K191" s="2">
        <v>-1.0210357563170807</v>
      </c>
      <c r="L191" s="2">
        <v>1.092727</v>
      </c>
      <c r="M191" s="2">
        <v>1.0609</v>
      </c>
      <c r="N191" t="s">
        <v>13</v>
      </c>
      <c r="O191" t="s">
        <v>20</v>
      </c>
      <c r="P191" t="s">
        <v>27</v>
      </c>
      <c r="Q191">
        <f t="shared" si="54"/>
        <v>1</v>
      </c>
      <c r="R191">
        <f t="shared" si="55"/>
        <v>0</v>
      </c>
      <c r="S191">
        <f t="shared" si="56"/>
        <v>0</v>
      </c>
      <c r="T191">
        <f t="shared" si="57"/>
        <v>0</v>
      </c>
      <c r="U191">
        <f t="shared" si="58"/>
        <v>0</v>
      </c>
      <c r="V191" t="s">
        <v>32</v>
      </c>
      <c r="W191">
        <f t="shared" si="59"/>
        <v>0</v>
      </c>
      <c r="X191">
        <f t="shared" si="60"/>
        <v>0</v>
      </c>
      <c r="Y191">
        <f t="shared" si="61"/>
        <v>0</v>
      </c>
      <c r="Z191">
        <f t="shared" si="62"/>
        <v>0</v>
      </c>
      <c r="AA191">
        <f t="shared" si="63"/>
        <v>1</v>
      </c>
      <c r="AB191">
        <f t="shared" si="64"/>
        <v>0</v>
      </c>
      <c r="AC191">
        <f t="shared" si="65"/>
        <v>0</v>
      </c>
      <c r="AD191">
        <f t="shared" si="66"/>
        <v>1</v>
      </c>
      <c r="AE191" t="s">
        <v>33</v>
      </c>
      <c r="AF191">
        <f t="shared" si="67"/>
        <v>1</v>
      </c>
      <c r="AG191">
        <f t="shared" si="68"/>
        <v>0</v>
      </c>
      <c r="AH191">
        <f t="shared" si="69"/>
        <v>0</v>
      </c>
      <c r="AI191">
        <f t="shared" si="70"/>
        <v>0</v>
      </c>
      <c r="AJ191">
        <f t="shared" si="71"/>
        <v>0</v>
      </c>
      <c r="AK191">
        <v>1</v>
      </c>
      <c r="AL191">
        <v>1</v>
      </c>
      <c r="AM191">
        <v>1</v>
      </c>
      <c r="AN191">
        <v>0</v>
      </c>
      <c r="AO191">
        <v>0</v>
      </c>
      <c r="AP191">
        <v>1</v>
      </c>
      <c r="AQ191">
        <v>1</v>
      </c>
      <c r="AR191">
        <v>1</v>
      </c>
      <c r="AS191">
        <v>0</v>
      </c>
      <c r="AT191">
        <v>0</v>
      </c>
      <c r="AU191" t="s">
        <v>22</v>
      </c>
      <c r="AV191">
        <v>60.6</v>
      </c>
      <c r="AW191">
        <v>57</v>
      </c>
      <c r="AX191">
        <v>33.5</v>
      </c>
      <c r="AY191">
        <v>41</v>
      </c>
      <c r="AZ191">
        <v>50</v>
      </c>
      <c r="BA191">
        <v>80</v>
      </c>
      <c r="BB191">
        <v>1</v>
      </c>
    </row>
    <row r="192" spans="1:54" x14ac:dyDescent="0.3">
      <c r="A192" t="s">
        <v>29</v>
      </c>
      <c r="B192">
        <f t="shared" si="48"/>
        <v>0</v>
      </c>
      <c r="C192">
        <f t="shared" si="49"/>
        <v>0</v>
      </c>
      <c r="D192">
        <f t="shared" si="50"/>
        <v>1</v>
      </c>
      <c r="E192">
        <f t="shared" si="51"/>
        <v>0</v>
      </c>
      <c r="F192">
        <f t="shared" si="52"/>
        <v>0</v>
      </c>
      <c r="G192">
        <f t="shared" si="53"/>
        <v>0</v>
      </c>
      <c r="H192" s="3">
        <v>35555</v>
      </c>
      <c r="I192" s="3">
        <v>10.478836072317618</v>
      </c>
      <c r="J192" s="2">
        <v>2.11</v>
      </c>
      <c r="K192" s="2">
        <v>2.7072738348742216</v>
      </c>
      <c r="L192" s="2">
        <v>9.3939309999999985</v>
      </c>
      <c r="M192" s="2">
        <v>4.4520999999999997</v>
      </c>
      <c r="N192" t="s">
        <v>30</v>
      </c>
      <c r="O192" t="s">
        <v>14</v>
      </c>
      <c r="P192" t="s">
        <v>31</v>
      </c>
      <c r="Q192">
        <f t="shared" si="54"/>
        <v>0</v>
      </c>
      <c r="R192">
        <f t="shared" si="55"/>
        <v>0</v>
      </c>
      <c r="S192">
        <f t="shared" si="56"/>
        <v>0</v>
      </c>
      <c r="T192">
        <f t="shared" si="57"/>
        <v>1</v>
      </c>
      <c r="U192">
        <f t="shared" si="58"/>
        <v>0</v>
      </c>
      <c r="V192" t="s">
        <v>16</v>
      </c>
      <c r="W192">
        <f t="shared" si="59"/>
        <v>0</v>
      </c>
      <c r="X192">
        <f t="shared" si="60"/>
        <v>0</v>
      </c>
      <c r="Y192">
        <f t="shared" si="61"/>
        <v>0</v>
      </c>
      <c r="Z192">
        <f t="shared" si="62"/>
        <v>1</v>
      </c>
      <c r="AA192">
        <f t="shared" si="63"/>
        <v>0</v>
      </c>
      <c r="AB192">
        <f t="shared" si="64"/>
        <v>0</v>
      </c>
      <c r="AC192">
        <f t="shared" si="65"/>
        <v>0</v>
      </c>
      <c r="AD192">
        <f t="shared" si="66"/>
        <v>1</v>
      </c>
      <c r="AE192" t="s">
        <v>28</v>
      </c>
      <c r="AF192">
        <f t="shared" si="67"/>
        <v>0</v>
      </c>
      <c r="AG192">
        <f t="shared" si="68"/>
        <v>0</v>
      </c>
      <c r="AH192">
        <f t="shared" si="69"/>
        <v>0</v>
      </c>
      <c r="AI192">
        <f t="shared" si="70"/>
        <v>1</v>
      </c>
      <c r="AJ192">
        <f t="shared" si="71"/>
        <v>0</v>
      </c>
      <c r="AK192">
        <v>1</v>
      </c>
      <c r="AL192">
        <v>1</v>
      </c>
      <c r="AM192">
        <v>0</v>
      </c>
      <c r="AN192">
        <v>1</v>
      </c>
      <c r="AO192">
        <v>1</v>
      </c>
      <c r="AP192">
        <v>1</v>
      </c>
      <c r="AQ192">
        <v>1</v>
      </c>
      <c r="AR192">
        <v>1</v>
      </c>
      <c r="AS192">
        <v>1</v>
      </c>
      <c r="AT192">
        <v>0</v>
      </c>
      <c r="AU192" t="s">
        <v>17</v>
      </c>
      <c r="AV192">
        <v>61.5</v>
      </c>
      <c r="AW192">
        <v>56.7</v>
      </c>
      <c r="AX192">
        <v>34.6</v>
      </c>
      <c r="AY192">
        <v>40.799999999999997</v>
      </c>
      <c r="AZ192">
        <v>50</v>
      </c>
      <c r="BA192">
        <v>76</v>
      </c>
      <c r="BB192">
        <v>1</v>
      </c>
    </row>
    <row r="193" spans="1:54" x14ac:dyDescent="0.3">
      <c r="A193" t="s">
        <v>19</v>
      </c>
      <c r="B193">
        <f t="shared" si="48"/>
        <v>1</v>
      </c>
      <c r="C193">
        <f t="shared" si="49"/>
        <v>0</v>
      </c>
      <c r="D193">
        <f t="shared" si="50"/>
        <v>0</v>
      </c>
      <c r="E193">
        <f t="shared" si="51"/>
        <v>0</v>
      </c>
      <c r="F193">
        <f t="shared" si="52"/>
        <v>0</v>
      </c>
      <c r="G193">
        <f t="shared" si="53"/>
        <v>0</v>
      </c>
      <c r="H193" s="3">
        <v>9947.5149999999994</v>
      </c>
      <c r="I193" s="3">
        <v>9.2050780502165086</v>
      </c>
      <c r="J193" s="2">
        <v>1.21</v>
      </c>
      <c r="K193" s="2">
        <v>-0.39965082445186384</v>
      </c>
      <c r="L193" s="2">
        <v>1.7715609999999999</v>
      </c>
      <c r="M193" s="2">
        <v>1.4641</v>
      </c>
      <c r="N193" t="s">
        <v>13</v>
      </c>
      <c r="O193" t="s">
        <v>20</v>
      </c>
      <c r="P193" t="s">
        <v>31</v>
      </c>
      <c r="Q193">
        <f t="shared" si="54"/>
        <v>0</v>
      </c>
      <c r="R193">
        <f t="shared" si="55"/>
        <v>0</v>
      </c>
      <c r="S193">
        <f t="shared" si="56"/>
        <v>0</v>
      </c>
      <c r="T193">
        <f t="shared" si="57"/>
        <v>1</v>
      </c>
      <c r="U193">
        <f t="shared" si="58"/>
        <v>0</v>
      </c>
      <c r="V193" t="s">
        <v>16</v>
      </c>
      <c r="W193">
        <f t="shared" si="59"/>
        <v>0</v>
      </c>
      <c r="X193">
        <f t="shared" si="60"/>
        <v>0</v>
      </c>
      <c r="Y193">
        <f t="shared" si="61"/>
        <v>0</v>
      </c>
      <c r="Z193">
        <f t="shared" si="62"/>
        <v>1</v>
      </c>
      <c r="AA193">
        <f t="shared" si="63"/>
        <v>0</v>
      </c>
      <c r="AB193">
        <f t="shared" si="64"/>
        <v>0</v>
      </c>
      <c r="AC193">
        <f t="shared" si="65"/>
        <v>0</v>
      </c>
      <c r="AD193">
        <f t="shared" si="66"/>
        <v>1</v>
      </c>
      <c r="AE193" t="s">
        <v>23</v>
      </c>
      <c r="AF193">
        <f t="shared" si="67"/>
        <v>0</v>
      </c>
      <c r="AG193">
        <f t="shared" si="68"/>
        <v>1</v>
      </c>
      <c r="AH193">
        <f t="shared" si="69"/>
        <v>0</v>
      </c>
      <c r="AI193">
        <f t="shared" si="70"/>
        <v>0</v>
      </c>
      <c r="AJ193">
        <f t="shared" si="71"/>
        <v>0</v>
      </c>
      <c r="AK193">
        <v>1</v>
      </c>
      <c r="AL193">
        <v>1</v>
      </c>
      <c r="AM193">
        <v>0</v>
      </c>
      <c r="AN193">
        <v>0</v>
      </c>
      <c r="AO193">
        <v>1</v>
      </c>
      <c r="AP193">
        <v>1</v>
      </c>
      <c r="AQ193">
        <v>1</v>
      </c>
      <c r="AR193">
        <v>1</v>
      </c>
      <c r="AS193">
        <v>0</v>
      </c>
      <c r="AT193">
        <v>0</v>
      </c>
      <c r="AU193" t="s">
        <v>22</v>
      </c>
      <c r="AV193">
        <v>61.2</v>
      </c>
      <c r="AW193">
        <v>56</v>
      </c>
      <c r="AX193">
        <v>33.5</v>
      </c>
      <c r="AY193">
        <v>40.799999999999997</v>
      </c>
      <c r="AZ193">
        <v>50</v>
      </c>
      <c r="BA193">
        <v>80</v>
      </c>
      <c r="BB193">
        <v>1</v>
      </c>
    </row>
    <row r="194" spans="1:54" x14ac:dyDescent="0.3">
      <c r="A194" t="s">
        <v>29</v>
      </c>
      <c r="B194">
        <f t="shared" si="48"/>
        <v>0</v>
      </c>
      <c r="C194">
        <f t="shared" si="49"/>
        <v>0</v>
      </c>
      <c r="D194">
        <f t="shared" si="50"/>
        <v>1</v>
      </c>
      <c r="E194">
        <f t="shared" si="51"/>
        <v>0</v>
      </c>
      <c r="F194">
        <f t="shared" si="52"/>
        <v>0</v>
      </c>
      <c r="G194">
        <f t="shared" si="53"/>
        <v>0</v>
      </c>
      <c r="H194" s="3">
        <v>34097</v>
      </c>
      <c r="I194" s="3">
        <v>10.436964682861856</v>
      </c>
      <c r="J194" s="2">
        <v>2.08</v>
      </c>
      <c r="K194" s="2">
        <v>2.6037096795633525</v>
      </c>
      <c r="L194" s="2">
        <v>8.9989120000000007</v>
      </c>
      <c r="M194" s="2">
        <v>4.3264000000000005</v>
      </c>
      <c r="N194" t="s">
        <v>30</v>
      </c>
      <c r="O194" t="s">
        <v>14</v>
      </c>
      <c r="P194" t="s">
        <v>21</v>
      </c>
      <c r="Q194">
        <f t="shared" si="54"/>
        <v>0</v>
      </c>
      <c r="R194">
        <f t="shared" si="55"/>
        <v>0</v>
      </c>
      <c r="S194">
        <f t="shared" si="56"/>
        <v>0</v>
      </c>
      <c r="T194">
        <f t="shared" si="57"/>
        <v>0</v>
      </c>
      <c r="U194">
        <f t="shared" si="58"/>
        <v>1</v>
      </c>
      <c r="V194" t="s">
        <v>24</v>
      </c>
      <c r="W194">
        <f t="shared" si="59"/>
        <v>0</v>
      </c>
      <c r="X194">
        <f t="shared" si="60"/>
        <v>0</v>
      </c>
      <c r="Y194">
        <f t="shared" si="61"/>
        <v>1</v>
      </c>
      <c r="Z194">
        <f t="shared" si="62"/>
        <v>0</v>
      </c>
      <c r="AA194">
        <f t="shared" si="63"/>
        <v>0</v>
      </c>
      <c r="AB194">
        <f t="shared" si="64"/>
        <v>0</v>
      </c>
      <c r="AC194">
        <f t="shared" si="65"/>
        <v>0</v>
      </c>
      <c r="AD194">
        <f t="shared" si="66"/>
        <v>1</v>
      </c>
      <c r="AE194" t="s">
        <v>18</v>
      </c>
      <c r="AF194">
        <f t="shared" si="67"/>
        <v>0</v>
      </c>
      <c r="AG194">
        <f t="shared" si="68"/>
        <v>0</v>
      </c>
      <c r="AH194">
        <f t="shared" si="69"/>
        <v>0</v>
      </c>
      <c r="AI194">
        <f t="shared" si="70"/>
        <v>0</v>
      </c>
      <c r="AJ194">
        <f t="shared" si="71"/>
        <v>1</v>
      </c>
      <c r="AK194">
        <v>1</v>
      </c>
      <c r="AL194">
        <v>1</v>
      </c>
      <c r="AM194">
        <v>1</v>
      </c>
      <c r="AN194">
        <v>1</v>
      </c>
      <c r="AO194">
        <v>1</v>
      </c>
      <c r="AP194">
        <v>1</v>
      </c>
      <c r="AQ194">
        <v>1</v>
      </c>
      <c r="AR194">
        <v>1</v>
      </c>
      <c r="AS194">
        <v>1</v>
      </c>
      <c r="AT194">
        <v>0</v>
      </c>
      <c r="AU194" t="s">
        <v>17</v>
      </c>
      <c r="AV194">
        <v>61.3</v>
      </c>
      <c r="AW194">
        <v>56</v>
      </c>
      <c r="AX194">
        <v>34.299999999999997</v>
      </c>
      <c r="AY194">
        <v>40.700000000000003</v>
      </c>
      <c r="AZ194">
        <v>50</v>
      </c>
      <c r="BA194">
        <v>77</v>
      </c>
      <c r="BB194">
        <v>1</v>
      </c>
    </row>
    <row r="195" spans="1:54" x14ac:dyDescent="0.3">
      <c r="A195" t="s">
        <v>19</v>
      </c>
      <c r="B195">
        <f t="shared" ref="B195:B258" si="72">IF(TEXT(A195,"0") = "BlueNile", 1, 0)</f>
        <v>1</v>
      </c>
      <c r="C195">
        <f t="shared" ref="C195:C258" si="73">IF(TEXT(A195,"0") = "BrianGavin", 1, 0)</f>
        <v>0</v>
      </c>
      <c r="D195">
        <f t="shared" ref="D195:D258" si="74">IF(TEXT(A195,"0") = "CraftedByInfinity", 1, 0)</f>
        <v>0</v>
      </c>
      <c r="E195">
        <f t="shared" ref="E195:E258" si="75">IF(TEXT(A195,"0") = "EnchantedDiamonds", 1, 0)</f>
        <v>0</v>
      </c>
      <c r="F195">
        <f t="shared" ref="F195:F258" si="76">IF(TEXT(A195,"0") = "JamesAllen", 1, 0)</f>
        <v>0</v>
      </c>
      <c r="G195">
        <f t="shared" ref="G195:G258" si="77">IF(TEXT(A195,"0") = "WhiteFlash", 1, 0)</f>
        <v>0</v>
      </c>
      <c r="H195" s="3">
        <v>8518.2800000000007</v>
      </c>
      <c r="I195" s="3">
        <v>9.0499697215089956</v>
      </c>
      <c r="J195" s="2">
        <v>1.08</v>
      </c>
      <c r="K195" s="2">
        <v>-0.84842883079896469</v>
      </c>
      <c r="L195" s="2">
        <v>1.2597120000000002</v>
      </c>
      <c r="M195" s="2">
        <v>1.1664000000000001</v>
      </c>
      <c r="N195" t="s">
        <v>13</v>
      </c>
      <c r="O195" t="s">
        <v>20</v>
      </c>
      <c r="P195" t="s">
        <v>31</v>
      </c>
      <c r="Q195">
        <f t="shared" ref="Q195:Q258" si="78">IF(TEXT(P195,"0") = "D", 1, 0)</f>
        <v>0</v>
      </c>
      <c r="R195">
        <f t="shared" ref="R195:R258" si="79">IF(TEXT(P195,"0") = "E", 1, 0)</f>
        <v>0</v>
      </c>
      <c r="S195">
        <f t="shared" ref="S195:S258" si="80">IF(TEXT(P195,"0") = "F", 1, 0)</f>
        <v>0</v>
      </c>
      <c r="T195">
        <f t="shared" ref="T195:T258" si="81">IF(TEXT(P195,"0") = "G", 1, 0)</f>
        <v>1</v>
      </c>
      <c r="U195">
        <f t="shared" ref="U195:U258" si="82">IF(TEXT(P195,"0") = "H", 1, 0)</f>
        <v>0</v>
      </c>
      <c r="V195" t="s">
        <v>24</v>
      </c>
      <c r="W195">
        <f t="shared" ref="W195:W258" si="83">IF(TEXT(V195,"0") = "FL", 1, 0)</f>
        <v>0</v>
      </c>
      <c r="X195">
        <f t="shared" ref="X195:X258" si="84">IF(TEXT(V195,"0") = "IF", 1, 0)</f>
        <v>0</v>
      </c>
      <c r="Y195">
        <f t="shared" ref="Y195:Y258" si="85">IF(TEXT(V195,"0") = "VS1", 1, 0)</f>
        <v>1</v>
      </c>
      <c r="Z195">
        <f t="shared" ref="Z195:Z258" si="86">IF(TEXT(V195,"0") = "VS2", 1, 0)</f>
        <v>0</v>
      </c>
      <c r="AA195">
        <f t="shared" ref="AA195:AA258" si="87">IF(TEXT(V195,"0") = "VVS1", 1, 0)</f>
        <v>0</v>
      </c>
      <c r="AB195">
        <f t="shared" ref="AB195:AB258" si="88">IF(TEXT(V195,"0") = "VVS2", 1, 0)</f>
        <v>0</v>
      </c>
      <c r="AC195">
        <f t="shared" ref="AC195:AC258" si="89">IF(OR(V195="IF", V195="FL"),1,0)</f>
        <v>0</v>
      </c>
      <c r="AD195">
        <f t="shared" ref="AD195:AD258" si="90">IF(OR(V195="IF", V195="FL"),0,1)</f>
        <v>1</v>
      </c>
      <c r="AE195" t="s">
        <v>23</v>
      </c>
      <c r="AF195">
        <f t="shared" ref="AF195:AF258" si="91">IF(TEXT(AE195,"0") = "Medium", 1, 0)</f>
        <v>0</v>
      </c>
      <c r="AG195">
        <f t="shared" ref="AG195:AG258" si="92">IF(TEXT(AE195,"0") = "MedToSlightThick", 1, 0)</f>
        <v>1</v>
      </c>
      <c r="AH195">
        <f t="shared" ref="AH195:AH258" si="93">IF(TEXT(AE195,"0") = "SlightlyThick", 1, 0)</f>
        <v>0</v>
      </c>
      <c r="AI195">
        <f t="shared" ref="AI195:AI258" si="94">IF(TEXT(AE195,"0") = "ThinToMedium", 1, 0)</f>
        <v>0</v>
      </c>
      <c r="AJ195">
        <f t="shared" ref="AJ195:AJ258" si="95">IF(TEXT(AE195,"0") = "ThinToSlightThick", 1, 0)</f>
        <v>0</v>
      </c>
      <c r="AK195">
        <v>1</v>
      </c>
      <c r="AL195">
        <v>1</v>
      </c>
      <c r="AM195">
        <v>0</v>
      </c>
      <c r="AN195">
        <v>0</v>
      </c>
      <c r="AO195">
        <v>0</v>
      </c>
      <c r="AP195">
        <v>1</v>
      </c>
      <c r="AQ195">
        <v>1</v>
      </c>
      <c r="AR195">
        <v>1</v>
      </c>
      <c r="AS195">
        <v>0</v>
      </c>
      <c r="AT195">
        <v>0</v>
      </c>
      <c r="AU195" t="s">
        <v>22</v>
      </c>
      <c r="AV195">
        <v>61.6</v>
      </c>
      <c r="AW195">
        <v>55</v>
      </c>
      <c r="AX195">
        <v>33.5</v>
      </c>
      <c r="AY195">
        <v>41</v>
      </c>
      <c r="AZ195">
        <v>50</v>
      </c>
      <c r="BA195">
        <v>80</v>
      </c>
      <c r="BB195">
        <v>1</v>
      </c>
    </row>
    <row r="196" spans="1:54" x14ac:dyDescent="0.3">
      <c r="A196" t="s">
        <v>29</v>
      </c>
      <c r="B196">
        <f t="shared" si="72"/>
        <v>0</v>
      </c>
      <c r="C196">
        <f t="shared" si="73"/>
        <v>0</v>
      </c>
      <c r="D196">
        <f t="shared" si="74"/>
        <v>1</v>
      </c>
      <c r="E196">
        <f t="shared" si="75"/>
        <v>0</v>
      </c>
      <c r="F196">
        <f t="shared" si="76"/>
        <v>0</v>
      </c>
      <c r="G196">
        <f t="shared" si="77"/>
        <v>0</v>
      </c>
      <c r="H196" s="3">
        <v>11621</v>
      </c>
      <c r="I196" s="3">
        <v>9.360569085222874</v>
      </c>
      <c r="J196" s="2">
        <v>1.32</v>
      </c>
      <c r="K196" s="2">
        <v>-1.9915588312008629E-2</v>
      </c>
      <c r="L196" s="2">
        <v>2.2999680000000002</v>
      </c>
      <c r="M196" s="2">
        <v>1.7424000000000002</v>
      </c>
      <c r="N196" t="s">
        <v>30</v>
      </c>
      <c r="O196" t="s">
        <v>14</v>
      </c>
      <c r="P196" t="s">
        <v>21</v>
      </c>
      <c r="Q196">
        <f t="shared" si="78"/>
        <v>0</v>
      </c>
      <c r="R196">
        <f t="shared" si="79"/>
        <v>0</v>
      </c>
      <c r="S196">
        <f t="shared" si="80"/>
        <v>0</v>
      </c>
      <c r="T196">
        <f t="shared" si="81"/>
        <v>0</v>
      </c>
      <c r="U196">
        <f t="shared" si="82"/>
        <v>1</v>
      </c>
      <c r="V196" t="s">
        <v>16</v>
      </c>
      <c r="W196">
        <f t="shared" si="83"/>
        <v>0</v>
      </c>
      <c r="X196">
        <f t="shared" si="84"/>
        <v>0</v>
      </c>
      <c r="Y196">
        <f t="shared" si="85"/>
        <v>0</v>
      </c>
      <c r="Z196">
        <f t="shared" si="86"/>
        <v>1</v>
      </c>
      <c r="AA196">
        <f t="shared" si="87"/>
        <v>0</v>
      </c>
      <c r="AB196">
        <f t="shared" si="88"/>
        <v>0</v>
      </c>
      <c r="AC196">
        <f t="shared" si="89"/>
        <v>0</v>
      </c>
      <c r="AD196">
        <f t="shared" si="90"/>
        <v>1</v>
      </c>
      <c r="AE196" t="s">
        <v>28</v>
      </c>
      <c r="AF196">
        <f t="shared" si="91"/>
        <v>0</v>
      </c>
      <c r="AG196">
        <f t="shared" si="92"/>
        <v>0</v>
      </c>
      <c r="AH196">
        <f t="shared" si="93"/>
        <v>0</v>
      </c>
      <c r="AI196">
        <f t="shared" si="94"/>
        <v>1</v>
      </c>
      <c r="AJ196">
        <f t="shared" si="95"/>
        <v>0</v>
      </c>
      <c r="AK196">
        <v>1</v>
      </c>
      <c r="AL196">
        <v>1</v>
      </c>
      <c r="AM196">
        <v>0</v>
      </c>
      <c r="AN196">
        <v>1</v>
      </c>
      <c r="AO196">
        <v>1</v>
      </c>
      <c r="AP196">
        <v>1</v>
      </c>
      <c r="AQ196">
        <v>1</v>
      </c>
      <c r="AR196">
        <v>1</v>
      </c>
      <c r="AS196">
        <v>1</v>
      </c>
      <c r="AT196">
        <v>1</v>
      </c>
      <c r="AU196" t="s">
        <v>17</v>
      </c>
      <c r="AV196">
        <v>61.9</v>
      </c>
      <c r="AW196">
        <v>55</v>
      </c>
      <c r="AX196">
        <v>34.299999999999997</v>
      </c>
      <c r="AY196">
        <v>40.700000000000003</v>
      </c>
      <c r="AZ196">
        <v>49</v>
      </c>
      <c r="BA196">
        <v>77</v>
      </c>
      <c r="BB196">
        <v>1</v>
      </c>
    </row>
    <row r="197" spans="1:54" x14ac:dyDescent="0.3">
      <c r="A197" t="s">
        <v>12</v>
      </c>
      <c r="B197">
        <f t="shared" si="72"/>
        <v>0</v>
      </c>
      <c r="C197">
        <f t="shared" si="73"/>
        <v>0</v>
      </c>
      <c r="D197">
        <f t="shared" si="74"/>
        <v>0</v>
      </c>
      <c r="E197">
        <f t="shared" si="75"/>
        <v>0</v>
      </c>
      <c r="F197">
        <f t="shared" si="76"/>
        <v>0</v>
      </c>
      <c r="G197">
        <f t="shared" si="77"/>
        <v>1</v>
      </c>
      <c r="H197" s="3">
        <v>24226</v>
      </c>
      <c r="I197" s="3">
        <v>10.095181715576748</v>
      </c>
      <c r="J197" s="2">
        <v>1.8120000000000001</v>
      </c>
      <c r="K197" s="2">
        <v>1.6785365587862515</v>
      </c>
      <c r="L197" s="2">
        <v>5.9494193280000003</v>
      </c>
      <c r="M197" s="2">
        <v>3.283344</v>
      </c>
      <c r="N197" t="s">
        <v>13</v>
      </c>
      <c r="O197" t="s">
        <v>14</v>
      </c>
      <c r="P197" t="s">
        <v>31</v>
      </c>
      <c r="Q197">
        <f t="shared" si="78"/>
        <v>0</v>
      </c>
      <c r="R197">
        <f t="shared" si="79"/>
        <v>0</v>
      </c>
      <c r="S197">
        <f t="shared" si="80"/>
        <v>0</v>
      </c>
      <c r="T197">
        <f t="shared" si="81"/>
        <v>1</v>
      </c>
      <c r="U197">
        <f t="shared" si="82"/>
        <v>0</v>
      </c>
      <c r="V197" t="s">
        <v>34</v>
      </c>
      <c r="W197">
        <f t="shared" si="83"/>
        <v>0</v>
      </c>
      <c r="X197">
        <f t="shared" si="84"/>
        <v>0</v>
      </c>
      <c r="Y197">
        <f t="shared" si="85"/>
        <v>0</v>
      </c>
      <c r="Z197">
        <f t="shared" si="86"/>
        <v>0</v>
      </c>
      <c r="AA197">
        <f t="shared" si="87"/>
        <v>0</v>
      </c>
      <c r="AB197">
        <f t="shared" si="88"/>
        <v>1</v>
      </c>
      <c r="AC197">
        <f t="shared" si="89"/>
        <v>0</v>
      </c>
      <c r="AD197">
        <f t="shared" si="90"/>
        <v>1</v>
      </c>
      <c r="AE197" t="s">
        <v>18</v>
      </c>
      <c r="AF197">
        <f t="shared" si="91"/>
        <v>0</v>
      </c>
      <c r="AG197">
        <f t="shared" si="92"/>
        <v>0</v>
      </c>
      <c r="AH197">
        <f t="shared" si="93"/>
        <v>0</v>
      </c>
      <c r="AI197">
        <f t="shared" si="94"/>
        <v>0</v>
      </c>
      <c r="AJ197">
        <f t="shared" si="95"/>
        <v>1</v>
      </c>
      <c r="AK197">
        <v>1</v>
      </c>
      <c r="AL197">
        <v>1</v>
      </c>
      <c r="AM197">
        <v>1</v>
      </c>
      <c r="AN197">
        <v>1</v>
      </c>
      <c r="AO197">
        <v>1</v>
      </c>
      <c r="AP197">
        <v>1</v>
      </c>
      <c r="AQ197">
        <v>1</v>
      </c>
      <c r="AR197">
        <v>0</v>
      </c>
      <c r="AS197">
        <v>1</v>
      </c>
      <c r="AT197">
        <v>0</v>
      </c>
      <c r="AU197" t="s">
        <v>17</v>
      </c>
      <c r="AV197">
        <v>61.7</v>
      </c>
      <c r="AW197">
        <v>56.6</v>
      </c>
      <c r="AX197">
        <v>34.6</v>
      </c>
      <c r="AY197">
        <v>40.6</v>
      </c>
      <c r="AZ197">
        <v>54</v>
      </c>
      <c r="BA197">
        <v>78</v>
      </c>
      <c r="BB197">
        <v>1</v>
      </c>
    </row>
    <row r="198" spans="1:54" x14ac:dyDescent="0.3">
      <c r="A198" t="s">
        <v>19</v>
      </c>
      <c r="B198">
        <f t="shared" si="72"/>
        <v>1</v>
      </c>
      <c r="C198">
        <f t="shared" si="73"/>
        <v>0</v>
      </c>
      <c r="D198">
        <f t="shared" si="74"/>
        <v>0</v>
      </c>
      <c r="E198">
        <f t="shared" si="75"/>
        <v>0</v>
      </c>
      <c r="F198">
        <f t="shared" si="76"/>
        <v>0</v>
      </c>
      <c r="G198">
        <f t="shared" si="77"/>
        <v>0</v>
      </c>
      <c r="H198" s="3">
        <v>13406.834999999999</v>
      </c>
      <c r="I198" s="3">
        <v>9.5035199305220246</v>
      </c>
      <c r="J198" s="2">
        <v>1.01</v>
      </c>
      <c r="K198" s="2">
        <v>-1.0900785265243271</v>
      </c>
      <c r="L198" s="2">
        <v>1.0303010000000001</v>
      </c>
      <c r="M198" s="2">
        <v>1.0201</v>
      </c>
      <c r="N198" t="s">
        <v>13</v>
      </c>
      <c r="O198" t="s">
        <v>20</v>
      </c>
      <c r="P198" t="s">
        <v>40</v>
      </c>
      <c r="Q198">
        <f t="shared" si="78"/>
        <v>0</v>
      </c>
      <c r="R198">
        <f t="shared" si="79"/>
        <v>1</v>
      </c>
      <c r="S198">
        <f t="shared" si="80"/>
        <v>0</v>
      </c>
      <c r="T198">
        <f t="shared" si="81"/>
        <v>0</v>
      </c>
      <c r="U198">
        <f t="shared" si="82"/>
        <v>0</v>
      </c>
      <c r="V198" t="s">
        <v>32</v>
      </c>
      <c r="W198">
        <f t="shared" si="83"/>
        <v>0</v>
      </c>
      <c r="X198">
        <f t="shared" si="84"/>
        <v>0</v>
      </c>
      <c r="Y198">
        <f t="shared" si="85"/>
        <v>0</v>
      </c>
      <c r="Z198">
        <f t="shared" si="86"/>
        <v>0</v>
      </c>
      <c r="AA198">
        <f t="shared" si="87"/>
        <v>1</v>
      </c>
      <c r="AB198">
        <f t="shared" si="88"/>
        <v>0</v>
      </c>
      <c r="AC198">
        <f t="shared" si="89"/>
        <v>0</v>
      </c>
      <c r="AD198">
        <f t="shared" si="90"/>
        <v>1</v>
      </c>
      <c r="AE198" t="s">
        <v>23</v>
      </c>
      <c r="AF198">
        <f t="shared" si="91"/>
        <v>0</v>
      </c>
      <c r="AG198">
        <f t="shared" si="92"/>
        <v>1</v>
      </c>
      <c r="AH198">
        <f t="shared" si="93"/>
        <v>0</v>
      </c>
      <c r="AI198">
        <f t="shared" si="94"/>
        <v>0</v>
      </c>
      <c r="AJ198">
        <f t="shared" si="95"/>
        <v>0</v>
      </c>
      <c r="AK198">
        <v>1</v>
      </c>
      <c r="AL198">
        <v>1</v>
      </c>
      <c r="AM198">
        <v>1</v>
      </c>
      <c r="AN198">
        <v>0</v>
      </c>
      <c r="AO198">
        <v>1</v>
      </c>
      <c r="AP198">
        <v>1</v>
      </c>
      <c r="AQ198">
        <v>1</v>
      </c>
      <c r="AR198">
        <v>1</v>
      </c>
      <c r="AS198">
        <v>0</v>
      </c>
      <c r="AT198">
        <v>0</v>
      </c>
      <c r="AU198" t="s">
        <v>22</v>
      </c>
      <c r="AV198">
        <v>61.8</v>
      </c>
      <c r="AW198">
        <v>55</v>
      </c>
      <c r="AX198">
        <v>34</v>
      </c>
      <c r="AY198">
        <v>40.799999999999997</v>
      </c>
      <c r="AZ198">
        <v>50</v>
      </c>
      <c r="BA198">
        <v>80</v>
      </c>
      <c r="BB198">
        <v>1</v>
      </c>
    </row>
    <row r="199" spans="1:54" x14ac:dyDescent="0.3">
      <c r="A199" t="s">
        <v>19</v>
      </c>
      <c r="B199">
        <f t="shared" si="72"/>
        <v>1</v>
      </c>
      <c r="C199">
        <f t="shared" si="73"/>
        <v>0</v>
      </c>
      <c r="D199">
        <f t="shared" si="74"/>
        <v>0</v>
      </c>
      <c r="E199">
        <f t="shared" si="75"/>
        <v>0</v>
      </c>
      <c r="F199">
        <f t="shared" si="76"/>
        <v>0</v>
      </c>
      <c r="G199">
        <f t="shared" si="77"/>
        <v>0</v>
      </c>
      <c r="H199" s="3">
        <v>17982.16</v>
      </c>
      <c r="I199" s="3">
        <v>9.7971354342918087</v>
      </c>
      <c r="J199" s="2">
        <v>1.61</v>
      </c>
      <c r="K199" s="2">
        <v>0.98120457969306352</v>
      </c>
      <c r="L199" s="2">
        <v>4.1732810000000011</v>
      </c>
      <c r="M199" s="2">
        <v>2.5921000000000003</v>
      </c>
      <c r="N199" t="s">
        <v>13</v>
      </c>
      <c r="O199" t="s">
        <v>20</v>
      </c>
      <c r="P199" t="s">
        <v>15</v>
      </c>
      <c r="Q199">
        <f t="shared" si="78"/>
        <v>0</v>
      </c>
      <c r="R199">
        <f t="shared" si="79"/>
        <v>0</v>
      </c>
      <c r="S199">
        <f t="shared" si="80"/>
        <v>1</v>
      </c>
      <c r="T199">
        <f t="shared" si="81"/>
        <v>0</v>
      </c>
      <c r="U199">
        <f t="shared" si="82"/>
        <v>0</v>
      </c>
      <c r="V199" t="s">
        <v>16</v>
      </c>
      <c r="W199">
        <f t="shared" si="83"/>
        <v>0</v>
      </c>
      <c r="X199">
        <f t="shared" si="84"/>
        <v>0</v>
      </c>
      <c r="Y199">
        <f t="shared" si="85"/>
        <v>0</v>
      </c>
      <c r="Z199">
        <f t="shared" si="86"/>
        <v>1</v>
      </c>
      <c r="AA199">
        <f t="shared" si="87"/>
        <v>0</v>
      </c>
      <c r="AB199">
        <f t="shared" si="88"/>
        <v>0</v>
      </c>
      <c r="AC199">
        <f t="shared" si="89"/>
        <v>0</v>
      </c>
      <c r="AD199">
        <f t="shared" si="90"/>
        <v>1</v>
      </c>
      <c r="AE199" t="s">
        <v>28</v>
      </c>
      <c r="AF199">
        <f t="shared" si="91"/>
        <v>0</v>
      </c>
      <c r="AG199">
        <f t="shared" si="92"/>
        <v>0</v>
      </c>
      <c r="AH199">
        <f t="shared" si="93"/>
        <v>0</v>
      </c>
      <c r="AI199">
        <f t="shared" si="94"/>
        <v>1</v>
      </c>
      <c r="AJ199">
        <f t="shared" si="95"/>
        <v>0</v>
      </c>
      <c r="AK199">
        <v>1</v>
      </c>
      <c r="AL199">
        <v>1</v>
      </c>
      <c r="AM199">
        <v>0</v>
      </c>
      <c r="AN199">
        <v>0</v>
      </c>
      <c r="AO199">
        <v>1</v>
      </c>
      <c r="AP199">
        <v>1</v>
      </c>
      <c r="AQ199">
        <v>1</v>
      </c>
      <c r="AR199">
        <v>0</v>
      </c>
      <c r="AS199">
        <v>0</v>
      </c>
      <c r="AT199">
        <v>0</v>
      </c>
      <c r="AU199" t="s">
        <v>22</v>
      </c>
      <c r="AV199">
        <v>61.9</v>
      </c>
      <c r="AW199">
        <v>55</v>
      </c>
      <c r="AX199">
        <v>35.5</v>
      </c>
      <c r="AY199">
        <v>40.6</v>
      </c>
      <c r="AZ199">
        <v>55</v>
      </c>
      <c r="BA199">
        <v>80</v>
      </c>
      <c r="BB199">
        <v>1</v>
      </c>
    </row>
    <row r="200" spans="1:54" x14ac:dyDescent="0.3">
      <c r="A200" t="s">
        <v>19</v>
      </c>
      <c r="B200">
        <f t="shared" si="72"/>
        <v>1</v>
      </c>
      <c r="C200">
        <f t="shared" si="73"/>
        <v>0</v>
      </c>
      <c r="D200">
        <f t="shared" si="74"/>
        <v>0</v>
      </c>
      <c r="E200">
        <f t="shared" si="75"/>
        <v>0</v>
      </c>
      <c r="F200">
        <f t="shared" si="76"/>
        <v>0</v>
      </c>
      <c r="G200">
        <f t="shared" si="77"/>
        <v>0</v>
      </c>
      <c r="H200" s="3">
        <v>12909.41</v>
      </c>
      <c r="I200" s="3">
        <v>9.4657117817893948</v>
      </c>
      <c r="J200" s="2">
        <v>1.27</v>
      </c>
      <c r="K200" s="2">
        <v>-0.19252251383012464</v>
      </c>
      <c r="L200" s="2">
        <v>2.0483830000000003</v>
      </c>
      <c r="M200" s="2">
        <v>1.6129</v>
      </c>
      <c r="N200" t="s">
        <v>13</v>
      </c>
      <c r="O200" t="s">
        <v>20</v>
      </c>
      <c r="P200" t="s">
        <v>31</v>
      </c>
      <c r="Q200">
        <f t="shared" si="78"/>
        <v>0</v>
      </c>
      <c r="R200">
        <f t="shared" si="79"/>
        <v>0</v>
      </c>
      <c r="S200">
        <f t="shared" si="80"/>
        <v>0</v>
      </c>
      <c r="T200">
        <f t="shared" si="81"/>
        <v>1</v>
      </c>
      <c r="U200">
        <f t="shared" si="82"/>
        <v>0</v>
      </c>
      <c r="V200" t="s">
        <v>34</v>
      </c>
      <c r="W200">
        <f t="shared" si="83"/>
        <v>0</v>
      </c>
      <c r="X200">
        <f t="shared" si="84"/>
        <v>0</v>
      </c>
      <c r="Y200">
        <f t="shared" si="85"/>
        <v>0</v>
      </c>
      <c r="Z200">
        <f t="shared" si="86"/>
        <v>0</v>
      </c>
      <c r="AA200">
        <f t="shared" si="87"/>
        <v>0</v>
      </c>
      <c r="AB200">
        <f t="shared" si="88"/>
        <v>1</v>
      </c>
      <c r="AC200">
        <f t="shared" si="89"/>
        <v>0</v>
      </c>
      <c r="AD200">
        <f t="shared" si="90"/>
        <v>1</v>
      </c>
      <c r="AE200" t="s">
        <v>23</v>
      </c>
      <c r="AF200">
        <f t="shared" si="91"/>
        <v>0</v>
      </c>
      <c r="AG200">
        <f t="shared" si="92"/>
        <v>1</v>
      </c>
      <c r="AH200">
        <f t="shared" si="93"/>
        <v>0</v>
      </c>
      <c r="AI200">
        <f t="shared" si="94"/>
        <v>0</v>
      </c>
      <c r="AJ200">
        <f t="shared" si="95"/>
        <v>0</v>
      </c>
      <c r="AK200">
        <v>0</v>
      </c>
      <c r="AL200">
        <v>1</v>
      </c>
      <c r="AM200">
        <v>0</v>
      </c>
      <c r="AN200">
        <v>0</v>
      </c>
      <c r="AO200">
        <v>1</v>
      </c>
      <c r="AP200">
        <v>1</v>
      </c>
      <c r="AQ200">
        <v>1</v>
      </c>
      <c r="AR200">
        <v>1</v>
      </c>
      <c r="AS200">
        <v>0</v>
      </c>
      <c r="AT200">
        <v>0</v>
      </c>
      <c r="AU200" t="s">
        <v>22</v>
      </c>
      <c r="AV200">
        <v>61.7</v>
      </c>
      <c r="AW200">
        <v>57</v>
      </c>
      <c r="AX200">
        <v>35.5</v>
      </c>
      <c r="AY200">
        <v>40.799999999999997</v>
      </c>
      <c r="AZ200">
        <v>50</v>
      </c>
      <c r="BA200">
        <v>80</v>
      </c>
      <c r="BB200">
        <v>1</v>
      </c>
    </row>
    <row r="201" spans="1:54" x14ac:dyDescent="0.3">
      <c r="A201" t="s">
        <v>12</v>
      </c>
      <c r="B201">
        <f t="shared" si="72"/>
        <v>0</v>
      </c>
      <c r="C201">
        <f t="shared" si="73"/>
        <v>0</v>
      </c>
      <c r="D201">
        <f t="shared" si="74"/>
        <v>0</v>
      </c>
      <c r="E201">
        <f t="shared" si="75"/>
        <v>0</v>
      </c>
      <c r="F201">
        <f t="shared" si="76"/>
        <v>0</v>
      </c>
      <c r="G201">
        <f t="shared" si="77"/>
        <v>1</v>
      </c>
      <c r="H201" s="3">
        <v>10646</v>
      </c>
      <c r="I201" s="3">
        <v>9.2729395137327035</v>
      </c>
      <c r="J201" s="2">
        <v>1.282</v>
      </c>
      <c r="K201" s="2">
        <v>-0.1510968517057768</v>
      </c>
      <c r="L201" s="2">
        <v>2.1069977680000003</v>
      </c>
      <c r="M201" s="2">
        <v>1.643524</v>
      </c>
      <c r="N201" t="s">
        <v>13</v>
      </c>
      <c r="O201" t="s">
        <v>14</v>
      </c>
      <c r="P201" t="s">
        <v>31</v>
      </c>
      <c r="Q201">
        <f t="shared" si="78"/>
        <v>0</v>
      </c>
      <c r="R201">
        <f t="shared" si="79"/>
        <v>0</v>
      </c>
      <c r="S201">
        <f t="shared" si="80"/>
        <v>0</v>
      </c>
      <c r="T201">
        <f t="shared" si="81"/>
        <v>1</v>
      </c>
      <c r="U201">
        <f t="shared" si="82"/>
        <v>0</v>
      </c>
      <c r="V201" t="s">
        <v>16</v>
      </c>
      <c r="W201">
        <f t="shared" si="83"/>
        <v>0</v>
      </c>
      <c r="X201">
        <f t="shared" si="84"/>
        <v>0</v>
      </c>
      <c r="Y201">
        <f t="shared" si="85"/>
        <v>0</v>
      </c>
      <c r="Z201">
        <f t="shared" si="86"/>
        <v>1</v>
      </c>
      <c r="AA201">
        <f t="shared" si="87"/>
        <v>0</v>
      </c>
      <c r="AB201">
        <f t="shared" si="88"/>
        <v>0</v>
      </c>
      <c r="AC201">
        <f t="shared" si="89"/>
        <v>0</v>
      </c>
      <c r="AD201">
        <f t="shared" si="90"/>
        <v>1</v>
      </c>
      <c r="AE201" t="s">
        <v>28</v>
      </c>
      <c r="AF201">
        <f t="shared" si="91"/>
        <v>0</v>
      </c>
      <c r="AG201">
        <f t="shared" si="92"/>
        <v>0</v>
      </c>
      <c r="AH201">
        <f t="shared" si="93"/>
        <v>0</v>
      </c>
      <c r="AI201">
        <f t="shared" si="94"/>
        <v>1</v>
      </c>
      <c r="AJ201">
        <f t="shared" si="95"/>
        <v>0</v>
      </c>
      <c r="AK201">
        <v>1</v>
      </c>
      <c r="AL201">
        <v>1</v>
      </c>
      <c r="AM201">
        <v>0</v>
      </c>
      <c r="AN201">
        <v>1</v>
      </c>
      <c r="AO201">
        <v>1</v>
      </c>
      <c r="AP201">
        <v>1</v>
      </c>
      <c r="AQ201">
        <v>1</v>
      </c>
      <c r="AR201">
        <v>1</v>
      </c>
      <c r="AS201">
        <v>1</v>
      </c>
      <c r="AT201">
        <v>0</v>
      </c>
      <c r="AU201" t="s">
        <v>17</v>
      </c>
      <c r="AV201">
        <v>61.9</v>
      </c>
      <c r="AW201">
        <v>55.9</v>
      </c>
      <c r="AX201">
        <v>34.799999999999997</v>
      </c>
      <c r="AY201">
        <v>40.799999999999997</v>
      </c>
      <c r="AZ201">
        <v>50</v>
      </c>
      <c r="BA201">
        <v>76</v>
      </c>
      <c r="BB201">
        <v>1</v>
      </c>
    </row>
    <row r="202" spans="1:54" x14ac:dyDescent="0.3">
      <c r="A202" t="s">
        <v>19</v>
      </c>
      <c r="B202">
        <f t="shared" si="72"/>
        <v>1</v>
      </c>
      <c r="C202">
        <f t="shared" si="73"/>
        <v>0</v>
      </c>
      <c r="D202">
        <f t="shared" si="74"/>
        <v>0</v>
      </c>
      <c r="E202">
        <f t="shared" si="75"/>
        <v>0</v>
      </c>
      <c r="F202">
        <f t="shared" si="76"/>
        <v>0</v>
      </c>
      <c r="G202">
        <f t="shared" si="77"/>
        <v>0</v>
      </c>
      <c r="H202" s="3">
        <v>17395.099999999999</v>
      </c>
      <c r="I202" s="3">
        <v>9.7639438363479023</v>
      </c>
      <c r="J202" s="2">
        <v>1.51</v>
      </c>
      <c r="K202" s="2">
        <v>0.63599072865683148</v>
      </c>
      <c r="L202" s="2">
        <v>3.4429509999999999</v>
      </c>
      <c r="M202" s="2">
        <v>2.2801</v>
      </c>
      <c r="N202" t="s">
        <v>13</v>
      </c>
      <c r="O202" t="s">
        <v>20</v>
      </c>
      <c r="P202" t="s">
        <v>21</v>
      </c>
      <c r="Q202">
        <f t="shared" si="78"/>
        <v>0</v>
      </c>
      <c r="R202">
        <f t="shared" si="79"/>
        <v>0</v>
      </c>
      <c r="S202">
        <f t="shared" si="80"/>
        <v>0</v>
      </c>
      <c r="T202">
        <f t="shared" si="81"/>
        <v>0</v>
      </c>
      <c r="U202">
        <f t="shared" si="82"/>
        <v>1</v>
      </c>
      <c r="V202" t="s">
        <v>37</v>
      </c>
      <c r="W202">
        <f t="shared" si="83"/>
        <v>0</v>
      </c>
      <c r="X202">
        <f t="shared" si="84"/>
        <v>1</v>
      </c>
      <c r="Y202">
        <f t="shared" si="85"/>
        <v>0</v>
      </c>
      <c r="Z202">
        <f t="shared" si="86"/>
        <v>0</v>
      </c>
      <c r="AA202">
        <f t="shared" si="87"/>
        <v>0</v>
      </c>
      <c r="AB202">
        <f t="shared" si="88"/>
        <v>0</v>
      </c>
      <c r="AC202">
        <f t="shared" si="89"/>
        <v>1</v>
      </c>
      <c r="AD202">
        <f t="shared" si="90"/>
        <v>0</v>
      </c>
      <c r="AE202" t="s">
        <v>23</v>
      </c>
      <c r="AF202">
        <f t="shared" si="91"/>
        <v>0</v>
      </c>
      <c r="AG202">
        <f t="shared" si="92"/>
        <v>1</v>
      </c>
      <c r="AH202">
        <f t="shared" si="93"/>
        <v>0</v>
      </c>
      <c r="AI202">
        <f t="shared" si="94"/>
        <v>0</v>
      </c>
      <c r="AJ202">
        <f t="shared" si="95"/>
        <v>0</v>
      </c>
      <c r="AK202">
        <v>0</v>
      </c>
      <c r="AL202">
        <v>1</v>
      </c>
      <c r="AM202">
        <v>1</v>
      </c>
      <c r="AN202">
        <v>0</v>
      </c>
      <c r="AO202">
        <v>1</v>
      </c>
      <c r="AP202">
        <v>1</v>
      </c>
      <c r="AQ202">
        <v>1</v>
      </c>
      <c r="AR202">
        <v>0</v>
      </c>
      <c r="AS202">
        <v>0</v>
      </c>
      <c r="AT202">
        <v>0</v>
      </c>
      <c r="AU202" t="s">
        <v>22</v>
      </c>
      <c r="AV202">
        <v>61.2</v>
      </c>
      <c r="AW202">
        <v>57</v>
      </c>
      <c r="AX202">
        <v>34</v>
      </c>
      <c r="AY202">
        <v>40.799999999999997</v>
      </c>
      <c r="AZ202">
        <v>55</v>
      </c>
      <c r="BA202">
        <v>80</v>
      </c>
      <c r="BB202">
        <v>1</v>
      </c>
    </row>
    <row r="203" spans="1:54" x14ac:dyDescent="0.3">
      <c r="A203" t="s">
        <v>12</v>
      </c>
      <c r="B203">
        <f t="shared" si="72"/>
        <v>0</v>
      </c>
      <c r="C203">
        <f t="shared" si="73"/>
        <v>0</v>
      </c>
      <c r="D203">
        <f t="shared" si="74"/>
        <v>0</v>
      </c>
      <c r="E203">
        <f t="shared" si="75"/>
        <v>0</v>
      </c>
      <c r="F203">
        <f t="shared" si="76"/>
        <v>0</v>
      </c>
      <c r="G203">
        <f t="shared" si="77"/>
        <v>1</v>
      </c>
      <c r="H203" s="3">
        <v>8279</v>
      </c>
      <c r="I203" s="3">
        <v>9.0214774671388067</v>
      </c>
      <c r="J203" s="2">
        <v>1.1359999999999999</v>
      </c>
      <c r="K203" s="2">
        <v>-0.65510907421867559</v>
      </c>
      <c r="L203" s="2">
        <v>1.4660034559999997</v>
      </c>
      <c r="M203" s="2">
        <v>1.2904959999999999</v>
      </c>
      <c r="N203" t="s">
        <v>13</v>
      </c>
      <c r="O203" t="s">
        <v>14</v>
      </c>
      <c r="P203" t="s">
        <v>21</v>
      </c>
      <c r="Q203">
        <f t="shared" si="78"/>
        <v>0</v>
      </c>
      <c r="R203">
        <f t="shared" si="79"/>
        <v>0</v>
      </c>
      <c r="S203">
        <f t="shared" si="80"/>
        <v>0</v>
      </c>
      <c r="T203">
        <f t="shared" si="81"/>
        <v>0</v>
      </c>
      <c r="U203">
        <f t="shared" si="82"/>
        <v>1</v>
      </c>
      <c r="V203" t="s">
        <v>16</v>
      </c>
      <c r="W203">
        <f t="shared" si="83"/>
        <v>0</v>
      </c>
      <c r="X203">
        <f t="shared" si="84"/>
        <v>0</v>
      </c>
      <c r="Y203">
        <f t="shared" si="85"/>
        <v>0</v>
      </c>
      <c r="Z203">
        <f t="shared" si="86"/>
        <v>1</v>
      </c>
      <c r="AA203">
        <f t="shared" si="87"/>
        <v>0</v>
      </c>
      <c r="AB203">
        <f t="shared" si="88"/>
        <v>0</v>
      </c>
      <c r="AC203">
        <f t="shared" si="89"/>
        <v>0</v>
      </c>
      <c r="AD203">
        <f t="shared" si="90"/>
        <v>1</v>
      </c>
      <c r="AE203" t="s">
        <v>28</v>
      </c>
      <c r="AF203">
        <f t="shared" si="91"/>
        <v>0</v>
      </c>
      <c r="AG203">
        <f t="shared" si="92"/>
        <v>0</v>
      </c>
      <c r="AH203">
        <f t="shared" si="93"/>
        <v>0</v>
      </c>
      <c r="AI203">
        <f t="shared" si="94"/>
        <v>1</v>
      </c>
      <c r="AJ203">
        <f t="shared" si="95"/>
        <v>0</v>
      </c>
      <c r="AK203">
        <v>1</v>
      </c>
      <c r="AL203">
        <v>1</v>
      </c>
      <c r="AM203">
        <v>0</v>
      </c>
      <c r="AN203">
        <v>1</v>
      </c>
      <c r="AO203">
        <v>1</v>
      </c>
      <c r="AP203">
        <v>1</v>
      </c>
      <c r="AQ203">
        <v>1</v>
      </c>
      <c r="AR203">
        <v>0</v>
      </c>
      <c r="AS203">
        <v>1</v>
      </c>
      <c r="AT203">
        <v>1</v>
      </c>
      <c r="AU203" t="s">
        <v>17</v>
      </c>
      <c r="AV203">
        <v>61.2</v>
      </c>
      <c r="AW203">
        <v>57</v>
      </c>
      <c r="AX203">
        <v>34.299999999999997</v>
      </c>
      <c r="AY203">
        <v>40.6</v>
      </c>
      <c r="AZ203">
        <v>54</v>
      </c>
      <c r="BA203">
        <v>77</v>
      </c>
      <c r="BB203">
        <v>1</v>
      </c>
    </row>
    <row r="204" spans="1:54" x14ac:dyDescent="0.3">
      <c r="A204" t="s">
        <v>38</v>
      </c>
      <c r="B204">
        <f t="shared" si="72"/>
        <v>0</v>
      </c>
      <c r="C204">
        <f t="shared" si="73"/>
        <v>0</v>
      </c>
      <c r="D204">
        <f t="shared" si="74"/>
        <v>0</v>
      </c>
      <c r="E204">
        <f t="shared" si="75"/>
        <v>0</v>
      </c>
      <c r="F204">
        <f t="shared" si="76"/>
        <v>1</v>
      </c>
      <c r="G204">
        <f t="shared" si="77"/>
        <v>0</v>
      </c>
      <c r="H204" s="3">
        <v>8440</v>
      </c>
      <c r="I204" s="3">
        <v>9.0407375875900033</v>
      </c>
      <c r="J204" s="2">
        <v>1.1399999999999999</v>
      </c>
      <c r="K204" s="2">
        <v>-0.64130052017722627</v>
      </c>
      <c r="L204" s="2">
        <v>1.4815439999999995</v>
      </c>
      <c r="M204" s="2">
        <v>1.2995999999999999</v>
      </c>
      <c r="N204" t="s">
        <v>13</v>
      </c>
      <c r="O204" t="s">
        <v>39</v>
      </c>
      <c r="P204" t="s">
        <v>31</v>
      </c>
      <c r="Q204">
        <f t="shared" si="78"/>
        <v>0</v>
      </c>
      <c r="R204">
        <f t="shared" si="79"/>
        <v>0</v>
      </c>
      <c r="S204">
        <f t="shared" si="80"/>
        <v>0</v>
      </c>
      <c r="T204">
        <f t="shared" si="81"/>
        <v>1</v>
      </c>
      <c r="U204">
        <f t="shared" si="82"/>
        <v>0</v>
      </c>
      <c r="V204" t="s">
        <v>16</v>
      </c>
      <c r="W204">
        <f t="shared" si="83"/>
        <v>0</v>
      </c>
      <c r="X204">
        <f t="shared" si="84"/>
        <v>0</v>
      </c>
      <c r="Y204">
        <f t="shared" si="85"/>
        <v>0</v>
      </c>
      <c r="Z204">
        <f t="shared" si="86"/>
        <v>1</v>
      </c>
      <c r="AA204">
        <f t="shared" si="87"/>
        <v>0</v>
      </c>
      <c r="AB204">
        <f t="shared" si="88"/>
        <v>0</v>
      </c>
      <c r="AC204">
        <f t="shared" si="89"/>
        <v>0</v>
      </c>
      <c r="AD204">
        <f t="shared" si="90"/>
        <v>1</v>
      </c>
      <c r="AE204" t="s">
        <v>33</v>
      </c>
      <c r="AF204">
        <f t="shared" si="91"/>
        <v>1</v>
      </c>
      <c r="AG204">
        <f t="shared" si="92"/>
        <v>0</v>
      </c>
      <c r="AH204">
        <f t="shared" si="93"/>
        <v>0</v>
      </c>
      <c r="AI204">
        <f t="shared" si="94"/>
        <v>0</v>
      </c>
      <c r="AJ204">
        <f t="shared" si="95"/>
        <v>0</v>
      </c>
      <c r="AK204">
        <v>1</v>
      </c>
      <c r="AL204">
        <v>1</v>
      </c>
      <c r="AM204">
        <v>0</v>
      </c>
      <c r="AN204">
        <v>1</v>
      </c>
      <c r="AO204">
        <v>1</v>
      </c>
      <c r="AP204">
        <v>1</v>
      </c>
      <c r="AQ204">
        <v>1</v>
      </c>
      <c r="AR204">
        <v>0</v>
      </c>
      <c r="AS204">
        <v>1</v>
      </c>
      <c r="AT204">
        <v>0</v>
      </c>
      <c r="AU204" t="s">
        <v>17</v>
      </c>
      <c r="AV204">
        <v>61.5</v>
      </c>
      <c r="AW204">
        <v>55.2</v>
      </c>
      <c r="AX204">
        <v>34.299999999999997</v>
      </c>
      <c r="AY204">
        <v>40.6</v>
      </c>
      <c r="AZ204">
        <v>54</v>
      </c>
      <c r="BA204">
        <v>78</v>
      </c>
      <c r="BB204">
        <v>1</v>
      </c>
    </row>
    <row r="205" spans="1:54" x14ac:dyDescent="0.3">
      <c r="A205" t="s">
        <v>19</v>
      </c>
      <c r="B205">
        <f t="shared" si="72"/>
        <v>1</v>
      </c>
      <c r="C205">
        <f t="shared" si="73"/>
        <v>0</v>
      </c>
      <c r="D205">
        <f t="shared" si="74"/>
        <v>0</v>
      </c>
      <c r="E205">
        <f t="shared" si="75"/>
        <v>0</v>
      </c>
      <c r="F205">
        <f t="shared" si="76"/>
        <v>0</v>
      </c>
      <c r="G205">
        <f t="shared" si="77"/>
        <v>0</v>
      </c>
      <c r="H205" s="3">
        <v>9795.8250000000007</v>
      </c>
      <c r="I205" s="3">
        <v>9.1897115534780252</v>
      </c>
      <c r="J205" s="2">
        <v>1.1499999999999999</v>
      </c>
      <c r="K205" s="2">
        <v>-0.60677913507360304</v>
      </c>
      <c r="L205" s="2">
        <v>1.5208749999999998</v>
      </c>
      <c r="M205" s="2">
        <v>1.3224999999999998</v>
      </c>
      <c r="N205" t="s">
        <v>13</v>
      </c>
      <c r="O205" t="s">
        <v>20</v>
      </c>
      <c r="P205" t="s">
        <v>15</v>
      </c>
      <c r="Q205">
        <f t="shared" si="78"/>
        <v>0</v>
      </c>
      <c r="R205">
        <f t="shared" si="79"/>
        <v>0</v>
      </c>
      <c r="S205">
        <f t="shared" si="80"/>
        <v>1</v>
      </c>
      <c r="T205">
        <f t="shared" si="81"/>
        <v>0</v>
      </c>
      <c r="U205">
        <f t="shared" si="82"/>
        <v>0</v>
      </c>
      <c r="V205" t="s">
        <v>16</v>
      </c>
      <c r="W205">
        <f t="shared" si="83"/>
        <v>0</v>
      </c>
      <c r="X205">
        <f t="shared" si="84"/>
        <v>0</v>
      </c>
      <c r="Y205">
        <f t="shared" si="85"/>
        <v>0</v>
      </c>
      <c r="Z205">
        <f t="shared" si="86"/>
        <v>1</v>
      </c>
      <c r="AA205">
        <f t="shared" si="87"/>
        <v>0</v>
      </c>
      <c r="AB205">
        <f t="shared" si="88"/>
        <v>0</v>
      </c>
      <c r="AC205">
        <f t="shared" si="89"/>
        <v>0</v>
      </c>
      <c r="AD205">
        <f t="shared" si="90"/>
        <v>1</v>
      </c>
      <c r="AE205" t="s">
        <v>33</v>
      </c>
      <c r="AF205">
        <f t="shared" si="91"/>
        <v>1</v>
      </c>
      <c r="AG205">
        <f t="shared" si="92"/>
        <v>0</v>
      </c>
      <c r="AH205">
        <f t="shared" si="93"/>
        <v>0</v>
      </c>
      <c r="AI205">
        <f t="shared" si="94"/>
        <v>0</v>
      </c>
      <c r="AJ205">
        <f t="shared" si="95"/>
        <v>0</v>
      </c>
      <c r="AK205">
        <v>1</v>
      </c>
      <c r="AL205">
        <v>1</v>
      </c>
      <c r="AM205">
        <v>0</v>
      </c>
      <c r="AN205">
        <v>0</v>
      </c>
      <c r="AO205">
        <v>1</v>
      </c>
      <c r="AP205">
        <v>1</v>
      </c>
      <c r="AQ205">
        <v>1</v>
      </c>
      <c r="AR205">
        <v>0</v>
      </c>
      <c r="AS205">
        <v>0</v>
      </c>
      <c r="AT205">
        <v>0</v>
      </c>
      <c r="AU205" t="s">
        <v>22</v>
      </c>
      <c r="AV205">
        <v>61.8</v>
      </c>
      <c r="AW205">
        <v>57</v>
      </c>
      <c r="AX205">
        <v>35.5</v>
      </c>
      <c r="AY205">
        <v>40.6</v>
      </c>
      <c r="AZ205">
        <v>55</v>
      </c>
      <c r="BA205">
        <v>80</v>
      </c>
      <c r="BB205">
        <v>1</v>
      </c>
    </row>
    <row r="206" spans="1:54" x14ac:dyDescent="0.3">
      <c r="A206" t="s">
        <v>38</v>
      </c>
      <c r="B206">
        <f t="shared" si="72"/>
        <v>0</v>
      </c>
      <c r="C206">
        <f t="shared" si="73"/>
        <v>0</v>
      </c>
      <c r="D206">
        <f t="shared" si="74"/>
        <v>0</v>
      </c>
      <c r="E206">
        <f t="shared" si="75"/>
        <v>0</v>
      </c>
      <c r="F206">
        <f t="shared" si="76"/>
        <v>1</v>
      </c>
      <c r="G206">
        <f t="shared" si="77"/>
        <v>0</v>
      </c>
      <c r="H206" s="3">
        <v>13770</v>
      </c>
      <c r="I206" s="3">
        <v>9.5302475917227003</v>
      </c>
      <c r="J206" s="2">
        <v>1.22</v>
      </c>
      <c r="K206" s="2">
        <v>-0.36512943934824066</v>
      </c>
      <c r="L206" s="2">
        <v>1.8158479999999999</v>
      </c>
      <c r="M206" s="2">
        <v>1.4883999999999999</v>
      </c>
      <c r="N206" t="s">
        <v>13</v>
      </c>
      <c r="O206" t="s">
        <v>39</v>
      </c>
      <c r="P206" t="s">
        <v>27</v>
      </c>
      <c r="Q206">
        <f t="shared" si="78"/>
        <v>1</v>
      </c>
      <c r="R206">
        <f t="shared" si="79"/>
        <v>0</v>
      </c>
      <c r="S206">
        <f t="shared" si="80"/>
        <v>0</v>
      </c>
      <c r="T206">
        <f t="shared" si="81"/>
        <v>0</v>
      </c>
      <c r="U206">
        <f t="shared" si="82"/>
        <v>0</v>
      </c>
      <c r="V206" t="s">
        <v>24</v>
      </c>
      <c r="W206">
        <f t="shared" si="83"/>
        <v>0</v>
      </c>
      <c r="X206">
        <f t="shared" si="84"/>
        <v>0</v>
      </c>
      <c r="Y206">
        <f t="shared" si="85"/>
        <v>1</v>
      </c>
      <c r="Z206">
        <f t="shared" si="86"/>
        <v>0</v>
      </c>
      <c r="AA206">
        <f t="shared" si="87"/>
        <v>0</v>
      </c>
      <c r="AB206">
        <f t="shared" si="88"/>
        <v>0</v>
      </c>
      <c r="AC206">
        <f t="shared" si="89"/>
        <v>0</v>
      </c>
      <c r="AD206">
        <f t="shared" si="90"/>
        <v>1</v>
      </c>
      <c r="AE206" t="s">
        <v>33</v>
      </c>
      <c r="AF206">
        <f t="shared" si="91"/>
        <v>1</v>
      </c>
      <c r="AG206">
        <f t="shared" si="92"/>
        <v>0</v>
      </c>
      <c r="AH206">
        <f t="shared" si="93"/>
        <v>0</v>
      </c>
      <c r="AI206">
        <f t="shared" si="94"/>
        <v>0</v>
      </c>
      <c r="AJ206">
        <f t="shared" si="95"/>
        <v>0</v>
      </c>
      <c r="AK206">
        <v>1</v>
      </c>
      <c r="AL206">
        <v>1</v>
      </c>
      <c r="AM206">
        <v>1</v>
      </c>
      <c r="AN206">
        <v>1</v>
      </c>
      <c r="AO206">
        <v>1</v>
      </c>
      <c r="AP206">
        <v>1</v>
      </c>
      <c r="AQ206">
        <v>1</v>
      </c>
      <c r="AR206">
        <v>0</v>
      </c>
      <c r="AS206">
        <v>1</v>
      </c>
      <c r="AT206">
        <v>0</v>
      </c>
      <c r="AU206" t="s">
        <v>17</v>
      </c>
      <c r="AV206">
        <v>61.9</v>
      </c>
      <c r="AW206">
        <v>54.5</v>
      </c>
      <c r="AX206">
        <v>34.299999999999997</v>
      </c>
      <c r="AY206">
        <v>40.6</v>
      </c>
      <c r="AZ206">
        <v>54</v>
      </c>
      <c r="BA206">
        <v>78</v>
      </c>
      <c r="BB206">
        <v>1</v>
      </c>
    </row>
    <row r="207" spans="1:54" x14ac:dyDescent="0.3">
      <c r="A207" t="s">
        <v>35</v>
      </c>
      <c r="B207">
        <f t="shared" si="72"/>
        <v>0</v>
      </c>
      <c r="C207">
        <f t="shared" si="73"/>
        <v>0</v>
      </c>
      <c r="D207">
        <f t="shared" si="74"/>
        <v>0</v>
      </c>
      <c r="E207">
        <f t="shared" si="75"/>
        <v>1</v>
      </c>
      <c r="F207">
        <f t="shared" si="76"/>
        <v>0</v>
      </c>
      <c r="G207">
        <f t="shared" si="77"/>
        <v>0</v>
      </c>
      <c r="H207" s="3">
        <v>18590</v>
      </c>
      <c r="I207" s="3">
        <v>9.83037908071549</v>
      </c>
      <c r="J207" s="2">
        <v>1.51</v>
      </c>
      <c r="K207" s="2">
        <v>0.63599072865683148</v>
      </c>
      <c r="L207" s="2">
        <v>3.4429509999999999</v>
      </c>
      <c r="M207" s="2">
        <v>2.2801</v>
      </c>
      <c r="N207" t="s">
        <v>13</v>
      </c>
      <c r="O207" t="s">
        <v>36</v>
      </c>
      <c r="P207" t="s">
        <v>27</v>
      </c>
      <c r="Q207">
        <f t="shared" si="78"/>
        <v>1</v>
      </c>
      <c r="R207">
        <f t="shared" si="79"/>
        <v>0</v>
      </c>
      <c r="S207">
        <f t="shared" si="80"/>
        <v>0</v>
      </c>
      <c r="T207">
        <f t="shared" si="81"/>
        <v>0</v>
      </c>
      <c r="U207">
        <f t="shared" si="82"/>
        <v>0</v>
      </c>
      <c r="V207" t="s">
        <v>24</v>
      </c>
      <c r="W207">
        <f t="shared" si="83"/>
        <v>0</v>
      </c>
      <c r="X207">
        <f t="shared" si="84"/>
        <v>0</v>
      </c>
      <c r="Y207">
        <f t="shared" si="85"/>
        <v>1</v>
      </c>
      <c r="Z207">
        <f t="shared" si="86"/>
        <v>0</v>
      </c>
      <c r="AA207">
        <f t="shared" si="87"/>
        <v>0</v>
      </c>
      <c r="AB207">
        <f t="shared" si="88"/>
        <v>0</v>
      </c>
      <c r="AC207">
        <f t="shared" si="89"/>
        <v>0</v>
      </c>
      <c r="AD207">
        <f t="shared" si="90"/>
        <v>1</v>
      </c>
      <c r="AE207" t="s">
        <v>41</v>
      </c>
      <c r="AF207">
        <f t="shared" si="91"/>
        <v>0</v>
      </c>
      <c r="AG207">
        <f t="shared" si="92"/>
        <v>0</v>
      </c>
      <c r="AH207">
        <f t="shared" si="93"/>
        <v>1</v>
      </c>
      <c r="AI207">
        <f t="shared" si="94"/>
        <v>0</v>
      </c>
      <c r="AJ207">
        <f t="shared" si="95"/>
        <v>0</v>
      </c>
      <c r="AK207">
        <v>1</v>
      </c>
      <c r="AL207">
        <v>0</v>
      </c>
      <c r="AM207">
        <v>1</v>
      </c>
      <c r="AN207">
        <v>0</v>
      </c>
      <c r="AO207">
        <v>1</v>
      </c>
      <c r="AP207">
        <v>1</v>
      </c>
      <c r="AQ207">
        <v>0</v>
      </c>
      <c r="AR207">
        <v>1</v>
      </c>
      <c r="AS207">
        <v>0</v>
      </c>
      <c r="AT207">
        <v>0</v>
      </c>
      <c r="AU207" t="s">
        <v>22</v>
      </c>
      <c r="AV207">
        <v>61.4</v>
      </c>
      <c r="AW207">
        <v>58</v>
      </c>
      <c r="AX207">
        <v>35</v>
      </c>
      <c r="AY207">
        <v>40.6</v>
      </c>
      <c r="AZ207">
        <v>45</v>
      </c>
      <c r="BA207">
        <v>80</v>
      </c>
      <c r="BB207">
        <v>1</v>
      </c>
    </row>
    <row r="208" spans="1:54" x14ac:dyDescent="0.3">
      <c r="A208" t="s">
        <v>19</v>
      </c>
      <c r="B208">
        <f t="shared" si="72"/>
        <v>1</v>
      </c>
      <c r="C208">
        <f t="shared" si="73"/>
        <v>0</v>
      </c>
      <c r="D208">
        <f t="shared" si="74"/>
        <v>0</v>
      </c>
      <c r="E208">
        <f t="shared" si="75"/>
        <v>0</v>
      </c>
      <c r="F208">
        <f t="shared" si="76"/>
        <v>0</v>
      </c>
      <c r="G208">
        <f t="shared" si="77"/>
        <v>0</v>
      </c>
      <c r="H208" s="3">
        <v>8743.8449999999993</v>
      </c>
      <c r="I208" s="3">
        <v>9.0761053032582719</v>
      </c>
      <c r="J208" s="2">
        <v>1.04</v>
      </c>
      <c r="K208" s="2">
        <v>-0.98651437121345753</v>
      </c>
      <c r="L208" s="2">
        <v>1.1248640000000001</v>
      </c>
      <c r="M208" s="2">
        <v>1.0816000000000001</v>
      </c>
      <c r="N208" t="s">
        <v>13</v>
      </c>
      <c r="O208" t="s">
        <v>20</v>
      </c>
      <c r="P208" t="s">
        <v>21</v>
      </c>
      <c r="Q208">
        <f t="shared" si="78"/>
        <v>0</v>
      </c>
      <c r="R208">
        <f t="shared" si="79"/>
        <v>0</v>
      </c>
      <c r="S208">
        <f t="shared" si="80"/>
        <v>0</v>
      </c>
      <c r="T208">
        <f t="shared" si="81"/>
        <v>0</v>
      </c>
      <c r="U208">
        <f t="shared" si="82"/>
        <v>1</v>
      </c>
      <c r="V208" t="s">
        <v>32</v>
      </c>
      <c r="W208">
        <f t="shared" si="83"/>
        <v>0</v>
      </c>
      <c r="X208">
        <f t="shared" si="84"/>
        <v>0</v>
      </c>
      <c r="Y208">
        <f t="shared" si="85"/>
        <v>0</v>
      </c>
      <c r="Z208">
        <f t="shared" si="86"/>
        <v>0</v>
      </c>
      <c r="AA208">
        <f t="shared" si="87"/>
        <v>1</v>
      </c>
      <c r="AB208">
        <f t="shared" si="88"/>
        <v>0</v>
      </c>
      <c r="AC208">
        <f t="shared" si="89"/>
        <v>0</v>
      </c>
      <c r="AD208">
        <f t="shared" si="90"/>
        <v>1</v>
      </c>
      <c r="AE208" t="s">
        <v>33</v>
      </c>
      <c r="AF208">
        <f t="shared" si="91"/>
        <v>1</v>
      </c>
      <c r="AG208">
        <f t="shared" si="92"/>
        <v>0</v>
      </c>
      <c r="AH208">
        <f t="shared" si="93"/>
        <v>0</v>
      </c>
      <c r="AI208">
        <f t="shared" si="94"/>
        <v>0</v>
      </c>
      <c r="AJ208">
        <f t="shared" si="95"/>
        <v>0</v>
      </c>
      <c r="AK208">
        <v>1</v>
      </c>
      <c r="AL208">
        <v>0</v>
      </c>
      <c r="AM208">
        <v>1</v>
      </c>
      <c r="AN208">
        <v>0</v>
      </c>
      <c r="AO208">
        <v>1</v>
      </c>
      <c r="AP208">
        <v>1</v>
      </c>
      <c r="AQ208">
        <v>1</v>
      </c>
      <c r="AR208">
        <v>1</v>
      </c>
      <c r="AS208">
        <v>0</v>
      </c>
      <c r="AT208">
        <v>0</v>
      </c>
      <c r="AU208" t="s">
        <v>22</v>
      </c>
      <c r="AV208">
        <v>61.8</v>
      </c>
      <c r="AW208">
        <v>56</v>
      </c>
      <c r="AX208">
        <v>35</v>
      </c>
      <c r="AY208">
        <v>40.799999999999997</v>
      </c>
      <c r="AZ208">
        <v>50</v>
      </c>
      <c r="BA208">
        <v>80</v>
      </c>
      <c r="BB208">
        <v>1</v>
      </c>
    </row>
    <row r="209" spans="1:54" x14ac:dyDescent="0.3">
      <c r="A209" t="s">
        <v>25</v>
      </c>
      <c r="B209">
        <f t="shared" si="72"/>
        <v>0</v>
      </c>
      <c r="C209">
        <f t="shared" si="73"/>
        <v>1</v>
      </c>
      <c r="D209">
        <f t="shared" si="74"/>
        <v>0</v>
      </c>
      <c r="E209">
        <f t="shared" si="75"/>
        <v>0</v>
      </c>
      <c r="F209">
        <f t="shared" si="76"/>
        <v>0</v>
      </c>
      <c r="G209">
        <f t="shared" si="77"/>
        <v>0</v>
      </c>
      <c r="H209" s="3">
        <v>15742</v>
      </c>
      <c r="I209" s="3">
        <v>9.6640875787023948</v>
      </c>
      <c r="J209" s="2">
        <v>1.508</v>
      </c>
      <c r="K209" s="2">
        <v>0.62908645163610688</v>
      </c>
      <c r="L209" s="2">
        <v>3.4292885119999998</v>
      </c>
      <c r="M209" s="2">
        <v>2.2740640000000001</v>
      </c>
      <c r="N209" t="s">
        <v>13</v>
      </c>
      <c r="O209" t="s">
        <v>26</v>
      </c>
      <c r="P209" t="s">
        <v>21</v>
      </c>
      <c r="Q209">
        <f t="shared" si="78"/>
        <v>0</v>
      </c>
      <c r="R209">
        <f t="shared" si="79"/>
        <v>0</v>
      </c>
      <c r="S209">
        <f t="shared" si="80"/>
        <v>0</v>
      </c>
      <c r="T209">
        <f t="shared" si="81"/>
        <v>0</v>
      </c>
      <c r="U209">
        <f t="shared" si="82"/>
        <v>1</v>
      </c>
      <c r="V209" t="s">
        <v>24</v>
      </c>
      <c r="W209">
        <f t="shared" si="83"/>
        <v>0</v>
      </c>
      <c r="X209">
        <f t="shared" si="84"/>
        <v>0</v>
      </c>
      <c r="Y209">
        <f t="shared" si="85"/>
        <v>1</v>
      </c>
      <c r="Z209">
        <f t="shared" si="86"/>
        <v>0</v>
      </c>
      <c r="AA209">
        <f t="shared" si="87"/>
        <v>0</v>
      </c>
      <c r="AB209">
        <f t="shared" si="88"/>
        <v>0</v>
      </c>
      <c r="AC209">
        <f t="shared" si="89"/>
        <v>0</v>
      </c>
      <c r="AD209">
        <f t="shared" si="90"/>
        <v>1</v>
      </c>
      <c r="AE209" t="s">
        <v>28</v>
      </c>
      <c r="AF209">
        <f t="shared" si="91"/>
        <v>0</v>
      </c>
      <c r="AG209">
        <f t="shared" si="92"/>
        <v>0</v>
      </c>
      <c r="AH209">
        <f t="shared" si="93"/>
        <v>0</v>
      </c>
      <c r="AI209">
        <f t="shared" si="94"/>
        <v>1</v>
      </c>
      <c r="AJ209">
        <f t="shared" si="95"/>
        <v>0</v>
      </c>
      <c r="AK209">
        <v>1</v>
      </c>
      <c r="AL209">
        <v>1</v>
      </c>
      <c r="AM209">
        <v>0</v>
      </c>
      <c r="AN209">
        <v>1</v>
      </c>
      <c r="AO209">
        <v>1</v>
      </c>
      <c r="AP209">
        <v>1</v>
      </c>
      <c r="AQ209">
        <v>1</v>
      </c>
      <c r="AR209">
        <v>1</v>
      </c>
      <c r="AS209">
        <v>1</v>
      </c>
      <c r="AT209">
        <v>1</v>
      </c>
      <c r="AU209" t="s">
        <v>17</v>
      </c>
      <c r="AV209">
        <v>61.4</v>
      </c>
      <c r="AW209">
        <v>56</v>
      </c>
      <c r="AX209">
        <v>34.700000000000003</v>
      </c>
      <c r="AY209">
        <v>40.700000000000003</v>
      </c>
      <c r="AZ209">
        <v>50</v>
      </c>
      <c r="BA209">
        <v>77</v>
      </c>
      <c r="BB209">
        <v>1</v>
      </c>
    </row>
    <row r="210" spans="1:54" x14ac:dyDescent="0.3">
      <c r="A210" t="s">
        <v>19</v>
      </c>
      <c r="B210">
        <f t="shared" si="72"/>
        <v>1</v>
      </c>
      <c r="C210">
        <f t="shared" si="73"/>
        <v>0</v>
      </c>
      <c r="D210">
        <f t="shared" si="74"/>
        <v>0</v>
      </c>
      <c r="E210">
        <f t="shared" si="75"/>
        <v>0</v>
      </c>
      <c r="F210">
        <f t="shared" si="76"/>
        <v>0</v>
      </c>
      <c r="G210">
        <f t="shared" si="77"/>
        <v>0</v>
      </c>
      <c r="H210" s="3">
        <v>9421.5249999999996</v>
      </c>
      <c r="I210" s="3">
        <v>9.1507522440643054</v>
      </c>
      <c r="J210" s="2">
        <v>1.03</v>
      </c>
      <c r="K210" s="2">
        <v>-1.0210357563170807</v>
      </c>
      <c r="L210" s="2">
        <v>1.092727</v>
      </c>
      <c r="M210" s="2">
        <v>1.0609</v>
      </c>
      <c r="N210" t="s">
        <v>13</v>
      </c>
      <c r="O210" t="s">
        <v>20</v>
      </c>
      <c r="P210" t="s">
        <v>40</v>
      </c>
      <c r="Q210">
        <f t="shared" si="78"/>
        <v>0</v>
      </c>
      <c r="R210">
        <f t="shared" si="79"/>
        <v>1</v>
      </c>
      <c r="S210">
        <f t="shared" si="80"/>
        <v>0</v>
      </c>
      <c r="T210">
        <f t="shared" si="81"/>
        <v>0</v>
      </c>
      <c r="U210">
        <f t="shared" si="82"/>
        <v>0</v>
      </c>
      <c r="V210" t="s">
        <v>16</v>
      </c>
      <c r="W210">
        <f t="shared" si="83"/>
        <v>0</v>
      </c>
      <c r="X210">
        <f t="shared" si="84"/>
        <v>0</v>
      </c>
      <c r="Y210">
        <f t="shared" si="85"/>
        <v>0</v>
      </c>
      <c r="Z210">
        <f t="shared" si="86"/>
        <v>1</v>
      </c>
      <c r="AA210">
        <f t="shared" si="87"/>
        <v>0</v>
      </c>
      <c r="AB210">
        <f t="shared" si="88"/>
        <v>0</v>
      </c>
      <c r="AC210">
        <f t="shared" si="89"/>
        <v>0</v>
      </c>
      <c r="AD210">
        <f t="shared" si="90"/>
        <v>1</v>
      </c>
      <c r="AE210" t="s">
        <v>23</v>
      </c>
      <c r="AF210">
        <f t="shared" si="91"/>
        <v>0</v>
      </c>
      <c r="AG210">
        <f t="shared" si="92"/>
        <v>1</v>
      </c>
      <c r="AH210">
        <f t="shared" si="93"/>
        <v>0</v>
      </c>
      <c r="AI210">
        <f t="shared" si="94"/>
        <v>0</v>
      </c>
      <c r="AJ210">
        <f t="shared" si="95"/>
        <v>0</v>
      </c>
      <c r="AK210">
        <v>1</v>
      </c>
      <c r="AL210">
        <v>1</v>
      </c>
      <c r="AM210">
        <v>0</v>
      </c>
      <c r="AN210">
        <v>0</v>
      </c>
      <c r="AO210">
        <v>1</v>
      </c>
      <c r="AP210">
        <v>1</v>
      </c>
      <c r="AQ210">
        <v>1</v>
      </c>
      <c r="AR210">
        <v>1</v>
      </c>
      <c r="AS210">
        <v>0</v>
      </c>
      <c r="AT210">
        <v>0</v>
      </c>
      <c r="AU210" t="s">
        <v>22</v>
      </c>
      <c r="AV210">
        <v>61.8</v>
      </c>
      <c r="AW210">
        <v>57</v>
      </c>
      <c r="AX210">
        <v>35.5</v>
      </c>
      <c r="AY210">
        <v>40.6</v>
      </c>
      <c r="AZ210">
        <v>50</v>
      </c>
      <c r="BA210">
        <v>80</v>
      </c>
      <c r="BB210">
        <v>1</v>
      </c>
    </row>
    <row r="211" spans="1:54" x14ac:dyDescent="0.3">
      <c r="A211" t="s">
        <v>38</v>
      </c>
      <c r="B211">
        <f t="shared" si="72"/>
        <v>0</v>
      </c>
      <c r="C211">
        <f t="shared" si="73"/>
        <v>0</v>
      </c>
      <c r="D211">
        <f t="shared" si="74"/>
        <v>0</v>
      </c>
      <c r="E211">
        <f t="shared" si="75"/>
        <v>0</v>
      </c>
      <c r="F211">
        <f t="shared" si="76"/>
        <v>1</v>
      </c>
      <c r="G211">
        <f t="shared" si="77"/>
        <v>0</v>
      </c>
      <c r="H211" s="3">
        <v>13330</v>
      </c>
      <c r="I211" s="3">
        <v>9.4977724131727541</v>
      </c>
      <c r="J211" s="2">
        <v>1.4</v>
      </c>
      <c r="K211" s="2">
        <v>0.25625549251697621</v>
      </c>
      <c r="L211" s="2">
        <v>2.7439999999999993</v>
      </c>
      <c r="M211" s="2">
        <v>1.9599999999999997</v>
      </c>
      <c r="N211" t="s">
        <v>13</v>
      </c>
      <c r="O211" t="s">
        <v>39</v>
      </c>
      <c r="P211" t="s">
        <v>15</v>
      </c>
      <c r="Q211">
        <f t="shared" si="78"/>
        <v>0</v>
      </c>
      <c r="R211">
        <f t="shared" si="79"/>
        <v>0</v>
      </c>
      <c r="S211">
        <f t="shared" si="80"/>
        <v>1</v>
      </c>
      <c r="T211">
        <f t="shared" si="81"/>
        <v>0</v>
      </c>
      <c r="U211">
        <f t="shared" si="82"/>
        <v>0</v>
      </c>
      <c r="V211" t="s">
        <v>16</v>
      </c>
      <c r="W211">
        <f t="shared" si="83"/>
        <v>0</v>
      </c>
      <c r="X211">
        <f t="shared" si="84"/>
        <v>0</v>
      </c>
      <c r="Y211">
        <f t="shared" si="85"/>
        <v>0</v>
      </c>
      <c r="Z211">
        <f t="shared" si="86"/>
        <v>1</v>
      </c>
      <c r="AA211">
        <f t="shared" si="87"/>
        <v>0</v>
      </c>
      <c r="AB211">
        <f t="shared" si="88"/>
        <v>0</v>
      </c>
      <c r="AC211">
        <f t="shared" si="89"/>
        <v>0</v>
      </c>
      <c r="AD211">
        <f t="shared" si="90"/>
        <v>1</v>
      </c>
      <c r="AE211" t="s">
        <v>33</v>
      </c>
      <c r="AF211">
        <f t="shared" si="91"/>
        <v>1</v>
      </c>
      <c r="AG211">
        <f t="shared" si="92"/>
        <v>0</v>
      </c>
      <c r="AH211">
        <f t="shared" si="93"/>
        <v>0</v>
      </c>
      <c r="AI211">
        <f t="shared" si="94"/>
        <v>0</v>
      </c>
      <c r="AJ211">
        <f t="shared" si="95"/>
        <v>0</v>
      </c>
      <c r="AK211">
        <v>0</v>
      </c>
      <c r="AL211">
        <v>1</v>
      </c>
      <c r="AM211">
        <v>0</v>
      </c>
      <c r="AN211">
        <v>1</v>
      </c>
      <c r="AO211">
        <v>1</v>
      </c>
      <c r="AP211">
        <v>1</v>
      </c>
      <c r="AQ211">
        <v>1</v>
      </c>
      <c r="AR211">
        <v>0</v>
      </c>
      <c r="AS211">
        <v>1</v>
      </c>
      <c r="AT211">
        <v>0</v>
      </c>
      <c r="AU211" t="s">
        <v>17</v>
      </c>
      <c r="AV211">
        <v>61.5</v>
      </c>
      <c r="AW211">
        <v>56.8</v>
      </c>
      <c r="AX211">
        <v>34.299999999999997</v>
      </c>
      <c r="AY211">
        <v>40.700000000000003</v>
      </c>
      <c r="AZ211">
        <v>52</v>
      </c>
      <c r="BA211">
        <v>78</v>
      </c>
      <c r="BB211">
        <v>1</v>
      </c>
    </row>
    <row r="212" spans="1:54" x14ac:dyDescent="0.3">
      <c r="A212" t="s">
        <v>25</v>
      </c>
      <c r="B212">
        <f t="shared" si="72"/>
        <v>0</v>
      </c>
      <c r="C212">
        <f t="shared" si="73"/>
        <v>1</v>
      </c>
      <c r="D212">
        <f t="shared" si="74"/>
        <v>0</v>
      </c>
      <c r="E212">
        <f t="shared" si="75"/>
        <v>0</v>
      </c>
      <c r="F212">
        <f t="shared" si="76"/>
        <v>0</v>
      </c>
      <c r="G212">
        <f t="shared" si="77"/>
        <v>0</v>
      </c>
      <c r="H212" s="3">
        <v>12286</v>
      </c>
      <c r="I212" s="3">
        <v>9.4162156817238731</v>
      </c>
      <c r="J212" s="2">
        <v>1.0069999999999999</v>
      </c>
      <c r="K212" s="2">
        <v>-1.1004349420554145</v>
      </c>
      <c r="L212" s="2">
        <v>1.0211473429999998</v>
      </c>
      <c r="M212" s="2">
        <v>1.0140489999999998</v>
      </c>
      <c r="N212" t="s">
        <v>13</v>
      </c>
      <c r="O212" t="s">
        <v>26</v>
      </c>
      <c r="P212" t="s">
        <v>40</v>
      </c>
      <c r="Q212">
        <f t="shared" si="78"/>
        <v>0</v>
      </c>
      <c r="R212">
        <f t="shared" si="79"/>
        <v>1</v>
      </c>
      <c r="S212">
        <f t="shared" si="80"/>
        <v>0</v>
      </c>
      <c r="T212">
        <f t="shared" si="81"/>
        <v>0</v>
      </c>
      <c r="U212">
        <f t="shared" si="82"/>
        <v>0</v>
      </c>
      <c r="V212" t="s">
        <v>34</v>
      </c>
      <c r="W212">
        <f t="shared" si="83"/>
        <v>0</v>
      </c>
      <c r="X212">
        <f t="shared" si="84"/>
        <v>0</v>
      </c>
      <c r="Y212">
        <f t="shared" si="85"/>
        <v>0</v>
      </c>
      <c r="Z212">
        <f t="shared" si="86"/>
        <v>0</v>
      </c>
      <c r="AA212">
        <f t="shared" si="87"/>
        <v>0</v>
      </c>
      <c r="AB212">
        <f t="shared" si="88"/>
        <v>1</v>
      </c>
      <c r="AC212">
        <f t="shared" si="89"/>
        <v>0</v>
      </c>
      <c r="AD212">
        <f t="shared" si="90"/>
        <v>1</v>
      </c>
      <c r="AE212" t="s">
        <v>28</v>
      </c>
      <c r="AF212">
        <f t="shared" si="91"/>
        <v>0</v>
      </c>
      <c r="AG212">
        <f t="shared" si="92"/>
        <v>0</v>
      </c>
      <c r="AH212">
        <f t="shared" si="93"/>
        <v>0</v>
      </c>
      <c r="AI212">
        <f t="shared" si="94"/>
        <v>1</v>
      </c>
      <c r="AJ212">
        <f t="shared" si="95"/>
        <v>0</v>
      </c>
      <c r="AK212">
        <v>1</v>
      </c>
      <c r="AL212">
        <v>1</v>
      </c>
      <c r="AM212">
        <v>1</v>
      </c>
      <c r="AN212">
        <v>1</v>
      </c>
      <c r="AO212">
        <v>1</v>
      </c>
      <c r="AP212">
        <v>1</v>
      </c>
      <c r="AQ212">
        <v>0</v>
      </c>
      <c r="AR212">
        <v>0</v>
      </c>
      <c r="AS212">
        <v>0</v>
      </c>
      <c r="AT212">
        <v>0</v>
      </c>
      <c r="AU212" t="s">
        <v>17</v>
      </c>
      <c r="AV212">
        <v>60.8</v>
      </c>
      <c r="AW212">
        <v>57.4</v>
      </c>
      <c r="AX212">
        <v>34.799999999999997</v>
      </c>
      <c r="AY212">
        <v>40.700000000000003</v>
      </c>
      <c r="AZ212">
        <v>52</v>
      </c>
      <c r="BA212">
        <v>76</v>
      </c>
      <c r="BB212">
        <v>1</v>
      </c>
    </row>
    <row r="213" spans="1:54" x14ac:dyDescent="0.3">
      <c r="A213" t="s">
        <v>35</v>
      </c>
      <c r="B213">
        <f t="shared" si="72"/>
        <v>0</v>
      </c>
      <c r="C213">
        <f t="shared" si="73"/>
        <v>0</v>
      </c>
      <c r="D213">
        <f t="shared" si="74"/>
        <v>0</v>
      </c>
      <c r="E213">
        <f t="shared" si="75"/>
        <v>1</v>
      </c>
      <c r="F213">
        <f t="shared" si="76"/>
        <v>0</v>
      </c>
      <c r="G213">
        <f t="shared" si="77"/>
        <v>0</v>
      </c>
      <c r="H213" s="3">
        <v>18890</v>
      </c>
      <c r="I213" s="3">
        <v>9.8463879604955551</v>
      </c>
      <c r="J213" s="2">
        <v>1.21</v>
      </c>
      <c r="K213" s="2">
        <v>-0.39965082445186384</v>
      </c>
      <c r="L213" s="2">
        <v>1.7715609999999999</v>
      </c>
      <c r="M213" s="2">
        <v>1.4641</v>
      </c>
      <c r="N213" t="s">
        <v>13</v>
      </c>
      <c r="O213" t="s">
        <v>36</v>
      </c>
      <c r="P213" t="s">
        <v>27</v>
      </c>
      <c r="Q213">
        <f t="shared" si="78"/>
        <v>1</v>
      </c>
      <c r="R213">
        <f t="shared" si="79"/>
        <v>0</v>
      </c>
      <c r="S213">
        <f t="shared" si="80"/>
        <v>0</v>
      </c>
      <c r="T213">
        <f t="shared" si="81"/>
        <v>0</v>
      </c>
      <c r="U213">
        <f t="shared" si="82"/>
        <v>0</v>
      </c>
      <c r="V213" t="s">
        <v>37</v>
      </c>
      <c r="W213">
        <f t="shared" si="83"/>
        <v>0</v>
      </c>
      <c r="X213">
        <f t="shared" si="84"/>
        <v>1</v>
      </c>
      <c r="Y213">
        <f t="shared" si="85"/>
        <v>0</v>
      </c>
      <c r="Z213">
        <f t="shared" si="86"/>
        <v>0</v>
      </c>
      <c r="AA213">
        <f t="shared" si="87"/>
        <v>0</v>
      </c>
      <c r="AB213">
        <f t="shared" si="88"/>
        <v>0</v>
      </c>
      <c r="AC213">
        <f t="shared" si="89"/>
        <v>1</v>
      </c>
      <c r="AD213">
        <f t="shared" si="90"/>
        <v>0</v>
      </c>
      <c r="AE213" t="s">
        <v>23</v>
      </c>
      <c r="AF213">
        <f t="shared" si="91"/>
        <v>0</v>
      </c>
      <c r="AG213">
        <f t="shared" si="92"/>
        <v>1</v>
      </c>
      <c r="AH213">
        <f t="shared" si="93"/>
        <v>0</v>
      </c>
      <c r="AI213">
        <f t="shared" si="94"/>
        <v>0</v>
      </c>
      <c r="AJ213">
        <f t="shared" si="95"/>
        <v>0</v>
      </c>
      <c r="AK213">
        <v>0</v>
      </c>
      <c r="AL213">
        <v>0</v>
      </c>
      <c r="AM213">
        <v>1</v>
      </c>
      <c r="AN213">
        <v>0</v>
      </c>
      <c r="AO213">
        <v>0</v>
      </c>
      <c r="AP213">
        <v>1</v>
      </c>
      <c r="AQ213">
        <v>0</v>
      </c>
      <c r="AR213">
        <v>1</v>
      </c>
      <c r="AS213">
        <v>0</v>
      </c>
      <c r="AT213">
        <v>0</v>
      </c>
      <c r="AU213" t="s">
        <v>22</v>
      </c>
      <c r="AV213">
        <v>61.3</v>
      </c>
      <c r="AW213">
        <v>59</v>
      </c>
      <c r="AX213">
        <v>34</v>
      </c>
      <c r="AY213">
        <v>41.2</v>
      </c>
      <c r="AZ213">
        <v>50</v>
      </c>
      <c r="BA213">
        <v>80</v>
      </c>
      <c r="BB213">
        <v>1</v>
      </c>
    </row>
    <row r="214" spans="1:54" x14ac:dyDescent="0.3">
      <c r="A214" t="s">
        <v>25</v>
      </c>
      <c r="B214">
        <f t="shared" si="72"/>
        <v>0</v>
      </c>
      <c r="C214">
        <f t="shared" si="73"/>
        <v>1</v>
      </c>
      <c r="D214">
        <f t="shared" si="74"/>
        <v>0</v>
      </c>
      <c r="E214">
        <f t="shared" si="75"/>
        <v>0</v>
      </c>
      <c r="F214">
        <f t="shared" si="76"/>
        <v>0</v>
      </c>
      <c r="G214">
        <f t="shared" si="77"/>
        <v>0</v>
      </c>
      <c r="H214" s="3">
        <v>21743</v>
      </c>
      <c r="I214" s="3">
        <v>9.9870471456350582</v>
      </c>
      <c r="J214" s="2">
        <v>1.554</v>
      </c>
      <c r="K214" s="2">
        <v>0.78788482311277352</v>
      </c>
      <c r="L214" s="2">
        <v>3.7527794640000005</v>
      </c>
      <c r="M214" s="2">
        <v>2.4149160000000003</v>
      </c>
      <c r="N214" t="s">
        <v>13</v>
      </c>
      <c r="O214" t="s">
        <v>26</v>
      </c>
      <c r="P214" t="s">
        <v>15</v>
      </c>
      <c r="Q214">
        <f t="shared" si="78"/>
        <v>0</v>
      </c>
      <c r="R214">
        <f t="shared" si="79"/>
        <v>0</v>
      </c>
      <c r="S214">
        <f t="shared" si="80"/>
        <v>1</v>
      </c>
      <c r="T214">
        <f t="shared" si="81"/>
        <v>0</v>
      </c>
      <c r="U214">
        <f t="shared" si="82"/>
        <v>0</v>
      </c>
      <c r="V214" t="s">
        <v>24</v>
      </c>
      <c r="W214">
        <f t="shared" si="83"/>
        <v>0</v>
      </c>
      <c r="X214">
        <f t="shared" si="84"/>
        <v>0</v>
      </c>
      <c r="Y214">
        <f t="shared" si="85"/>
        <v>1</v>
      </c>
      <c r="Z214">
        <f t="shared" si="86"/>
        <v>0</v>
      </c>
      <c r="AA214">
        <f t="shared" si="87"/>
        <v>0</v>
      </c>
      <c r="AB214">
        <f t="shared" si="88"/>
        <v>0</v>
      </c>
      <c r="AC214">
        <f t="shared" si="89"/>
        <v>0</v>
      </c>
      <c r="AD214">
        <f t="shared" si="90"/>
        <v>1</v>
      </c>
      <c r="AE214" t="s">
        <v>28</v>
      </c>
      <c r="AF214">
        <f t="shared" si="91"/>
        <v>0</v>
      </c>
      <c r="AG214">
        <f t="shared" si="92"/>
        <v>0</v>
      </c>
      <c r="AH214">
        <f t="shared" si="93"/>
        <v>0</v>
      </c>
      <c r="AI214">
        <f t="shared" si="94"/>
        <v>1</v>
      </c>
      <c r="AJ214">
        <f t="shared" si="95"/>
        <v>0</v>
      </c>
      <c r="AK214">
        <v>1</v>
      </c>
      <c r="AL214">
        <v>1</v>
      </c>
      <c r="AM214">
        <v>0</v>
      </c>
      <c r="AN214">
        <v>1</v>
      </c>
      <c r="AO214">
        <v>1</v>
      </c>
      <c r="AP214">
        <v>1</v>
      </c>
      <c r="AQ214">
        <v>1</v>
      </c>
      <c r="AR214">
        <v>0</v>
      </c>
      <c r="AS214">
        <v>1</v>
      </c>
      <c r="AT214">
        <v>1</v>
      </c>
      <c r="AU214" t="s">
        <v>17</v>
      </c>
      <c r="AV214">
        <v>61.7</v>
      </c>
      <c r="AW214">
        <v>55.5</v>
      </c>
      <c r="AX214">
        <v>34.700000000000003</v>
      </c>
      <c r="AY214">
        <v>40.799999999999997</v>
      </c>
      <c r="AZ214">
        <v>53</v>
      </c>
      <c r="BA214">
        <v>77</v>
      </c>
      <c r="BB214">
        <v>1</v>
      </c>
    </row>
    <row r="215" spans="1:54" x14ac:dyDescent="0.3">
      <c r="A215" t="s">
        <v>19</v>
      </c>
      <c r="B215">
        <f t="shared" si="72"/>
        <v>1</v>
      </c>
      <c r="C215">
        <f t="shared" si="73"/>
        <v>0</v>
      </c>
      <c r="D215">
        <f t="shared" si="74"/>
        <v>0</v>
      </c>
      <c r="E215">
        <f t="shared" si="75"/>
        <v>0</v>
      </c>
      <c r="F215">
        <f t="shared" si="76"/>
        <v>0</v>
      </c>
      <c r="G215">
        <f t="shared" si="77"/>
        <v>0</v>
      </c>
      <c r="H215" s="3">
        <v>8558.6649999999991</v>
      </c>
      <c r="I215" s="3">
        <v>9.0546994990291569</v>
      </c>
      <c r="J215" s="2">
        <v>1.01</v>
      </c>
      <c r="K215" s="2">
        <v>-1.0900785265243271</v>
      </c>
      <c r="L215" s="2">
        <v>1.0303010000000001</v>
      </c>
      <c r="M215" s="2">
        <v>1.0201</v>
      </c>
      <c r="N215" t="s">
        <v>13</v>
      </c>
      <c r="O215" t="s">
        <v>20</v>
      </c>
      <c r="P215" t="s">
        <v>31</v>
      </c>
      <c r="Q215">
        <f t="shared" si="78"/>
        <v>0</v>
      </c>
      <c r="R215">
        <f t="shared" si="79"/>
        <v>0</v>
      </c>
      <c r="S215">
        <f t="shared" si="80"/>
        <v>0</v>
      </c>
      <c r="T215">
        <f t="shared" si="81"/>
        <v>1</v>
      </c>
      <c r="U215">
        <f t="shared" si="82"/>
        <v>0</v>
      </c>
      <c r="V215" t="s">
        <v>34</v>
      </c>
      <c r="W215">
        <f t="shared" si="83"/>
        <v>0</v>
      </c>
      <c r="X215">
        <f t="shared" si="84"/>
        <v>0</v>
      </c>
      <c r="Y215">
        <f t="shared" si="85"/>
        <v>0</v>
      </c>
      <c r="Z215">
        <f t="shared" si="86"/>
        <v>0</v>
      </c>
      <c r="AA215">
        <f t="shared" si="87"/>
        <v>0</v>
      </c>
      <c r="AB215">
        <f t="shared" si="88"/>
        <v>1</v>
      </c>
      <c r="AC215">
        <f t="shared" si="89"/>
        <v>0</v>
      </c>
      <c r="AD215">
        <f t="shared" si="90"/>
        <v>1</v>
      </c>
      <c r="AE215" t="s">
        <v>23</v>
      </c>
      <c r="AF215">
        <f t="shared" si="91"/>
        <v>0</v>
      </c>
      <c r="AG215">
        <f t="shared" si="92"/>
        <v>1</v>
      </c>
      <c r="AH215">
        <f t="shared" si="93"/>
        <v>0</v>
      </c>
      <c r="AI215">
        <f t="shared" si="94"/>
        <v>0</v>
      </c>
      <c r="AJ215">
        <f t="shared" si="95"/>
        <v>0</v>
      </c>
      <c r="AK215">
        <v>1</v>
      </c>
      <c r="AL215">
        <v>1</v>
      </c>
      <c r="AM215">
        <v>1</v>
      </c>
      <c r="AN215">
        <v>1</v>
      </c>
      <c r="AO215">
        <v>1</v>
      </c>
      <c r="AP215">
        <v>1</v>
      </c>
      <c r="AQ215">
        <v>1</v>
      </c>
      <c r="AR215">
        <v>1</v>
      </c>
      <c r="AS215">
        <v>1</v>
      </c>
      <c r="AT215">
        <v>0</v>
      </c>
      <c r="AU215" t="s">
        <v>22</v>
      </c>
      <c r="AV215">
        <v>61.9</v>
      </c>
      <c r="AW215">
        <v>55</v>
      </c>
      <c r="AX215">
        <v>34.5</v>
      </c>
      <c r="AY215">
        <v>40.6</v>
      </c>
      <c r="AZ215">
        <v>50</v>
      </c>
      <c r="BA215">
        <v>75</v>
      </c>
      <c r="BB215">
        <v>1</v>
      </c>
    </row>
    <row r="216" spans="1:54" x14ac:dyDescent="0.3">
      <c r="A216" t="s">
        <v>12</v>
      </c>
      <c r="B216">
        <f t="shared" si="72"/>
        <v>0</v>
      </c>
      <c r="C216">
        <f t="shared" si="73"/>
        <v>0</v>
      </c>
      <c r="D216">
        <f t="shared" si="74"/>
        <v>0</v>
      </c>
      <c r="E216">
        <f t="shared" si="75"/>
        <v>0</v>
      </c>
      <c r="F216">
        <f t="shared" si="76"/>
        <v>0</v>
      </c>
      <c r="G216">
        <f t="shared" si="77"/>
        <v>1</v>
      </c>
      <c r="H216" s="3">
        <v>15035</v>
      </c>
      <c r="I216" s="3">
        <v>9.6181360954226296</v>
      </c>
      <c r="J216" s="2">
        <v>1.411</v>
      </c>
      <c r="K216" s="2">
        <v>0.29422901613096214</v>
      </c>
      <c r="L216" s="2">
        <v>2.8091895310000004</v>
      </c>
      <c r="M216" s="2">
        <v>1.9909210000000002</v>
      </c>
      <c r="N216" t="s">
        <v>13</v>
      </c>
      <c r="O216" t="s">
        <v>14</v>
      </c>
      <c r="P216" t="s">
        <v>40</v>
      </c>
      <c r="Q216">
        <f t="shared" si="78"/>
        <v>0</v>
      </c>
      <c r="R216">
        <f t="shared" si="79"/>
        <v>1</v>
      </c>
      <c r="S216">
        <f t="shared" si="80"/>
        <v>0</v>
      </c>
      <c r="T216">
        <f t="shared" si="81"/>
        <v>0</v>
      </c>
      <c r="U216">
        <f t="shared" si="82"/>
        <v>0</v>
      </c>
      <c r="V216" t="s">
        <v>16</v>
      </c>
      <c r="W216">
        <f t="shared" si="83"/>
        <v>0</v>
      </c>
      <c r="X216">
        <f t="shared" si="84"/>
        <v>0</v>
      </c>
      <c r="Y216">
        <f t="shared" si="85"/>
        <v>0</v>
      </c>
      <c r="Z216">
        <f t="shared" si="86"/>
        <v>1</v>
      </c>
      <c r="AA216">
        <f t="shared" si="87"/>
        <v>0</v>
      </c>
      <c r="AB216">
        <f t="shared" si="88"/>
        <v>0</v>
      </c>
      <c r="AC216">
        <f t="shared" si="89"/>
        <v>0</v>
      </c>
      <c r="AD216">
        <f t="shared" si="90"/>
        <v>1</v>
      </c>
      <c r="AE216" t="s">
        <v>18</v>
      </c>
      <c r="AF216">
        <f t="shared" si="91"/>
        <v>0</v>
      </c>
      <c r="AG216">
        <f t="shared" si="92"/>
        <v>0</v>
      </c>
      <c r="AH216">
        <f t="shared" si="93"/>
        <v>0</v>
      </c>
      <c r="AI216">
        <f t="shared" si="94"/>
        <v>0</v>
      </c>
      <c r="AJ216">
        <f t="shared" si="95"/>
        <v>1</v>
      </c>
      <c r="AK216">
        <v>1</v>
      </c>
      <c r="AL216">
        <v>1</v>
      </c>
      <c r="AM216">
        <v>1</v>
      </c>
      <c r="AN216">
        <v>1</v>
      </c>
      <c r="AO216">
        <v>1</v>
      </c>
      <c r="AP216">
        <v>1</v>
      </c>
      <c r="AQ216">
        <v>1</v>
      </c>
      <c r="AR216">
        <v>0</v>
      </c>
      <c r="AS216">
        <v>1</v>
      </c>
      <c r="AT216">
        <v>0</v>
      </c>
      <c r="AU216" t="s">
        <v>17</v>
      </c>
      <c r="AV216">
        <v>61.5</v>
      </c>
      <c r="AW216">
        <v>56.6</v>
      </c>
      <c r="AX216">
        <v>34.200000000000003</v>
      </c>
      <c r="AY216">
        <v>40.6</v>
      </c>
      <c r="AZ216">
        <v>53</v>
      </c>
      <c r="BA216">
        <v>76</v>
      </c>
      <c r="BB216">
        <v>1</v>
      </c>
    </row>
    <row r="217" spans="1:54" x14ac:dyDescent="0.3">
      <c r="A217" t="s">
        <v>12</v>
      </c>
      <c r="B217">
        <f t="shared" si="72"/>
        <v>0</v>
      </c>
      <c r="C217">
        <f t="shared" si="73"/>
        <v>0</v>
      </c>
      <c r="D217">
        <f t="shared" si="74"/>
        <v>0</v>
      </c>
      <c r="E217">
        <f t="shared" si="75"/>
        <v>0</v>
      </c>
      <c r="F217">
        <f t="shared" si="76"/>
        <v>0</v>
      </c>
      <c r="G217">
        <f t="shared" si="77"/>
        <v>1</v>
      </c>
      <c r="H217" s="3">
        <v>22915</v>
      </c>
      <c r="I217" s="3">
        <v>10.039546996943224</v>
      </c>
      <c r="J217" s="2">
        <v>1.718</v>
      </c>
      <c r="K217" s="2">
        <v>1.3540355388121934</v>
      </c>
      <c r="L217" s="2">
        <v>5.0707182319999999</v>
      </c>
      <c r="M217" s="2">
        <v>2.951524</v>
      </c>
      <c r="N217" t="s">
        <v>13</v>
      </c>
      <c r="O217" t="s">
        <v>14</v>
      </c>
      <c r="P217" t="s">
        <v>15</v>
      </c>
      <c r="Q217">
        <f t="shared" si="78"/>
        <v>0</v>
      </c>
      <c r="R217">
        <f t="shared" si="79"/>
        <v>0</v>
      </c>
      <c r="S217">
        <f t="shared" si="80"/>
        <v>1</v>
      </c>
      <c r="T217">
        <f t="shared" si="81"/>
        <v>0</v>
      </c>
      <c r="U217">
        <f t="shared" si="82"/>
        <v>0</v>
      </c>
      <c r="V217" t="s">
        <v>16</v>
      </c>
      <c r="W217">
        <f t="shared" si="83"/>
        <v>0</v>
      </c>
      <c r="X217">
        <f t="shared" si="84"/>
        <v>0</v>
      </c>
      <c r="Y217">
        <f t="shared" si="85"/>
        <v>0</v>
      </c>
      <c r="Z217">
        <f t="shared" si="86"/>
        <v>1</v>
      </c>
      <c r="AA217">
        <f t="shared" si="87"/>
        <v>0</v>
      </c>
      <c r="AB217">
        <f t="shared" si="88"/>
        <v>0</v>
      </c>
      <c r="AC217">
        <f t="shared" si="89"/>
        <v>0</v>
      </c>
      <c r="AD217">
        <f t="shared" si="90"/>
        <v>1</v>
      </c>
      <c r="AE217" t="s">
        <v>28</v>
      </c>
      <c r="AF217">
        <f t="shared" si="91"/>
        <v>0</v>
      </c>
      <c r="AG217">
        <f t="shared" si="92"/>
        <v>0</v>
      </c>
      <c r="AH217">
        <f t="shared" si="93"/>
        <v>0</v>
      </c>
      <c r="AI217">
        <f t="shared" si="94"/>
        <v>1</v>
      </c>
      <c r="AJ217">
        <f t="shared" si="95"/>
        <v>0</v>
      </c>
      <c r="AK217">
        <v>1</v>
      </c>
      <c r="AL217">
        <v>1</v>
      </c>
      <c r="AM217">
        <v>0</v>
      </c>
      <c r="AN217">
        <v>1</v>
      </c>
      <c r="AO217">
        <v>1</v>
      </c>
      <c r="AP217">
        <v>1</v>
      </c>
      <c r="AQ217">
        <v>1</v>
      </c>
      <c r="AR217">
        <v>0</v>
      </c>
      <c r="AS217">
        <v>1</v>
      </c>
      <c r="AT217">
        <v>1</v>
      </c>
      <c r="AU217" t="s">
        <v>17</v>
      </c>
      <c r="AV217">
        <v>61.4</v>
      </c>
      <c r="AW217">
        <v>56.6</v>
      </c>
      <c r="AX217">
        <v>34.799999999999997</v>
      </c>
      <c r="AY217">
        <v>40.799999999999997</v>
      </c>
      <c r="AZ217">
        <v>53</v>
      </c>
      <c r="BA217">
        <v>77</v>
      </c>
      <c r="BB217">
        <v>1</v>
      </c>
    </row>
    <row r="218" spans="1:54" x14ac:dyDescent="0.3">
      <c r="A218" t="s">
        <v>19</v>
      </c>
      <c r="B218">
        <f t="shared" si="72"/>
        <v>1</v>
      </c>
      <c r="C218">
        <f t="shared" si="73"/>
        <v>0</v>
      </c>
      <c r="D218">
        <f t="shared" si="74"/>
        <v>0</v>
      </c>
      <c r="E218">
        <f t="shared" si="75"/>
        <v>0</v>
      </c>
      <c r="F218">
        <f t="shared" si="76"/>
        <v>0</v>
      </c>
      <c r="G218">
        <f t="shared" si="77"/>
        <v>0</v>
      </c>
      <c r="H218" s="3">
        <v>9763.32</v>
      </c>
      <c r="I218" s="3">
        <v>9.1863877854989298</v>
      </c>
      <c r="J218" s="2">
        <v>1.03</v>
      </c>
      <c r="K218" s="2">
        <v>-1.0210357563170807</v>
      </c>
      <c r="L218" s="2">
        <v>1.092727</v>
      </c>
      <c r="M218" s="2">
        <v>1.0609</v>
      </c>
      <c r="N218" t="s">
        <v>13</v>
      </c>
      <c r="O218" t="s">
        <v>20</v>
      </c>
      <c r="P218" t="s">
        <v>31</v>
      </c>
      <c r="Q218">
        <f t="shared" si="78"/>
        <v>0</v>
      </c>
      <c r="R218">
        <f t="shared" si="79"/>
        <v>0</v>
      </c>
      <c r="S218">
        <f t="shared" si="80"/>
        <v>0</v>
      </c>
      <c r="T218">
        <f t="shared" si="81"/>
        <v>1</v>
      </c>
      <c r="U218">
        <f t="shared" si="82"/>
        <v>0</v>
      </c>
      <c r="V218" t="s">
        <v>34</v>
      </c>
      <c r="W218">
        <f t="shared" si="83"/>
        <v>0</v>
      </c>
      <c r="X218">
        <f t="shared" si="84"/>
        <v>0</v>
      </c>
      <c r="Y218">
        <f t="shared" si="85"/>
        <v>0</v>
      </c>
      <c r="Z218">
        <f t="shared" si="86"/>
        <v>0</v>
      </c>
      <c r="AA218">
        <f t="shared" si="87"/>
        <v>0</v>
      </c>
      <c r="AB218">
        <f t="shared" si="88"/>
        <v>1</v>
      </c>
      <c r="AC218">
        <f t="shared" si="89"/>
        <v>0</v>
      </c>
      <c r="AD218">
        <f t="shared" si="90"/>
        <v>1</v>
      </c>
      <c r="AE218" t="s">
        <v>23</v>
      </c>
      <c r="AF218">
        <f t="shared" si="91"/>
        <v>0</v>
      </c>
      <c r="AG218">
        <f t="shared" si="92"/>
        <v>1</v>
      </c>
      <c r="AH218">
        <f t="shared" si="93"/>
        <v>0</v>
      </c>
      <c r="AI218">
        <f t="shared" si="94"/>
        <v>0</v>
      </c>
      <c r="AJ218">
        <f t="shared" si="95"/>
        <v>0</v>
      </c>
      <c r="AK218">
        <v>1</v>
      </c>
      <c r="AL218">
        <v>0</v>
      </c>
      <c r="AM218">
        <v>1</v>
      </c>
      <c r="AN218">
        <v>0</v>
      </c>
      <c r="AO218">
        <v>1</v>
      </c>
      <c r="AP218">
        <v>1</v>
      </c>
      <c r="AQ218">
        <v>1</v>
      </c>
      <c r="AR218">
        <v>0</v>
      </c>
      <c r="AS218">
        <v>0</v>
      </c>
      <c r="AT218">
        <v>0</v>
      </c>
      <c r="AU218" t="s">
        <v>22</v>
      </c>
      <c r="AV218">
        <v>61.9</v>
      </c>
      <c r="AW218">
        <v>57</v>
      </c>
      <c r="AX218">
        <v>35.5</v>
      </c>
      <c r="AY218">
        <v>40.6</v>
      </c>
      <c r="AZ218">
        <v>55</v>
      </c>
      <c r="BA218">
        <v>80</v>
      </c>
      <c r="BB218">
        <v>1</v>
      </c>
    </row>
    <row r="219" spans="1:54" x14ac:dyDescent="0.3">
      <c r="A219" t="s">
        <v>12</v>
      </c>
      <c r="B219">
        <f t="shared" si="72"/>
        <v>0</v>
      </c>
      <c r="C219">
        <f t="shared" si="73"/>
        <v>0</v>
      </c>
      <c r="D219">
        <f t="shared" si="74"/>
        <v>0</v>
      </c>
      <c r="E219">
        <f t="shared" si="75"/>
        <v>0</v>
      </c>
      <c r="F219">
        <f t="shared" si="76"/>
        <v>0</v>
      </c>
      <c r="G219">
        <f t="shared" si="77"/>
        <v>1</v>
      </c>
      <c r="H219" s="3">
        <v>21431</v>
      </c>
      <c r="I219" s="3">
        <v>9.972593750934676</v>
      </c>
      <c r="J219" s="2">
        <v>1.792</v>
      </c>
      <c r="K219" s="2">
        <v>1.609493788579005</v>
      </c>
      <c r="L219" s="2">
        <v>5.7545850880000007</v>
      </c>
      <c r="M219" s="2">
        <v>3.2112640000000003</v>
      </c>
      <c r="N219" t="s">
        <v>13</v>
      </c>
      <c r="O219" t="s">
        <v>14</v>
      </c>
      <c r="P219" t="s">
        <v>31</v>
      </c>
      <c r="Q219">
        <f t="shared" si="78"/>
        <v>0</v>
      </c>
      <c r="R219">
        <f t="shared" si="79"/>
        <v>0</v>
      </c>
      <c r="S219">
        <f t="shared" si="80"/>
        <v>0</v>
      </c>
      <c r="T219">
        <f t="shared" si="81"/>
        <v>1</v>
      </c>
      <c r="U219">
        <f t="shared" si="82"/>
        <v>0</v>
      </c>
      <c r="V219" t="s">
        <v>16</v>
      </c>
      <c r="W219">
        <f t="shared" si="83"/>
        <v>0</v>
      </c>
      <c r="X219">
        <f t="shared" si="84"/>
        <v>0</v>
      </c>
      <c r="Y219">
        <f t="shared" si="85"/>
        <v>0</v>
      </c>
      <c r="Z219">
        <f t="shared" si="86"/>
        <v>1</v>
      </c>
      <c r="AA219">
        <f t="shared" si="87"/>
        <v>0</v>
      </c>
      <c r="AB219">
        <f t="shared" si="88"/>
        <v>0</v>
      </c>
      <c r="AC219">
        <f t="shared" si="89"/>
        <v>0</v>
      </c>
      <c r="AD219">
        <f t="shared" si="90"/>
        <v>1</v>
      </c>
      <c r="AE219" t="s">
        <v>28</v>
      </c>
      <c r="AF219">
        <f t="shared" si="91"/>
        <v>0</v>
      </c>
      <c r="AG219">
        <f t="shared" si="92"/>
        <v>0</v>
      </c>
      <c r="AH219">
        <f t="shared" si="93"/>
        <v>0</v>
      </c>
      <c r="AI219">
        <f t="shared" si="94"/>
        <v>1</v>
      </c>
      <c r="AJ219">
        <f t="shared" si="95"/>
        <v>0</v>
      </c>
      <c r="AK219">
        <v>1</v>
      </c>
      <c r="AL219">
        <v>1</v>
      </c>
      <c r="AM219">
        <v>0</v>
      </c>
      <c r="AN219">
        <v>1</v>
      </c>
      <c r="AO219">
        <v>1</v>
      </c>
      <c r="AP219">
        <v>1</v>
      </c>
      <c r="AQ219">
        <v>1</v>
      </c>
      <c r="AR219">
        <v>0</v>
      </c>
      <c r="AS219">
        <v>1</v>
      </c>
      <c r="AT219">
        <v>1</v>
      </c>
      <c r="AU219" t="s">
        <v>17</v>
      </c>
      <c r="AV219">
        <v>61.7</v>
      </c>
      <c r="AW219">
        <v>56.4</v>
      </c>
      <c r="AX219">
        <v>34.799999999999997</v>
      </c>
      <c r="AY219">
        <v>40.9</v>
      </c>
      <c r="AZ219">
        <v>53</v>
      </c>
      <c r="BA219">
        <v>77</v>
      </c>
      <c r="BB219">
        <v>1</v>
      </c>
    </row>
    <row r="220" spans="1:54" x14ac:dyDescent="0.3">
      <c r="A220" t="s">
        <v>19</v>
      </c>
      <c r="B220">
        <f t="shared" si="72"/>
        <v>1</v>
      </c>
      <c r="C220">
        <f t="shared" si="73"/>
        <v>0</v>
      </c>
      <c r="D220">
        <f t="shared" si="74"/>
        <v>0</v>
      </c>
      <c r="E220">
        <f t="shared" si="75"/>
        <v>0</v>
      </c>
      <c r="F220">
        <f t="shared" si="76"/>
        <v>0</v>
      </c>
      <c r="G220">
        <f t="shared" si="77"/>
        <v>0</v>
      </c>
      <c r="H220" s="3">
        <v>9297.4149999999991</v>
      </c>
      <c r="I220" s="3">
        <v>9.1374916835148969</v>
      </c>
      <c r="J220" s="2">
        <v>1.05</v>
      </c>
      <c r="K220" s="2">
        <v>-0.9519929861098344</v>
      </c>
      <c r="L220" s="2">
        <v>1.1576250000000001</v>
      </c>
      <c r="M220" s="2">
        <v>1.1025</v>
      </c>
      <c r="N220" t="s">
        <v>13</v>
      </c>
      <c r="O220" t="s">
        <v>20</v>
      </c>
      <c r="P220" t="s">
        <v>21</v>
      </c>
      <c r="Q220">
        <f t="shared" si="78"/>
        <v>0</v>
      </c>
      <c r="R220">
        <f t="shared" si="79"/>
        <v>0</v>
      </c>
      <c r="S220">
        <f t="shared" si="80"/>
        <v>0</v>
      </c>
      <c r="T220">
        <f t="shared" si="81"/>
        <v>0</v>
      </c>
      <c r="U220">
        <f t="shared" si="82"/>
        <v>1</v>
      </c>
      <c r="V220" t="s">
        <v>37</v>
      </c>
      <c r="W220">
        <f t="shared" si="83"/>
        <v>0</v>
      </c>
      <c r="X220">
        <f t="shared" si="84"/>
        <v>1</v>
      </c>
      <c r="Y220">
        <f t="shared" si="85"/>
        <v>0</v>
      </c>
      <c r="Z220">
        <f t="shared" si="86"/>
        <v>0</v>
      </c>
      <c r="AA220">
        <f t="shared" si="87"/>
        <v>0</v>
      </c>
      <c r="AB220">
        <f t="shared" si="88"/>
        <v>0</v>
      </c>
      <c r="AC220">
        <f t="shared" si="89"/>
        <v>1</v>
      </c>
      <c r="AD220">
        <f t="shared" si="90"/>
        <v>0</v>
      </c>
      <c r="AE220" t="s">
        <v>23</v>
      </c>
      <c r="AF220">
        <f t="shared" si="91"/>
        <v>0</v>
      </c>
      <c r="AG220">
        <f t="shared" si="92"/>
        <v>1</v>
      </c>
      <c r="AH220">
        <f t="shared" si="93"/>
        <v>0</v>
      </c>
      <c r="AI220">
        <f t="shared" si="94"/>
        <v>0</v>
      </c>
      <c r="AJ220">
        <f t="shared" si="95"/>
        <v>0</v>
      </c>
      <c r="AK220">
        <v>1</v>
      </c>
      <c r="AL220">
        <v>0</v>
      </c>
      <c r="AM220">
        <v>1</v>
      </c>
      <c r="AN220">
        <v>1</v>
      </c>
      <c r="AO220">
        <v>1</v>
      </c>
      <c r="AP220">
        <v>1</v>
      </c>
      <c r="AQ220">
        <v>1</v>
      </c>
      <c r="AR220">
        <v>1</v>
      </c>
      <c r="AS220">
        <v>1</v>
      </c>
      <c r="AT220">
        <v>0</v>
      </c>
      <c r="AU220" t="s">
        <v>22</v>
      </c>
      <c r="AV220">
        <v>61.8</v>
      </c>
      <c r="AW220">
        <v>56</v>
      </c>
      <c r="AX220">
        <v>34.5</v>
      </c>
      <c r="AY220">
        <v>40.799999999999997</v>
      </c>
      <c r="AZ220">
        <v>50</v>
      </c>
      <c r="BA220">
        <v>80</v>
      </c>
      <c r="BB220">
        <v>1</v>
      </c>
    </row>
    <row r="221" spans="1:54" x14ac:dyDescent="0.3">
      <c r="A221" t="s">
        <v>29</v>
      </c>
      <c r="B221">
        <f t="shared" si="72"/>
        <v>0</v>
      </c>
      <c r="C221">
        <f t="shared" si="73"/>
        <v>0</v>
      </c>
      <c r="D221">
        <f t="shared" si="74"/>
        <v>1</v>
      </c>
      <c r="E221">
        <f t="shared" si="75"/>
        <v>0</v>
      </c>
      <c r="F221">
        <f t="shared" si="76"/>
        <v>0</v>
      </c>
      <c r="G221">
        <f t="shared" si="77"/>
        <v>0</v>
      </c>
      <c r="H221" s="3">
        <v>13483</v>
      </c>
      <c r="I221" s="3">
        <v>9.5091849116340743</v>
      </c>
      <c r="J221" s="2">
        <v>1.34</v>
      </c>
      <c r="K221" s="2">
        <v>4.9127181895237779E-2</v>
      </c>
      <c r="L221" s="2">
        <v>2.4061040000000005</v>
      </c>
      <c r="M221" s="2">
        <v>1.7956000000000003</v>
      </c>
      <c r="N221" t="s">
        <v>30</v>
      </c>
      <c r="O221" t="s">
        <v>14</v>
      </c>
      <c r="P221" t="s">
        <v>31</v>
      </c>
      <c r="Q221">
        <f t="shared" si="78"/>
        <v>0</v>
      </c>
      <c r="R221">
        <f t="shared" si="79"/>
        <v>0</v>
      </c>
      <c r="S221">
        <f t="shared" si="80"/>
        <v>0</v>
      </c>
      <c r="T221">
        <f t="shared" si="81"/>
        <v>1</v>
      </c>
      <c r="U221">
        <f t="shared" si="82"/>
        <v>0</v>
      </c>
      <c r="V221" t="s">
        <v>16</v>
      </c>
      <c r="W221">
        <f t="shared" si="83"/>
        <v>0</v>
      </c>
      <c r="X221">
        <f t="shared" si="84"/>
        <v>0</v>
      </c>
      <c r="Y221">
        <f t="shared" si="85"/>
        <v>0</v>
      </c>
      <c r="Z221">
        <f t="shared" si="86"/>
        <v>1</v>
      </c>
      <c r="AA221">
        <f t="shared" si="87"/>
        <v>0</v>
      </c>
      <c r="AB221">
        <f t="shared" si="88"/>
        <v>0</v>
      </c>
      <c r="AC221">
        <f t="shared" si="89"/>
        <v>0</v>
      </c>
      <c r="AD221">
        <f t="shared" si="90"/>
        <v>1</v>
      </c>
      <c r="AE221" t="s">
        <v>28</v>
      </c>
      <c r="AF221">
        <f t="shared" si="91"/>
        <v>0</v>
      </c>
      <c r="AG221">
        <f t="shared" si="92"/>
        <v>0</v>
      </c>
      <c r="AH221">
        <f t="shared" si="93"/>
        <v>0</v>
      </c>
      <c r="AI221">
        <f t="shared" si="94"/>
        <v>1</v>
      </c>
      <c r="AJ221">
        <f t="shared" si="95"/>
        <v>0</v>
      </c>
      <c r="AK221">
        <v>1</v>
      </c>
      <c r="AL221">
        <v>1</v>
      </c>
      <c r="AM221">
        <v>0</v>
      </c>
      <c r="AN221">
        <v>1</v>
      </c>
      <c r="AO221">
        <v>1</v>
      </c>
      <c r="AP221">
        <v>1</v>
      </c>
      <c r="AQ221">
        <v>1</v>
      </c>
      <c r="AR221">
        <v>1</v>
      </c>
      <c r="AS221">
        <v>1</v>
      </c>
      <c r="AT221">
        <v>1</v>
      </c>
      <c r="AU221" t="s">
        <v>17</v>
      </c>
      <c r="AV221">
        <v>61.6</v>
      </c>
      <c r="AW221">
        <v>54.9</v>
      </c>
      <c r="AX221">
        <v>34.200000000000003</v>
      </c>
      <c r="AY221">
        <v>40.700000000000003</v>
      </c>
      <c r="AZ221">
        <v>49</v>
      </c>
      <c r="BA221">
        <v>77</v>
      </c>
      <c r="BB221">
        <v>1</v>
      </c>
    </row>
    <row r="222" spans="1:54" x14ac:dyDescent="0.3">
      <c r="A222" t="s">
        <v>29</v>
      </c>
      <c r="B222">
        <f t="shared" si="72"/>
        <v>0</v>
      </c>
      <c r="C222">
        <f t="shared" si="73"/>
        <v>0</v>
      </c>
      <c r="D222">
        <f t="shared" si="74"/>
        <v>1</v>
      </c>
      <c r="E222">
        <f t="shared" si="75"/>
        <v>0</v>
      </c>
      <c r="F222">
        <f t="shared" si="76"/>
        <v>0</v>
      </c>
      <c r="G222">
        <f t="shared" si="77"/>
        <v>0</v>
      </c>
      <c r="H222" s="3">
        <v>10056</v>
      </c>
      <c r="I222" s="3">
        <v>9.2159247502700836</v>
      </c>
      <c r="J222" s="2">
        <v>1.02</v>
      </c>
      <c r="K222" s="2">
        <v>-1.0555571414207039</v>
      </c>
      <c r="L222" s="2">
        <v>1.0612080000000002</v>
      </c>
      <c r="M222" s="2">
        <v>1.0404</v>
      </c>
      <c r="N222" t="s">
        <v>30</v>
      </c>
      <c r="O222" t="s">
        <v>14</v>
      </c>
      <c r="P222" t="s">
        <v>31</v>
      </c>
      <c r="Q222">
        <f t="shared" si="78"/>
        <v>0</v>
      </c>
      <c r="R222">
        <f t="shared" si="79"/>
        <v>0</v>
      </c>
      <c r="S222">
        <f t="shared" si="80"/>
        <v>0</v>
      </c>
      <c r="T222">
        <f t="shared" si="81"/>
        <v>1</v>
      </c>
      <c r="U222">
        <f t="shared" si="82"/>
        <v>0</v>
      </c>
      <c r="V222" t="s">
        <v>24</v>
      </c>
      <c r="W222">
        <f t="shared" si="83"/>
        <v>0</v>
      </c>
      <c r="X222">
        <f t="shared" si="84"/>
        <v>0</v>
      </c>
      <c r="Y222">
        <f t="shared" si="85"/>
        <v>1</v>
      </c>
      <c r="Z222">
        <f t="shared" si="86"/>
        <v>0</v>
      </c>
      <c r="AA222">
        <f t="shared" si="87"/>
        <v>0</v>
      </c>
      <c r="AB222">
        <f t="shared" si="88"/>
        <v>0</v>
      </c>
      <c r="AC222">
        <f t="shared" si="89"/>
        <v>0</v>
      </c>
      <c r="AD222">
        <f t="shared" si="90"/>
        <v>1</v>
      </c>
      <c r="AE222" t="s">
        <v>28</v>
      </c>
      <c r="AF222">
        <f t="shared" si="91"/>
        <v>0</v>
      </c>
      <c r="AG222">
        <f t="shared" si="92"/>
        <v>0</v>
      </c>
      <c r="AH222">
        <f t="shared" si="93"/>
        <v>0</v>
      </c>
      <c r="AI222">
        <f t="shared" si="94"/>
        <v>1</v>
      </c>
      <c r="AJ222">
        <f t="shared" si="95"/>
        <v>0</v>
      </c>
      <c r="AK222">
        <v>1</v>
      </c>
      <c r="AL222">
        <v>1</v>
      </c>
      <c r="AM222">
        <v>1</v>
      </c>
      <c r="AN222">
        <v>1</v>
      </c>
      <c r="AO222">
        <v>1</v>
      </c>
      <c r="AP222">
        <v>1</v>
      </c>
      <c r="AQ222">
        <v>1</v>
      </c>
      <c r="AR222">
        <v>1</v>
      </c>
      <c r="AS222">
        <v>1</v>
      </c>
      <c r="AT222">
        <v>0</v>
      </c>
      <c r="AU222" t="s">
        <v>17</v>
      </c>
      <c r="AV222">
        <v>61.5</v>
      </c>
      <c r="AW222">
        <v>55.2</v>
      </c>
      <c r="AX222">
        <v>34.200000000000003</v>
      </c>
      <c r="AY222">
        <v>40.700000000000003</v>
      </c>
      <c r="AZ222">
        <v>50</v>
      </c>
      <c r="BA222">
        <v>76</v>
      </c>
      <c r="BB222">
        <v>1</v>
      </c>
    </row>
    <row r="223" spans="1:54" x14ac:dyDescent="0.3">
      <c r="A223" t="s">
        <v>19</v>
      </c>
      <c r="B223">
        <f t="shared" si="72"/>
        <v>1</v>
      </c>
      <c r="C223">
        <f t="shared" si="73"/>
        <v>0</v>
      </c>
      <c r="D223">
        <f t="shared" si="74"/>
        <v>0</v>
      </c>
      <c r="E223">
        <f t="shared" si="75"/>
        <v>0</v>
      </c>
      <c r="F223">
        <f t="shared" si="76"/>
        <v>0</v>
      </c>
      <c r="G223">
        <f t="shared" si="77"/>
        <v>0</v>
      </c>
      <c r="H223" s="3">
        <v>9535.7849999999999</v>
      </c>
      <c r="I223" s="3">
        <v>9.1628068429100225</v>
      </c>
      <c r="J223" s="2">
        <v>1.1000000000000001</v>
      </c>
      <c r="K223" s="2">
        <v>-0.77938606059171833</v>
      </c>
      <c r="L223" s="2">
        <v>1.3310000000000004</v>
      </c>
      <c r="M223" s="2">
        <v>1.2100000000000002</v>
      </c>
      <c r="N223" t="s">
        <v>13</v>
      </c>
      <c r="O223" t="s">
        <v>20</v>
      </c>
      <c r="P223" t="s">
        <v>31</v>
      </c>
      <c r="Q223">
        <f t="shared" si="78"/>
        <v>0</v>
      </c>
      <c r="R223">
        <f t="shared" si="79"/>
        <v>0</v>
      </c>
      <c r="S223">
        <f t="shared" si="80"/>
        <v>0</v>
      </c>
      <c r="T223">
        <f t="shared" si="81"/>
        <v>1</v>
      </c>
      <c r="U223">
        <f t="shared" si="82"/>
        <v>0</v>
      </c>
      <c r="V223" t="s">
        <v>32</v>
      </c>
      <c r="W223">
        <f t="shared" si="83"/>
        <v>0</v>
      </c>
      <c r="X223">
        <f t="shared" si="84"/>
        <v>0</v>
      </c>
      <c r="Y223">
        <f t="shared" si="85"/>
        <v>0</v>
      </c>
      <c r="Z223">
        <f t="shared" si="86"/>
        <v>0</v>
      </c>
      <c r="AA223">
        <f t="shared" si="87"/>
        <v>1</v>
      </c>
      <c r="AB223">
        <f t="shared" si="88"/>
        <v>0</v>
      </c>
      <c r="AC223">
        <f t="shared" si="89"/>
        <v>0</v>
      </c>
      <c r="AD223">
        <f t="shared" si="90"/>
        <v>1</v>
      </c>
      <c r="AE223" t="s">
        <v>23</v>
      </c>
      <c r="AF223">
        <f t="shared" si="91"/>
        <v>0</v>
      </c>
      <c r="AG223">
        <f t="shared" si="92"/>
        <v>1</v>
      </c>
      <c r="AH223">
        <f t="shared" si="93"/>
        <v>0</v>
      </c>
      <c r="AI223">
        <f t="shared" si="94"/>
        <v>0</v>
      </c>
      <c r="AJ223">
        <f t="shared" si="95"/>
        <v>0</v>
      </c>
      <c r="AK223">
        <v>1</v>
      </c>
      <c r="AL223">
        <v>1</v>
      </c>
      <c r="AM223">
        <v>1</v>
      </c>
      <c r="AN223">
        <v>0</v>
      </c>
      <c r="AO223">
        <v>1</v>
      </c>
      <c r="AP223">
        <v>1</v>
      </c>
      <c r="AQ223">
        <v>1</v>
      </c>
      <c r="AR223">
        <v>1</v>
      </c>
      <c r="AS223">
        <v>0</v>
      </c>
      <c r="AT223">
        <v>0</v>
      </c>
      <c r="AU223" t="s">
        <v>22</v>
      </c>
      <c r="AV223">
        <v>61.8</v>
      </c>
      <c r="AW223">
        <v>57</v>
      </c>
      <c r="AX223">
        <v>35.5</v>
      </c>
      <c r="AY223">
        <v>40.6</v>
      </c>
      <c r="AZ223">
        <v>50</v>
      </c>
      <c r="BA223">
        <v>75</v>
      </c>
      <c r="BB223">
        <v>1</v>
      </c>
    </row>
    <row r="224" spans="1:54" x14ac:dyDescent="0.3">
      <c r="A224" t="s">
        <v>19</v>
      </c>
      <c r="B224">
        <f t="shared" si="72"/>
        <v>1</v>
      </c>
      <c r="C224">
        <f t="shared" si="73"/>
        <v>0</v>
      </c>
      <c r="D224">
        <f t="shared" si="74"/>
        <v>0</v>
      </c>
      <c r="E224">
        <f t="shared" si="75"/>
        <v>0</v>
      </c>
      <c r="F224">
        <f t="shared" si="76"/>
        <v>0</v>
      </c>
      <c r="G224">
        <f t="shared" si="77"/>
        <v>0</v>
      </c>
      <c r="H224" s="3">
        <v>13733.855</v>
      </c>
      <c r="I224" s="3">
        <v>9.527619231384973</v>
      </c>
      <c r="J224" s="2">
        <v>1.05</v>
      </c>
      <c r="K224" s="2">
        <v>-0.9519929861098344</v>
      </c>
      <c r="L224" s="2">
        <v>1.1576250000000001</v>
      </c>
      <c r="M224" s="2">
        <v>1.1025</v>
      </c>
      <c r="N224" t="s">
        <v>13</v>
      </c>
      <c r="O224" t="s">
        <v>20</v>
      </c>
      <c r="P224" t="s">
        <v>27</v>
      </c>
      <c r="Q224">
        <f t="shared" si="78"/>
        <v>1</v>
      </c>
      <c r="R224">
        <f t="shared" si="79"/>
        <v>0</v>
      </c>
      <c r="S224">
        <f t="shared" si="80"/>
        <v>0</v>
      </c>
      <c r="T224">
        <f t="shared" si="81"/>
        <v>0</v>
      </c>
      <c r="U224">
        <f t="shared" si="82"/>
        <v>0</v>
      </c>
      <c r="V224" t="s">
        <v>34</v>
      </c>
      <c r="W224">
        <f t="shared" si="83"/>
        <v>0</v>
      </c>
      <c r="X224">
        <f t="shared" si="84"/>
        <v>0</v>
      </c>
      <c r="Y224">
        <f t="shared" si="85"/>
        <v>0</v>
      </c>
      <c r="Z224">
        <f t="shared" si="86"/>
        <v>0</v>
      </c>
      <c r="AA224">
        <f t="shared" si="87"/>
        <v>0</v>
      </c>
      <c r="AB224">
        <f t="shared" si="88"/>
        <v>1</v>
      </c>
      <c r="AC224">
        <f t="shared" si="89"/>
        <v>0</v>
      </c>
      <c r="AD224">
        <f t="shared" si="90"/>
        <v>1</v>
      </c>
      <c r="AE224" t="s">
        <v>28</v>
      </c>
      <c r="AF224">
        <f t="shared" si="91"/>
        <v>0</v>
      </c>
      <c r="AG224">
        <f t="shared" si="92"/>
        <v>0</v>
      </c>
      <c r="AH224">
        <f t="shared" si="93"/>
        <v>0</v>
      </c>
      <c r="AI224">
        <f t="shared" si="94"/>
        <v>1</v>
      </c>
      <c r="AJ224">
        <f t="shared" si="95"/>
        <v>0</v>
      </c>
      <c r="AK224">
        <v>1</v>
      </c>
      <c r="AL224">
        <v>1</v>
      </c>
      <c r="AM224">
        <v>0</v>
      </c>
      <c r="AN224">
        <v>1</v>
      </c>
      <c r="AO224">
        <v>0</v>
      </c>
      <c r="AP224">
        <v>1</v>
      </c>
      <c r="AQ224">
        <v>1</v>
      </c>
      <c r="AR224">
        <v>0</v>
      </c>
      <c r="AS224">
        <v>0</v>
      </c>
      <c r="AT224">
        <v>0</v>
      </c>
      <c r="AU224" t="s">
        <v>22</v>
      </c>
      <c r="AV224">
        <v>61.1</v>
      </c>
      <c r="AW224">
        <v>57</v>
      </c>
      <c r="AX224">
        <v>34.5</v>
      </c>
      <c r="AY224">
        <v>41</v>
      </c>
      <c r="AZ224">
        <v>55</v>
      </c>
      <c r="BA224">
        <v>80</v>
      </c>
      <c r="BB224">
        <v>1</v>
      </c>
    </row>
    <row r="225" spans="1:54" x14ac:dyDescent="0.3">
      <c r="A225" t="s">
        <v>12</v>
      </c>
      <c r="B225">
        <f t="shared" si="72"/>
        <v>0</v>
      </c>
      <c r="C225">
        <f t="shared" si="73"/>
        <v>0</v>
      </c>
      <c r="D225">
        <f t="shared" si="74"/>
        <v>0</v>
      </c>
      <c r="E225">
        <f t="shared" si="75"/>
        <v>0</v>
      </c>
      <c r="F225">
        <f t="shared" si="76"/>
        <v>0</v>
      </c>
      <c r="G225">
        <f t="shared" si="77"/>
        <v>1</v>
      </c>
      <c r="H225" s="3">
        <v>11906</v>
      </c>
      <c r="I225" s="3">
        <v>9.384797753713336</v>
      </c>
      <c r="J225" s="2">
        <v>1.2030000000000001</v>
      </c>
      <c r="K225" s="2">
        <v>-0.42381579402439973</v>
      </c>
      <c r="L225" s="2">
        <v>1.7409924270000003</v>
      </c>
      <c r="M225" s="2">
        <v>1.4472090000000002</v>
      </c>
      <c r="N225" t="s">
        <v>13</v>
      </c>
      <c r="O225" t="s">
        <v>14</v>
      </c>
      <c r="P225" t="s">
        <v>31</v>
      </c>
      <c r="Q225">
        <f t="shared" si="78"/>
        <v>0</v>
      </c>
      <c r="R225">
        <f t="shared" si="79"/>
        <v>0</v>
      </c>
      <c r="S225">
        <f t="shared" si="80"/>
        <v>0</v>
      </c>
      <c r="T225">
        <f t="shared" si="81"/>
        <v>1</v>
      </c>
      <c r="U225">
        <f t="shared" si="82"/>
        <v>0</v>
      </c>
      <c r="V225" t="s">
        <v>34</v>
      </c>
      <c r="W225">
        <f t="shared" si="83"/>
        <v>0</v>
      </c>
      <c r="X225">
        <f t="shared" si="84"/>
        <v>0</v>
      </c>
      <c r="Y225">
        <f t="shared" si="85"/>
        <v>0</v>
      </c>
      <c r="Z225">
        <f t="shared" si="86"/>
        <v>0</v>
      </c>
      <c r="AA225">
        <f t="shared" si="87"/>
        <v>0</v>
      </c>
      <c r="AB225">
        <f t="shared" si="88"/>
        <v>1</v>
      </c>
      <c r="AC225">
        <f t="shared" si="89"/>
        <v>0</v>
      </c>
      <c r="AD225">
        <f t="shared" si="90"/>
        <v>1</v>
      </c>
      <c r="AE225" t="s">
        <v>18</v>
      </c>
      <c r="AF225">
        <f t="shared" si="91"/>
        <v>0</v>
      </c>
      <c r="AG225">
        <f t="shared" si="92"/>
        <v>0</v>
      </c>
      <c r="AH225">
        <f t="shared" si="93"/>
        <v>0</v>
      </c>
      <c r="AI225">
        <f t="shared" si="94"/>
        <v>0</v>
      </c>
      <c r="AJ225">
        <f t="shared" si="95"/>
        <v>1</v>
      </c>
      <c r="AK225">
        <v>1</v>
      </c>
      <c r="AL225">
        <v>1</v>
      </c>
      <c r="AM225">
        <v>1</v>
      </c>
      <c r="AN225">
        <v>1</v>
      </c>
      <c r="AO225">
        <v>1</v>
      </c>
      <c r="AP225">
        <v>1</v>
      </c>
      <c r="AQ225">
        <v>1</v>
      </c>
      <c r="AR225">
        <v>0</v>
      </c>
      <c r="AS225">
        <v>1</v>
      </c>
      <c r="AT225">
        <v>0</v>
      </c>
      <c r="AU225" t="s">
        <v>17</v>
      </c>
      <c r="AV225">
        <v>61.7</v>
      </c>
      <c r="AW225">
        <v>55.6</v>
      </c>
      <c r="AX225">
        <v>34.6</v>
      </c>
      <c r="AY225">
        <v>40.6</v>
      </c>
      <c r="AZ225">
        <v>51</v>
      </c>
      <c r="BA225">
        <v>77</v>
      </c>
      <c r="BB225">
        <v>1</v>
      </c>
    </row>
    <row r="226" spans="1:54" x14ac:dyDescent="0.3">
      <c r="A226" t="s">
        <v>29</v>
      </c>
      <c r="B226">
        <f t="shared" si="72"/>
        <v>0</v>
      </c>
      <c r="C226">
        <f t="shared" si="73"/>
        <v>0</v>
      </c>
      <c r="D226">
        <f t="shared" si="74"/>
        <v>1</v>
      </c>
      <c r="E226">
        <f t="shared" si="75"/>
        <v>0</v>
      </c>
      <c r="F226">
        <f t="shared" si="76"/>
        <v>0</v>
      </c>
      <c r="G226">
        <f t="shared" si="77"/>
        <v>0</v>
      </c>
      <c r="H226" s="3">
        <v>15126</v>
      </c>
      <c r="I226" s="3">
        <v>9.624170396415975</v>
      </c>
      <c r="J226" s="2">
        <v>1.3</v>
      </c>
      <c r="K226" s="2">
        <v>-8.8958358519255029E-2</v>
      </c>
      <c r="L226" s="2">
        <v>2.1970000000000001</v>
      </c>
      <c r="M226" s="2">
        <v>1.6900000000000002</v>
      </c>
      <c r="N226" t="s">
        <v>30</v>
      </c>
      <c r="O226" t="s">
        <v>14</v>
      </c>
      <c r="P226" t="s">
        <v>31</v>
      </c>
      <c r="Q226">
        <f t="shared" si="78"/>
        <v>0</v>
      </c>
      <c r="R226">
        <f t="shared" si="79"/>
        <v>0</v>
      </c>
      <c r="S226">
        <f t="shared" si="80"/>
        <v>0</v>
      </c>
      <c r="T226">
        <f t="shared" si="81"/>
        <v>1</v>
      </c>
      <c r="U226">
        <f t="shared" si="82"/>
        <v>0</v>
      </c>
      <c r="V226" t="s">
        <v>32</v>
      </c>
      <c r="W226">
        <f t="shared" si="83"/>
        <v>0</v>
      </c>
      <c r="X226">
        <f t="shared" si="84"/>
        <v>0</v>
      </c>
      <c r="Y226">
        <f t="shared" si="85"/>
        <v>0</v>
      </c>
      <c r="Z226">
        <f t="shared" si="86"/>
        <v>0</v>
      </c>
      <c r="AA226">
        <f t="shared" si="87"/>
        <v>1</v>
      </c>
      <c r="AB226">
        <f t="shared" si="88"/>
        <v>0</v>
      </c>
      <c r="AC226">
        <f t="shared" si="89"/>
        <v>0</v>
      </c>
      <c r="AD226">
        <f t="shared" si="90"/>
        <v>1</v>
      </c>
      <c r="AE226" t="s">
        <v>28</v>
      </c>
      <c r="AF226">
        <f t="shared" si="91"/>
        <v>0</v>
      </c>
      <c r="AG226">
        <f t="shared" si="92"/>
        <v>0</v>
      </c>
      <c r="AH226">
        <f t="shared" si="93"/>
        <v>0</v>
      </c>
      <c r="AI226">
        <f t="shared" si="94"/>
        <v>1</v>
      </c>
      <c r="AJ226">
        <f t="shared" si="95"/>
        <v>0</v>
      </c>
      <c r="AK226">
        <v>1</v>
      </c>
      <c r="AL226">
        <v>1</v>
      </c>
      <c r="AM226">
        <v>1</v>
      </c>
      <c r="AN226">
        <v>1</v>
      </c>
      <c r="AO226">
        <v>1</v>
      </c>
      <c r="AP226">
        <v>1</v>
      </c>
      <c r="AQ226">
        <v>1</v>
      </c>
      <c r="AR226">
        <v>1</v>
      </c>
      <c r="AS226">
        <v>1</v>
      </c>
      <c r="AT226">
        <v>0</v>
      </c>
      <c r="AU226" t="s">
        <v>17</v>
      </c>
      <c r="AV226">
        <v>61.4</v>
      </c>
      <c r="AW226">
        <v>56.5</v>
      </c>
      <c r="AX226">
        <v>34.5</v>
      </c>
      <c r="AY226">
        <v>40.799999999999997</v>
      </c>
      <c r="AZ226">
        <v>46</v>
      </c>
      <c r="BA226">
        <v>76</v>
      </c>
      <c r="BB226">
        <v>1</v>
      </c>
    </row>
    <row r="227" spans="1:54" x14ac:dyDescent="0.3">
      <c r="A227" t="s">
        <v>12</v>
      </c>
      <c r="B227">
        <f t="shared" si="72"/>
        <v>0</v>
      </c>
      <c r="C227">
        <f t="shared" si="73"/>
        <v>0</v>
      </c>
      <c r="D227">
        <f t="shared" si="74"/>
        <v>0</v>
      </c>
      <c r="E227">
        <f t="shared" si="75"/>
        <v>0</v>
      </c>
      <c r="F227">
        <f t="shared" si="76"/>
        <v>0</v>
      </c>
      <c r="G227">
        <f t="shared" si="77"/>
        <v>1</v>
      </c>
      <c r="H227" s="3">
        <v>10836</v>
      </c>
      <c r="I227" s="3">
        <v>9.2906292032049862</v>
      </c>
      <c r="J227" s="2">
        <v>1.0129999999999999</v>
      </c>
      <c r="K227" s="2">
        <v>-1.0797221109932407</v>
      </c>
      <c r="L227" s="2">
        <v>1.0395091969999997</v>
      </c>
      <c r="M227" s="2">
        <v>1.0261689999999999</v>
      </c>
      <c r="N227" t="s">
        <v>13</v>
      </c>
      <c r="O227" t="s">
        <v>14</v>
      </c>
      <c r="P227" t="s">
        <v>15</v>
      </c>
      <c r="Q227">
        <f t="shared" si="78"/>
        <v>0</v>
      </c>
      <c r="R227">
        <f t="shared" si="79"/>
        <v>0</v>
      </c>
      <c r="S227">
        <f t="shared" si="80"/>
        <v>1</v>
      </c>
      <c r="T227">
        <f t="shared" si="81"/>
        <v>0</v>
      </c>
      <c r="U227">
        <f t="shared" si="82"/>
        <v>0</v>
      </c>
      <c r="V227" t="s">
        <v>34</v>
      </c>
      <c r="W227">
        <f t="shared" si="83"/>
        <v>0</v>
      </c>
      <c r="X227">
        <f t="shared" si="84"/>
        <v>0</v>
      </c>
      <c r="Y227">
        <f t="shared" si="85"/>
        <v>0</v>
      </c>
      <c r="Z227">
        <f t="shared" si="86"/>
        <v>0</v>
      </c>
      <c r="AA227">
        <f t="shared" si="87"/>
        <v>0</v>
      </c>
      <c r="AB227">
        <f t="shared" si="88"/>
        <v>1</v>
      </c>
      <c r="AC227">
        <f t="shared" si="89"/>
        <v>0</v>
      </c>
      <c r="AD227">
        <f t="shared" si="90"/>
        <v>1</v>
      </c>
      <c r="AE227" t="s">
        <v>18</v>
      </c>
      <c r="AF227">
        <f t="shared" si="91"/>
        <v>0</v>
      </c>
      <c r="AG227">
        <f t="shared" si="92"/>
        <v>0</v>
      </c>
      <c r="AH227">
        <f t="shared" si="93"/>
        <v>0</v>
      </c>
      <c r="AI227">
        <f t="shared" si="94"/>
        <v>0</v>
      </c>
      <c r="AJ227">
        <f t="shared" si="95"/>
        <v>1</v>
      </c>
      <c r="AK227">
        <v>1</v>
      </c>
      <c r="AL227">
        <v>1</v>
      </c>
      <c r="AM227">
        <v>1</v>
      </c>
      <c r="AN227">
        <v>1</v>
      </c>
      <c r="AO227">
        <v>1</v>
      </c>
      <c r="AP227">
        <v>1</v>
      </c>
      <c r="AQ227">
        <v>1</v>
      </c>
      <c r="AR227">
        <v>0</v>
      </c>
      <c r="AS227">
        <v>1</v>
      </c>
      <c r="AT227">
        <v>0</v>
      </c>
      <c r="AU227" t="s">
        <v>17</v>
      </c>
      <c r="AV227">
        <v>61.8</v>
      </c>
      <c r="AW227">
        <v>56.9</v>
      </c>
      <c r="AX227">
        <v>34.799999999999997</v>
      </c>
      <c r="AY227">
        <v>40.799999999999997</v>
      </c>
      <c r="AZ227">
        <v>55</v>
      </c>
      <c r="BA227">
        <v>76</v>
      </c>
      <c r="BB227">
        <v>1</v>
      </c>
    </row>
    <row r="228" spans="1:54" x14ac:dyDescent="0.3">
      <c r="A228" t="s">
        <v>19</v>
      </c>
      <c r="B228">
        <f t="shared" si="72"/>
        <v>1</v>
      </c>
      <c r="C228">
        <f t="shared" si="73"/>
        <v>0</v>
      </c>
      <c r="D228">
        <f t="shared" si="74"/>
        <v>0</v>
      </c>
      <c r="E228">
        <f t="shared" si="75"/>
        <v>0</v>
      </c>
      <c r="F228">
        <f t="shared" si="76"/>
        <v>0</v>
      </c>
      <c r="G228">
        <f t="shared" si="77"/>
        <v>0</v>
      </c>
      <c r="H228" s="3">
        <v>11391.525</v>
      </c>
      <c r="I228" s="3">
        <v>9.340624936855491</v>
      </c>
      <c r="J228" s="2">
        <v>1.03</v>
      </c>
      <c r="K228" s="2">
        <v>-1.0210357563170807</v>
      </c>
      <c r="L228" s="2">
        <v>1.092727</v>
      </c>
      <c r="M228" s="2">
        <v>1.0609</v>
      </c>
      <c r="N228" t="s">
        <v>13</v>
      </c>
      <c r="O228" t="s">
        <v>20</v>
      </c>
      <c r="P228" t="s">
        <v>27</v>
      </c>
      <c r="Q228">
        <f t="shared" si="78"/>
        <v>1</v>
      </c>
      <c r="R228">
        <f t="shared" si="79"/>
        <v>0</v>
      </c>
      <c r="S228">
        <f t="shared" si="80"/>
        <v>0</v>
      </c>
      <c r="T228">
        <f t="shared" si="81"/>
        <v>0</v>
      </c>
      <c r="U228">
        <f t="shared" si="82"/>
        <v>0</v>
      </c>
      <c r="V228" t="s">
        <v>24</v>
      </c>
      <c r="W228">
        <f t="shared" si="83"/>
        <v>0</v>
      </c>
      <c r="X228">
        <f t="shared" si="84"/>
        <v>0</v>
      </c>
      <c r="Y228">
        <f t="shared" si="85"/>
        <v>1</v>
      </c>
      <c r="Z228">
        <f t="shared" si="86"/>
        <v>0</v>
      </c>
      <c r="AA228">
        <f t="shared" si="87"/>
        <v>0</v>
      </c>
      <c r="AB228">
        <f t="shared" si="88"/>
        <v>0</v>
      </c>
      <c r="AC228">
        <f t="shared" si="89"/>
        <v>0</v>
      </c>
      <c r="AD228">
        <f t="shared" si="90"/>
        <v>1</v>
      </c>
      <c r="AE228" t="s">
        <v>28</v>
      </c>
      <c r="AF228">
        <f t="shared" si="91"/>
        <v>0</v>
      </c>
      <c r="AG228">
        <f t="shared" si="92"/>
        <v>0</v>
      </c>
      <c r="AH228">
        <f t="shared" si="93"/>
        <v>0</v>
      </c>
      <c r="AI228">
        <f t="shared" si="94"/>
        <v>1</v>
      </c>
      <c r="AJ228">
        <f t="shared" si="95"/>
        <v>0</v>
      </c>
      <c r="AK228">
        <v>1</v>
      </c>
      <c r="AL228">
        <v>1</v>
      </c>
      <c r="AM228">
        <v>0</v>
      </c>
      <c r="AN228">
        <v>0</v>
      </c>
      <c r="AO228">
        <v>0</v>
      </c>
      <c r="AP228">
        <v>1</v>
      </c>
      <c r="AQ228">
        <v>1</v>
      </c>
      <c r="AR228">
        <v>1</v>
      </c>
      <c r="AS228">
        <v>0</v>
      </c>
      <c r="AT228">
        <v>0</v>
      </c>
      <c r="AU228" t="s">
        <v>22</v>
      </c>
      <c r="AV228">
        <v>61</v>
      </c>
      <c r="AW228">
        <v>57</v>
      </c>
      <c r="AX228">
        <v>34</v>
      </c>
      <c r="AY228">
        <v>41</v>
      </c>
      <c r="AZ228">
        <v>50</v>
      </c>
      <c r="BA228">
        <v>80</v>
      </c>
      <c r="BB228">
        <v>1</v>
      </c>
    </row>
    <row r="229" spans="1:54" x14ac:dyDescent="0.3">
      <c r="A229" t="s">
        <v>19</v>
      </c>
      <c r="B229">
        <f t="shared" si="72"/>
        <v>1</v>
      </c>
      <c r="C229">
        <f t="shared" si="73"/>
        <v>0</v>
      </c>
      <c r="D229">
        <f t="shared" si="74"/>
        <v>0</v>
      </c>
      <c r="E229">
        <f t="shared" si="75"/>
        <v>0</v>
      </c>
      <c r="F229">
        <f t="shared" si="76"/>
        <v>0</v>
      </c>
      <c r="G229">
        <f t="shared" si="77"/>
        <v>0</v>
      </c>
      <c r="H229" s="3">
        <v>53881.47</v>
      </c>
      <c r="I229" s="3">
        <v>10.894541913002909</v>
      </c>
      <c r="J229" s="2">
        <v>1.74</v>
      </c>
      <c r="K229" s="2">
        <v>1.4299825860401645</v>
      </c>
      <c r="L229" s="2">
        <v>5.2680239999999996</v>
      </c>
      <c r="M229" s="2">
        <v>3.0276000000000001</v>
      </c>
      <c r="N229" t="s">
        <v>13</v>
      </c>
      <c r="O229" t="s">
        <v>20</v>
      </c>
      <c r="P229" t="s">
        <v>27</v>
      </c>
      <c r="Q229">
        <f t="shared" si="78"/>
        <v>1</v>
      </c>
      <c r="R229">
        <f t="shared" si="79"/>
        <v>0</v>
      </c>
      <c r="S229">
        <f t="shared" si="80"/>
        <v>0</v>
      </c>
      <c r="T229">
        <f t="shared" si="81"/>
        <v>0</v>
      </c>
      <c r="U229">
        <f t="shared" si="82"/>
        <v>0</v>
      </c>
      <c r="V229" t="s">
        <v>37</v>
      </c>
      <c r="W229">
        <f t="shared" si="83"/>
        <v>0</v>
      </c>
      <c r="X229">
        <f t="shared" si="84"/>
        <v>1</v>
      </c>
      <c r="Y229">
        <f t="shared" si="85"/>
        <v>0</v>
      </c>
      <c r="Z229">
        <f t="shared" si="86"/>
        <v>0</v>
      </c>
      <c r="AA229">
        <f t="shared" si="87"/>
        <v>0</v>
      </c>
      <c r="AB229">
        <f t="shared" si="88"/>
        <v>0</v>
      </c>
      <c r="AC229">
        <f t="shared" si="89"/>
        <v>1</v>
      </c>
      <c r="AD229">
        <f t="shared" si="90"/>
        <v>0</v>
      </c>
      <c r="AE229" t="s">
        <v>33</v>
      </c>
      <c r="AF229">
        <f t="shared" si="91"/>
        <v>1</v>
      </c>
      <c r="AG229">
        <f t="shared" si="92"/>
        <v>0</v>
      </c>
      <c r="AH229">
        <f t="shared" si="93"/>
        <v>0</v>
      </c>
      <c r="AI229">
        <f t="shared" si="94"/>
        <v>0</v>
      </c>
      <c r="AJ229">
        <f t="shared" si="95"/>
        <v>0</v>
      </c>
      <c r="AK229">
        <v>1</v>
      </c>
      <c r="AL229">
        <v>1</v>
      </c>
      <c r="AM229">
        <v>1</v>
      </c>
      <c r="AN229">
        <v>0</v>
      </c>
      <c r="AO229">
        <v>0</v>
      </c>
      <c r="AP229">
        <v>1</v>
      </c>
      <c r="AQ229">
        <v>1</v>
      </c>
      <c r="AR229">
        <v>1</v>
      </c>
      <c r="AS229">
        <v>0</v>
      </c>
      <c r="AT229">
        <v>0</v>
      </c>
      <c r="AU229" t="s">
        <v>22</v>
      </c>
      <c r="AV229">
        <v>61.4</v>
      </c>
      <c r="AW229">
        <v>57</v>
      </c>
      <c r="AX229">
        <v>34</v>
      </c>
      <c r="AY229">
        <v>41</v>
      </c>
      <c r="AZ229">
        <v>50</v>
      </c>
      <c r="BA229">
        <v>80</v>
      </c>
      <c r="BB229">
        <v>1</v>
      </c>
    </row>
    <row r="230" spans="1:54" x14ac:dyDescent="0.3">
      <c r="A230" t="s">
        <v>12</v>
      </c>
      <c r="B230">
        <f t="shared" si="72"/>
        <v>0</v>
      </c>
      <c r="C230">
        <f t="shared" si="73"/>
        <v>0</v>
      </c>
      <c r="D230">
        <f t="shared" si="74"/>
        <v>0</v>
      </c>
      <c r="E230">
        <f t="shared" si="75"/>
        <v>0</v>
      </c>
      <c r="F230">
        <f t="shared" si="76"/>
        <v>0</v>
      </c>
      <c r="G230">
        <f t="shared" si="77"/>
        <v>1</v>
      </c>
      <c r="H230" s="3">
        <v>15218</v>
      </c>
      <c r="I230" s="3">
        <v>9.6302342167364685</v>
      </c>
      <c r="J230" s="2">
        <v>1.59</v>
      </c>
      <c r="K230" s="2">
        <v>0.91216180948581715</v>
      </c>
      <c r="L230" s="2">
        <v>4.0196790000000009</v>
      </c>
      <c r="M230" s="2">
        <v>2.5281000000000002</v>
      </c>
      <c r="N230" t="s">
        <v>13</v>
      </c>
      <c r="O230" t="s">
        <v>14</v>
      </c>
      <c r="P230" t="s">
        <v>21</v>
      </c>
      <c r="Q230">
        <f t="shared" si="78"/>
        <v>0</v>
      </c>
      <c r="R230">
        <f t="shared" si="79"/>
        <v>0</v>
      </c>
      <c r="S230">
        <f t="shared" si="80"/>
        <v>0</v>
      </c>
      <c r="T230">
        <f t="shared" si="81"/>
        <v>0</v>
      </c>
      <c r="U230">
        <f t="shared" si="82"/>
        <v>1</v>
      </c>
      <c r="V230" t="s">
        <v>16</v>
      </c>
      <c r="W230">
        <f t="shared" si="83"/>
        <v>0</v>
      </c>
      <c r="X230">
        <f t="shared" si="84"/>
        <v>0</v>
      </c>
      <c r="Y230">
        <f t="shared" si="85"/>
        <v>0</v>
      </c>
      <c r="Z230">
        <f t="shared" si="86"/>
        <v>1</v>
      </c>
      <c r="AA230">
        <f t="shared" si="87"/>
        <v>0</v>
      </c>
      <c r="AB230">
        <f t="shared" si="88"/>
        <v>0</v>
      </c>
      <c r="AC230">
        <f t="shared" si="89"/>
        <v>0</v>
      </c>
      <c r="AD230">
        <f t="shared" si="90"/>
        <v>1</v>
      </c>
      <c r="AE230" t="s">
        <v>28</v>
      </c>
      <c r="AF230">
        <f t="shared" si="91"/>
        <v>0</v>
      </c>
      <c r="AG230">
        <f t="shared" si="92"/>
        <v>0</v>
      </c>
      <c r="AH230">
        <f t="shared" si="93"/>
        <v>0</v>
      </c>
      <c r="AI230">
        <f t="shared" si="94"/>
        <v>1</v>
      </c>
      <c r="AJ230">
        <f t="shared" si="95"/>
        <v>0</v>
      </c>
      <c r="AK230">
        <v>1</v>
      </c>
      <c r="AL230">
        <v>1</v>
      </c>
      <c r="AM230">
        <v>0</v>
      </c>
      <c r="AN230">
        <v>1</v>
      </c>
      <c r="AO230">
        <v>1</v>
      </c>
      <c r="AP230">
        <v>1</v>
      </c>
      <c r="AQ230">
        <v>1</v>
      </c>
      <c r="AR230">
        <v>1</v>
      </c>
      <c r="AS230">
        <v>1</v>
      </c>
      <c r="AT230">
        <v>0</v>
      </c>
      <c r="AU230" t="s">
        <v>17</v>
      </c>
      <c r="AV230">
        <v>61.8</v>
      </c>
      <c r="AW230">
        <v>55.9</v>
      </c>
      <c r="AX230">
        <v>34.9</v>
      </c>
      <c r="AY230">
        <v>40.799999999999997</v>
      </c>
      <c r="AZ230">
        <v>50</v>
      </c>
      <c r="BA230">
        <v>76</v>
      </c>
      <c r="BB230">
        <v>1</v>
      </c>
    </row>
    <row r="231" spans="1:54" x14ac:dyDescent="0.3">
      <c r="A231" t="s">
        <v>29</v>
      </c>
      <c r="B231">
        <f t="shared" si="72"/>
        <v>0</v>
      </c>
      <c r="C231">
        <f t="shared" si="73"/>
        <v>0</v>
      </c>
      <c r="D231">
        <f t="shared" si="74"/>
        <v>1</v>
      </c>
      <c r="E231">
        <f t="shared" si="75"/>
        <v>0</v>
      </c>
      <c r="F231">
        <f t="shared" si="76"/>
        <v>0</v>
      </c>
      <c r="G231">
        <f t="shared" si="77"/>
        <v>0</v>
      </c>
      <c r="H231" s="3">
        <v>27841</v>
      </c>
      <c r="I231" s="3">
        <v>10.234265033343494</v>
      </c>
      <c r="J231" s="2">
        <v>1.84</v>
      </c>
      <c r="K231" s="2">
        <v>1.7751964370763964</v>
      </c>
      <c r="L231" s="2">
        <v>6.2295040000000004</v>
      </c>
      <c r="M231" s="2">
        <v>3.3856000000000002</v>
      </c>
      <c r="N231" t="s">
        <v>30</v>
      </c>
      <c r="O231" t="s">
        <v>14</v>
      </c>
      <c r="P231" t="s">
        <v>31</v>
      </c>
      <c r="Q231">
        <f t="shared" si="78"/>
        <v>0</v>
      </c>
      <c r="R231">
        <f t="shared" si="79"/>
        <v>0</v>
      </c>
      <c r="S231">
        <f t="shared" si="80"/>
        <v>0</v>
      </c>
      <c r="T231">
        <f t="shared" si="81"/>
        <v>1</v>
      </c>
      <c r="U231">
        <f t="shared" si="82"/>
        <v>0</v>
      </c>
      <c r="V231" t="s">
        <v>16</v>
      </c>
      <c r="W231">
        <f t="shared" si="83"/>
        <v>0</v>
      </c>
      <c r="X231">
        <f t="shared" si="84"/>
        <v>0</v>
      </c>
      <c r="Y231">
        <f t="shared" si="85"/>
        <v>0</v>
      </c>
      <c r="Z231">
        <f t="shared" si="86"/>
        <v>1</v>
      </c>
      <c r="AA231">
        <f t="shared" si="87"/>
        <v>0</v>
      </c>
      <c r="AB231">
        <f t="shared" si="88"/>
        <v>0</v>
      </c>
      <c r="AC231">
        <f t="shared" si="89"/>
        <v>0</v>
      </c>
      <c r="AD231">
        <f t="shared" si="90"/>
        <v>1</v>
      </c>
      <c r="AE231" t="s">
        <v>28</v>
      </c>
      <c r="AF231">
        <f t="shared" si="91"/>
        <v>0</v>
      </c>
      <c r="AG231">
        <f t="shared" si="92"/>
        <v>0</v>
      </c>
      <c r="AH231">
        <f t="shared" si="93"/>
        <v>0</v>
      </c>
      <c r="AI231">
        <f t="shared" si="94"/>
        <v>1</v>
      </c>
      <c r="AJ231">
        <f t="shared" si="95"/>
        <v>0</v>
      </c>
      <c r="AK231">
        <v>1</v>
      </c>
      <c r="AL231">
        <v>1</v>
      </c>
      <c r="AM231">
        <v>1</v>
      </c>
      <c r="AN231">
        <v>1</v>
      </c>
      <c r="AO231">
        <v>1</v>
      </c>
      <c r="AP231">
        <v>1</v>
      </c>
      <c r="AQ231">
        <v>1</v>
      </c>
      <c r="AR231">
        <v>0</v>
      </c>
      <c r="AS231">
        <v>1</v>
      </c>
      <c r="AT231">
        <v>1</v>
      </c>
      <c r="AU231" t="s">
        <v>17</v>
      </c>
      <c r="AV231">
        <v>61.6</v>
      </c>
      <c r="AW231">
        <v>56.9</v>
      </c>
      <c r="AX231">
        <v>34.5</v>
      </c>
      <c r="AY231">
        <v>40.9</v>
      </c>
      <c r="AZ231">
        <v>52</v>
      </c>
      <c r="BA231">
        <v>77</v>
      </c>
      <c r="BB231">
        <v>1</v>
      </c>
    </row>
    <row r="232" spans="1:54" x14ac:dyDescent="0.3">
      <c r="A232" t="s">
        <v>38</v>
      </c>
      <c r="B232">
        <f t="shared" si="72"/>
        <v>0</v>
      </c>
      <c r="C232">
        <f t="shared" si="73"/>
        <v>0</v>
      </c>
      <c r="D232">
        <f t="shared" si="74"/>
        <v>0</v>
      </c>
      <c r="E232">
        <f t="shared" si="75"/>
        <v>0</v>
      </c>
      <c r="F232">
        <f t="shared" si="76"/>
        <v>1</v>
      </c>
      <c r="G232">
        <f t="shared" si="77"/>
        <v>0</v>
      </c>
      <c r="H232" s="3">
        <v>19920</v>
      </c>
      <c r="I232" s="3">
        <v>9.8994795311385886</v>
      </c>
      <c r="J232" s="2">
        <v>1.9</v>
      </c>
      <c r="K232" s="2">
        <v>1.9823247476981349</v>
      </c>
      <c r="L232" s="2">
        <v>6.8589999999999991</v>
      </c>
      <c r="M232" s="2">
        <v>3.61</v>
      </c>
      <c r="N232" t="s">
        <v>13</v>
      </c>
      <c r="O232" t="s">
        <v>39</v>
      </c>
      <c r="P232" t="s">
        <v>21</v>
      </c>
      <c r="Q232">
        <f t="shared" si="78"/>
        <v>0</v>
      </c>
      <c r="R232">
        <f t="shared" si="79"/>
        <v>0</v>
      </c>
      <c r="S232">
        <f t="shared" si="80"/>
        <v>0</v>
      </c>
      <c r="T232">
        <f t="shared" si="81"/>
        <v>0</v>
      </c>
      <c r="U232">
        <f t="shared" si="82"/>
        <v>1</v>
      </c>
      <c r="V232" t="s">
        <v>16</v>
      </c>
      <c r="W232">
        <f t="shared" si="83"/>
        <v>0</v>
      </c>
      <c r="X232">
        <f t="shared" si="84"/>
        <v>0</v>
      </c>
      <c r="Y232">
        <f t="shared" si="85"/>
        <v>0</v>
      </c>
      <c r="Z232">
        <f t="shared" si="86"/>
        <v>1</v>
      </c>
      <c r="AA232">
        <f t="shared" si="87"/>
        <v>0</v>
      </c>
      <c r="AB232">
        <f t="shared" si="88"/>
        <v>0</v>
      </c>
      <c r="AC232">
        <f t="shared" si="89"/>
        <v>0</v>
      </c>
      <c r="AD232">
        <f t="shared" si="90"/>
        <v>1</v>
      </c>
      <c r="AE232" t="s">
        <v>33</v>
      </c>
      <c r="AF232">
        <f t="shared" si="91"/>
        <v>1</v>
      </c>
      <c r="AG232">
        <f t="shared" si="92"/>
        <v>0</v>
      </c>
      <c r="AH232">
        <f t="shared" si="93"/>
        <v>0</v>
      </c>
      <c r="AI232">
        <f t="shared" si="94"/>
        <v>0</v>
      </c>
      <c r="AJ232">
        <f t="shared" si="95"/>
        <v>0</v>
      </c>
      <c r="AK232">
        <v>1</v>
      </c>
      <c r="AL232">
        <v>1</v>
      </c>
      <c r="AM232">
        <v>0</v>
      </c>
      <c r="AN232">
        <v>1</v>
      </c>
      <c r="AO232">
        <v>1</v>
      </c>
      <c r="AP232">
        <v>1</v>
      </c>
      <c r="AQ232">
        <v>1</v>
      </c>
      <c r="AR232">
        <v>0</v>
      </c>
      <c r="AS232">
        <v>1</v>
      </c>
      <c r="AT232">
        <v>0</v>
      </c>
      <c r="AU232" t="s">
        <v>17</v>
      </c>
      <c r="AV232">
        <v>61.2</v>
      </c>
      <c r="AW232">
        <v>55.6</v>
      </c>
      <c r="AX232">
        <v>34.200000000000003</v>
      </c>
      <c r="AY232">
        <v>40.799999999999997</v>
      </c>
      <c r="AZ232">
        <v>51</v>
      </c>
      <c r="BA232">
        <v>76</v>
      </c>
      <c r="BB232">
        <v>1</v>
      </c>
    </row>
    <row r="233" spans="1:54" x14ac:dyDescent="0.3">
      <c r="A233" t="s">
        <v>19</v>
      </c>
      <c r="B233">
        <f t="shared" si="72"/>
        <v>1</v>
      </c>
      <c r="C233">
        <f t="shared" si="73"/>
        <v>0</v>
      </c>
      <c r="D233">
        <f t="shared" si="74"/>
        <v>0</v>
      </c>
      <c r="E233">
        <f t="shared" si="75"/>
        <v>0</v>
      </c>
      <c r="F233">
        <f t="shared" si="76"/>
        <v>0</v>
      </c>
      <c r="G233">
        <f t="shared" si="77"/>
        <v>0</v>
      </c>
      <c r="H233" s="3">
        <v>9150.65</v>
      </c>
      <c r="I233" s="3">
        <v>9.1215801939978363</v>
      </c>
      <c r="J233" s="2">
        <v>1.03</v>
      </c>
      <c r="K233" s="2">
        <v>-1.0210357563170807</v>
      </c>
      <c r="L233" s="2">
        <v>1.092727</v>
      </c>
      <c r="M233" s="2">
        <v>1.0609</v>
      </c>
      <c r="N233" t="s">
        <v>13</v>
      </c>
      <c r="O233" t="s">
        <v>20</v>
      </c>
      <c r="P233" t="s">
        <v>31</v>
      </c>
      <c r="Q233">
        <f t="shared" si="78"/>
        <v>0</v>
      </c>
      <c r="R233">
        <f t="shared" si="79"/>
        <v>0</v>
      </c>
      <c r="S233">
        <f t="shared" si="80"/>
        <v>0</v>
      </c>
      <c r="T233">
        <f t="shared" si="81"/>
        <v>1</v>
      </c>
      <c r="U233">
        <f t="shared" si="82"/>
        <v>0</v>
      </c>
      <c r="V233" t="s">
        <v>32</v>
      </c>
      <c r="W233">
        <f t="shared" si="83"/>
        <v>0</v>
      </c>
      <c r="X233">
        <f t="shared" si="84"/>
        <v>0</v>
      </c>
      <c r="Y233">
        <f t="shared" si="85"/>
        <v>0</v>
      </c>
      <c r="Z233">
        <f t="shared" si="86"/>
        <v>0</v>
      </c>
      <c r="AA233">
        <f t="shared" si="87"/>
        <v>1</v>
      </c>
      <c r="AB233">
        <f t="shared" si="88"/>
        <v>0</v>
      </c>
      <c r="AC233">
        <f t="shared" si="89"/>
        <v>0</v>
      </c>
      <c r="AD233">
        <f t="shared" si="90"/>
        <v>1</v>
      </c>
      <c r="AE233" t="s">
        <v>33</v>
      </c>
      <c r="AF233">
        <f t="shared" si="91"/>
        <v>1</v>
      </c>
      <c r="AG233">
        <f t="shared" si="92"/>
        <v>0</v>
      </c>
      <c r="AH233">
        <f t="shared" si="93"/>
        <v>0</v>
      </c>
      <c r="AI233">
        <f t="shared" si="94"/>
        <v>0</v>
      </c>
      <c r="AJ233">
        <f t="shared" si="95"/>
        <v>0</v>
      </c>
      <c r="AK233">
        <v>1</v>
      </c>
      <c r="AL233">
        <v>1</v>
      </c>
      <c r="AM233">
        <v>1</v>
      </c>
      <c r="AN233">
        <v>0</v>
      </c>
      <c r="AO233">
        <v>1</v>
      </c>
      <c r="AP233">
        <v>1</v>
      </c>
      <c r="AQ233">
        <v>1</v>
      </c>
      <c r="AR233">
        <v>1</v>
      </c>
      <c r="AS233">
        <v>0</v>
      </c>
      <c r="AT233">
        <v>0</v>
      </c>
      <c r="AU233" t="s">
        <v>22</v>
      </c>
      <c r="AV233">
        <v>61.6</v>
      </c>
      <c r="AW233">
        <v>56</v>
      </c>
      <c r="AX233">
        <v>35.5</v>
      </c>
      <c r="AY233">
        <v>40.799999999999997</v>
      </c>
      <c r="AZ233">
        <v>50</v>
      </c>
      <c r="BA233">
        <v>80</v>
      </c>
      <c r="BB233">
        <v>1</v>
      </c>
    </row>
    <row r="234" spans="1:54" x14ac:dyDescent="0.3">
      <c r="A234" t="s">
        <v>35</v>
      </c>
      <c r="B234">
        <f t="shared" si="72"/>
        <v>0</v>
      </c>
      <c r="C234">
        <f t="shared" si="73"/>
        <v>0</v>
      </c>
      <c r="D234">
        <f t="shared" si="74"/>
        <v>0</v>
      </c>
      <c r="E234">
        <f t="shared" si="75"/>
        <v>1</v>
      </c>
      <c r="F234">
        <f t="shared" si="76"/>
        <v>0</v>
      </c>
      <c r="G234">
        <f t="shared" si="77"/>
        <v>0</v>
      </c>
      <c r="H234" s="3">
        <v>8600</v>
      </c>
      <c r="I234" s="3">
        <v>9.0595174822415991</v>
      </c>
      <c r="J234" s="2">
        <v>1.1599999999999999</v>
      </c>
      <c r="K234" s="2">
        <v>-0.57225774996997991</v>
      </c>
      <c r="L234" s="2">
        <v>1.5608959999999996</v>
      </c>
      <c r="M234" s="2">
        <v>1.3455999999999999</v>
      </c>
      <c r="N234" t="s">
        <v>13</v>
      </c>
      <c r="O234" t="s">
        <v>36</v>
      </c>
      <c r="P234" t="s">
        <v>15</v>
      </c>
      <c r="Q234">
        <f t="shared" si="78"/>
        <v>0</v>
      </c>
      <c r="R234">
        <f t="shared" si="79"/>
        <v>0</v>
      </c>
      <c r="S234">
        <f t="shared" si="80"/>
        <v>1</v>
      </c>
      <c r="T234">
        <f t="shared" si="81"/>
        <v>0</v>
      </c>
      <c r="U234">
        <f t="shared" si="82"/>
        <v>0</v>
      </c>
      <c r="V234" t="s">
        <v>16</v>
      </c>
      <c r="W234">
        <f t="shared" si="83"/>
        <v>0</v>
      </c>
      <c r="X234">
        <f t="shared" si="84"/>
        <v>0</v>
      </c>
      <c r="Y234">
        <f t="shared" si="85"/>
        <v>0</v>
      </c>
      <c r="Z234">
        <f t="shared" si="86"/>
        <v>1</v>
      </c>
      <c r="AA234">
        <f t="shared" si="87"/>
        <v>0</v>
      </c>
      <c r="AB234">
        <f t="shared" si="88"/>
        <v>0</v>
      </c>
      <c r="AC234">
        <f t="shared" si="89"/>
        <v>0</v>
      </c>
      <c r="AD234">
        <f t="shared" si="90"/>
        <v>1</v>
      </c>
      <c r="AE234" t="s">
        <v>23</v>
      </c>
      <c r="AF234">
        <f t="shared" si="91"/>
        <v>0</v>
      </c>
      <c r="AG234">
        <f t="shared" si="92"/>
        <v>1</v>
      </c>
      <c r="AH234">
        <f t="shared" si="93"/>
        <v>0</v>
      </c>
      <c r="AI234">
        <f t="shared" si="94"/>
        <v>0</v>
      </c>
      <c r="AJ234">
        <f t="shared" si="95"/>
        <v>0</v>
      </c>
      <c r="AK234">
        <v>0</v>
      </c>
      <c r="AL234">
        <v>0</v>
      </c>
      <c r="AM234">
        <v>0</v>
      </c>
      <c r="AN234">
        <v>0</v>
      </c>
      <c r="AO234">
        <v>1</v>
      </c>
      <c r="AP234">
        <v>1</v>
      </c>
      <c r="AQ234">
        <v>0</v>
      </c>
      <c r="AR234">
        <v>1</v>
      </c>
      <c r="AS234">
        <v>0</v>
      </c>
      <c r="AT234">
        <v>0</v>
      </c>
      <c r="AU234" t="s">
        <v>22</v>
      </c>
      <c r="AV234">
        <v>61.5</v>
      </c>
      <c r="AW234">
        <v>59</v>
      </c>
      <c r="AX234">
        <v>35</v>
      </c>
      <c r="AY234">
        <v>40.799999999999997</v>
      </c>
      <c r="AZ234">
        <v>45</v>
      </c>
      <c r="BA234">
        <v>80</v>
      </c>
      <c r="BB234">
        <v>1</v>
      </c>
    </row>
    <row r="235" spans="1:54" x14ac:dyDescent="0.3">
      <c r="A235" t="s">
        <v>19</v>
      </c>
      <c r="B235">
        <f t="shared" si="72"/>
        <v>1</v>
      </c>
      <c r="C235">
        <f t="shared" si="73"/>
        <v>0</v>
      </c>
      <c r="D235">
        <f t="shared" si="74"/>
        <v>0</v>
      </c>
      <c r="E235">
        <f t="shared" si="75"/>
        <v>0</v>
      </c>
      <c r="F235">
        <f t="shared" si="76"/>
        <v>0</v>
      </c>
      <c r="G235">
        <f t="shared" si="77"/>
        <v>0</v>
      </c>
      <c r="H235" s="3">
        <v>7987.3649999999998</v>
      </c>
      <c r="I235" s="3">
        <v>8.9856161971345099</v>
      </c>
      <c r="J235" s="2">
        <v>1</v>
      </c>
      <c r="K235" s="2">
        <v>-1.1245999116279504</v>
      </c>
      <c r="L235" s="2">
        <v>1</v>
      </c>
      <c r="M235" s="2">
        <v>1</v>
      </c>
      <c r="N235" t="s">
        <v>13</v>
      </c>
      <c r="O235" t="s">
        <v>20</v>
      </c>
      <c r="P235" t="s">
        <v>31</v>
      </c>
      <c r="Q235">
        <f t="shared" si="78"/>
        <v>0</v>
      </c>
      <c r="R235">
        <f t="shared" si="79"/>
        <v>0</v>
      </c>
      <c r="S235">
        <f t="shared" si="80"/>
        <v>0</v>
      </c>
      <c r="T235">
        <f t="shared" si="81"/>
        <v>1</v>
      </c>
      <c r="U235">
        <f t="shared" si="82"/>
        <v>0</v>
      </c>
      <c r="V235" t="s">
        <v>24</v>
      </c>
      <c r="W235">
        <f t="shared" si="83"/>
        <v>0</v>
      </c>
      <c r="X235">
        <f t="shared" si="84"/>
        <v>0</v>
      </c>
      <c r="Y235">
        <f t="shared" si="85"/>
        <v>1</v>
      </c>
      <c r="Z235">
        <f t="shared" si="86"/>
        <v>0</v>
      </c>
      <c r="AA235">
        <f t="shared" si="87"/>
        <v>0</v>
      </c>
      <c r="AB235">
        <f t="shared" si="88"/>
        <v>0</v>
      </c>
      <c r="AC235">
        <f t="shared" si="89"/>
        <v>0</v>
      </c>
      <c r="AD235">
        <f t="shared" si="90"/>
        <v>1</v>
      </c>
      <c r="AE235" t="s">
        <v>23</v>
      </c>
      <c r="AF235">
        <f t="shared" si="91"/>
        <v>0</v>
      </c>
      <c r="AG235">
        <f t="shared" si="92"/>
        <v>1</v>
      </c>
      <c r="AH235">
        <f t="shared" si="93"/>
        <v>0</v>
      </c>
      <c r="AI235">
        <f t="shared" si="94"/>
        <v>0</v>
      </c>
      <c r="AJ235">
        <f t="shared" si="95"/>
        <v>0</v>
      </c>
      <c r="AK235">
        <v>1</v>
      </c>
      <c r="AL235">
        <v>1</v>
      </c>
      <c r="AM235">
        <v>0</v>
      </c>
      <c r="AN235">
        <v>0</v>
      </c>
      <c r="AO235">
        <v>0</v>
      </c>
      <c r="AP235">
        <v>1</v>
      </c>
      <c r="AQ235">
        <v>1</v>
      </c>
      <c r="AR235">
        <v>1</v>
      </c>
      <c r="AS235">
        <v>0</v>
      </c>
      <c r="AT235">
        <v>0</v>
      </c>
      <c r="AU235" t="s">
        <v>22</v>
      </c>
      <c r="AV235">
        <v>61.9</v>
      </c>
      <c r="AW235">
        <v>57</v>
      </c>
      <c r="AX235">
        <v>34</v>
      </c>
      <c r="AY235">
        <v>41.2</v>
      </c>
      <c r="AZ235">
        <v>50</v>
      </c>
      <c r="BA235">
        <v>80</v>
      </c>
      <c r="BB235">
        <v>1</v>
      </c>
    </row>
    <row r="236" spans="1:54" x14ac:dyDescent="0.3">
      <c r="A236" t="s">
        <v>19</v>
      </c>
      <c r="B236">
        <f t="shared" si="72"/>
        <v>1</v>
      </c>
      <c r="C236">
        <f t="shared" si="73"/>
        <v>0</v>
      </c>
      <c r="D236">
        <f t="shared" si="74"/>
        <v>0</v>
      </c>
      <c r="E236">
        <f t="shared" si="75"/>
        <v>0</v>
      </c>
      <c r="F236">
        <f t="shared" si="76"/>
        <v>0</v>
      </c>
      <c r="G236">
        <f t="shared" si="77"/>
        <v>0</v>
      </c>
      <c r="H236" s="3">
        <v>12149.975</v>
      </c>
      <c r="I236" s="3">
        <v>9.4050823911534085</v>
      </c>
      <c r="J236" s="2">
        <v>1.0900000000000001</v>
      </c>
      <c r="K236" s="2">
        <v>-0.81390744569534157</v>
      </c>
      <c r="L236" s="2">
        <v>1.2950290000000002</v>
      </c>
      <c r="M236" s="2">
        <v>1.1881000000000002</v>
      </c>
      <c r="N236" t="s">
        <v>13</v>
      </c>
      <c r="O236" t="s">
        <v>20</v>
      </c>
      <c r="P236" t="s">
        <v>15</v>
      </c>
      <c r="Q236">
        <f t="shared" si="78"/>
        <v>0</v>
      </c>
      <c r="R236">
        <f t="shared" si="79"/>
        <v>0</v>
      </c>
      <c r="S236">
        <f t="shared" si="80"/>
        <v>1</v>
      </c>
      <c r="T236">
        <f t="shared" si="81"/>
        <v>0</v>
      </c>
      <c r="U236">
        <f t="shared" si="82"/>
        <v>0</v>
      </c>
      <c r="V236" t="s">
        <v>32</v>
      </c>
      <c r="W236">
        <f t="shared" si="83"/>
        <v>0</v>
      </c>
      <c r="X236">
        <f t="shared" si="84"/>
        <v>0</v>
      </c>
      <c r="Y236">
        <f t="shared" si="85"/>
        <v>0</v>
      </c>
      <c r="Z236">
        <f t="shared" si="86"/>
        <v>0</v>
      </c>
      <c r="AA236">
        <f t="shared" si="87"/>
        <v>1</v>
      </c>
      <c r="AB236">
        <f t="shared" si="88"/>
        <v>0</v>
      </c>
      <c r="AC236">
        <f t="shared" si="89"/>
        <v>0</v>
      </c>
      <c r="AD236">
        <f t="shared" si="90"/>
        <v>1</v>
      </c>
      <c r="AE236" t="s">
        <v>23</v>
      </c>
      <c r="AF236">
        <f t="shared" si="91"/>
        <v>0</v>
      </c>
      <c r="AG236">
        <f t="shared" si="92"/>
        <v>1</v>
      </c>
      <c r="AH236">
        <f t="shared" si="93"/>
        <v>0</v>
      </c>
      <c r="AI236">
        <f t="shared" si="94"/>
        <v>0</v>
      </c>
      <c r="AJ236">
        <f t="shared" si="95"/>
        <v>0</v>
      </c>
      <c r="AK236">
        <v>1</v>
      </c>
      <c r="AL236">
        <v>1</v>
      </c>
      <c r="AM236">
        <v>1</v>
      </c>
      <c r="AN236">
        <v>0</v>
      </c>
      <c r="AO236">
        <v>1</v>
      </c>
      <c r="AP236">
        <v>1</v>
      </c>
      <c r="AQ236">
        <v>1</v>
      </c>
      <c r="AR236">
        <v>1</v>
      </c>
      <c r="AS236">
        <v>0</v>
      </c>
      <c r="AT236">
        <v>0</v>
      </c>
      <c r="AU236" t="s">
        <v>22</v>
      </c>
      <c r="AV236">
        <v>61.7</v>
      </c>
      <c r="AW236">
        <v>56</v>
      </c>
      <c r="AX236">
        <v>35</v>
      </c>
      <c r="AY236">
        <v>40.6</v>
      </c>
      <c r="AZ236">
        <v>50</v>
      </c>
      <c r="BA236">
        <v>75</v>
      </c>
      <c r="BB236">
        <v>1</v>
      </c>
    </row>
    <row r="237" spans="1:54" x14ac:dyDescent="0.3">
      <c r="A237" t="s">
        <v>29</v>
      </c>
      <c r="B237">
        <f t="shared" si="72"/>
        <v>0</v>
      </c>
      <c r="C237">
        <f t="shared" si="73"/>
        <v>0</v>
      </c>
      <c r="D237">
        <f t="shared" si="74"/>
        <v>1</v>
      </c>
      <c r="E237">
        <f t="shared" si="75"/>
        <v>0</v>
      </c>
      <c r="F237">
        <f t="shared" si="76"/>
        <v>0</v>
      </c>
      <c r="G237">
        <f t="shared" si="77"/>
        <v>0</v>
      </c>
      <c r="H237" s="3">
        <v>17300</v>
      </c>
      <c r="I237" s="3">
        <v>9.7584617804858702</v>
      </c>
      <c r="J237" s="2">
        <v>1.54</v>
      </c>
      <c r="K237" s="2">
        <v>0.73955488396770108</v>
      </c>
      <c r="L237" s="2">
        <v>3.6522640000000002</v>
      </c>
      <c r="M237" s="2">
        <v>2.3715999999999999</v>
      </c>
      <c r="N237" t="s">
        <v>30</v>
      </c>
      <c r="O237" t="s">
        <v>14</v>
      </c>
      <c r="P237" t="s">
        <v>21</v>
      </c>
      <c r="Q237">
        <f t="shared" si="78"/>
        <v>0</v>
      </c>
      <c r="R237">
        <f t="shared" si="79"/>
        <v>0</v>
      </c>
      <c r="S237">
        <f t="shared" si="80"/>
        <v>0</v>
      </c>
      <c r="T237">
        <f t="shared" si="81"/>
        <v>0</v>
      </c>
      <c r="U237">
        <f t="shared" si="82"/>
        <v>1</v>
      </c>
      <c r="V237" t="s">
        <v>24</v>
      </c>
      <c r="W237">
        <f t="shared" si="83"/>
        <v>0</v>
      </c>
      <c r="X237">
        <f t="shared" si="84"/>
        <v>0</v>
      </c>
      <c r="Y237">
        <f t="shared" si="85"/>
        <v>1</v>
      </c>
      <c r="Z237">
        <f t="shared" si="86"/>
        <v>0</v>
      </c>
      <c r="AA237">
        <f t="shared" si="87"/>
        <v>0</v>
      </c>
      <c r="AB237">
        <f t="shared" si="88"/>
        <v>0</v>
      </c>
      <c r="AC237">
        <f t="shared" si="89"/>
        <v>0</v>
      </c>
      <c r="AD237">
        <f t="shared" si="90"/>
        <v>1</v>
      </c>
      <c r="AE237" t="s">
        <v>28</v>
      </c>
      <c r="AF237">
        <f t="shared" si="91"/>
        <v>0</v>
      </c>
      <c r="AG237">
        <f t="shared" si="92"/>
        <v>0</v>
      </c>
      <c r="AH237">
        <f t="shared" si="93"/>
        <v>0</v>
      </c>
      <c r="AI237">
        <f t="shared" si="94"/>
        <v>1</v>
      </c>
      <c r="AJ237">
        <f t="shared" si="95"/>
        <v>0</v>
      </c>
      <c r="AK237">
        <v>1</v>
      </c>
      <c r="AL237">
        <v>1</v>
      </c>
      <c r="AM237">
        <v>1</v>
      </c>
      <c r="AN237">
        <v>1</v>
      </c>
      <c r="AO237">
        <v>1</v>
      </c>
      <c r="AP237">
        <v>1</v>
      </c>
      <c r="AQ237">
        <v>1</v>
      </c>
      <c r="AR237">
        <v>1</v>
      </c>
      <c r="AS237">
        <v>1</v>
      </c>
      <c r="AT237">
        <v>1</v>
      </c>
      <c r="AU237" t="s">
        <v>17</v>
      </c>
      <c r="AV237">
        <v>61.1</v>
      </c>
      <c r="AW237">
        <v>56.3</v>
      </c>
      <c r="AX237">
        <v>34.299999999999997</v>
      </c>
      <c r="AY237">
        <v>40.799999999999997</v>
      </c>
      <c r="AZ237">
        <v>50</v>
      </c>
      <c r="BA237">
        <v>77</v>
      </c>
      <c r="BB237">
        <v>1</v>
      </c>
    </row>
    <row r="238" spans="1:54" x14ac:dyDescent="0.3">
      <c r="A238" t="s">
        <v>25</v>
      </c>
      <c r="B238">
        <f t="shared" si="72"/>
        <v>0</v>
      </c>
      <c r="C238">
        <f t="shared" si="73"/>
        <v>1</v>
      </c>
      <c r="D238">
        <f t="shared" si="74"/>
        <v>0</v>
      </c>
      <c r="E238">
        <f t="shared" si="75"/>
        <v>0</v>
      </c>
      <c r="F238">
        <f t="shared" si="76"/>
        <v>0</v>
      </c>
      <c r="G238">
        <f t="shared" si="77"/>
        <v>0</v>
      </c>
      <c r="H238" s="3">
        <v>16978</v>
      </c>
      <c r="I238" s="3">
        <v>9.7396736672979127</v>
      </c>
      <c r="J238" s="2">
        <v>1.006</v>
      </c>
      <c r="K238" s="2">
        <v>-1.1038870805657766</v>
      </c>
      <c r="L238" s="2">
        <v>1.0181082160000001</v>
      </c>
      <c r="M238" s="2">
        <v>1.0120359999999999</v>
      </c>
      <c r="N238" t="s">
        <v>13</v>
      </c>
      <c r="O238" t="s">
        <v>26</v>
      </c>
      <c r="P238" t="s">
        <v>27</v>
      </c>
      <c r="Q238">
        <f t="shared" si="78"/>
        <v>1</v>
      </c>
      <c r="R238">
        <f t="shared" si="79"/>
        <v>0</v>
      </c>
      <c r="S238">
        <f t="shared" si="80"/>
        <v>0</v>
      </c>
      <c r="T238">
        <f t="shared" si="81"/>
        <v>0</v>
      </c>
      <c r="U238">
        <f t="shared" si="82"/>
        <v>0</v>
      </c>
      <c r="V238" t="s">
        <v>34</v>
      </c>
      <c r="W238">
        <f t="shared" si="83"/>
        <v>0</v>
      </c>
      <c r="X238">
        <f t="shared" si="84"/>
        <v>0</v>
      </c>
      <c r="Y238">
        <f t="shared" si="85"/>
        <v>0</v>
      </c>
      <c r="Z238">
        <f t="shared" si="86"/>
        <v>0</v>
      </c>
      <c r="AA238">
        <f t="shared" si="87"/>
        <v>0</v>
      </c>
      <c r="AB238">
        <f t="shared" si="88"/>
        <v>1</v>
      </c>
      <c r="AC238">
        <f t="shared" si="89"/>
        <v>0</v>
      </c>
      <c r="AD238">
        <f t="shared" si="90"/>
        <v>1</v>
      </c>
      <c r="AE238" t="s">
        <v>28</v>
      </c>
      <c r="AF238">
        <f t="shared" si="91"/>
        <v>0</v>
      </c>
      <c r="AG238">
        <f t="shared" si="92"/>
        <v>0</v>
      </c>
      <c r="AH238">
        <f t="shared" si="93"/>
        <v>0</v>
      </c>
      <c r="AI238">
        <f t="shared" si="94"/>
        <v>1</v>
      </c>
      <c r="AJ238">
        <f t="shared" si="95"/>
        <v>0</v>
      </c>
      <c r="AK238">
        <v>1</v>
      </c>
      <c r="AL238">
        <v>1</v>
      </c>
      <c r="AM238">
        <v>1</v>
      </c>
      <c r="AN238">
        <v>1</v>
      </c>
      <c r="AO238">
        <v>1</v>
      </c>
      <c r="AP238">
        <v>1</v>
      </c>
      <c r="AQ238">
        <v>1</v>
      </c>
      <c r="AR238">
        <v>0</v>
      </c>
      <c r="AS238">
        <v>1</v>
      </c>
      <c r="AT238">
        <v>0</v>
      </c>
      <c r="AU238" t="s">
        <v>17</v>
      </c>
      <c r="AV238">
        <v>61.9</v>
      </c>
      <c r="AW238">
        <v>56.1</v>
      </c>
      <c r="AX238">
        <v>34.9</v>
      </c>
      <c r="AY238">
        <v>40.799999999999997</v>
      </c>
      <c r="AZ238">
        <v>51</v>
      </c>
      <c r="BA238">
        <v>77</v>
      </c>
      <c r="BB238">
        <v>1</v>
      </c>
    </row>
    <row r="239" spans="1:54" x14ac:dyDescent="0.3">
      <c r="A239" t="s">
        <v>19</v>
      </c>
      <c r="B239">
        <f t="shared" si="72"/>
        <v>1</v>
      </c>
      <c r="C239">
        <f t="shared" si="73"/>
        <v>0</v>
      </c>
      <c r="D239">
        <f t="shared" si="74"/>
        <v>0</v>
      </c>
      <c r="E239">
        <f t="shared" si="75"/>
        <v>0</v>
      </c>
      <c r="F239">
        <f t="shared" si="76"/>
        <v>0</v>
      </c>
      <c r="G239">
        <f t="shared" si="77"/>
        <v>0</v>
      </c>
      <c r="H239" s="3">
        <v>17165.595000000001</v>
      </c>
      <c r="I239" s="3">
        <v>9.7506623688505947</v>
      </c>
      <c r="J239" s="2">
        <v>1.7</v>
      </c>
      <c r="K239" s="2">
        <v>1.2918970456256715</v>
      </c>
      <c r="L239" s="2">
        <v>4.9129999999999994</v>
      </c>
      <c r="M239" s="2">
        <v>2.8899999999999997</v>
      </c>
      <c r="N239" t="s">
        <v>13</v>
      </c>
      <c r="O239" t="s">
        <v>20</v>
      </c>
      <c r="P239" t="s">
        <v>21</v>
      </c>
      <c r="Q239">
        <f t="shared" si="78"/>
        <v>0</v>
      </c>
      <c r="R239">
        <f t="shared" si="79"/>
        <v>0</v>
      </c>
      <c r="S239">
        <f t="shared" si="80"/>
        <v>0</v>
      </c>
      <c r="T239">
        <f t="shared" si="81"/>
        <v>0</v>
      </c>
      <c r="U239">
        <f t="shared" si="82"/>
        <v>1</v>
      </c>
      <c r="V239" t="s">
        <v>16</v>
      </c>
      <c r="W239">
        <f t="shared" si="83"/>
        <v>0</v>
      </c>
      <c r="X239">
        <f t="shared" si="84"/>
        <v>0</v>
      </c>
      <c r="Y239">
        <f t="shared" si="85"/>
        <v>0</v>
      </c>
      <c r="Z239">
        <f t="shared" si="86"/>
        <v>1</v>
      </c>
      <c r="AA239">
        <f t="shared" si="87"/>
        <v>0</v>
      </c>
      <c r="AB239">
        <f t="shared" si="88"/>
        <v>0</v>
      </c>
      <c r="AC239">
        <f t="shared" si="89"/>
        <v>0</v>
      </c>
      <c r="AD239">
        <f t="shared" si="90"/>
        <v>1</v>
      </c>
      <c r="AE239" t="s">
        <v>23</v>
      </c>
      <c r="AF239">
        <f t="shared" si="91"/>
        <v>0</v>
      </c>
      <c r="AG239">
        <f t="shared" si="92"/>
        <v>1</v>
      </c>
      <c r="AH239">
        <f t="shared" si="93"/>
        <v>0</v>
      </c>
      <c r="AI239">
        <f t="shared" si="94"/>
        <v>0</v>
      </c>
      <c r="AJ239">
        <f t="shared" si="95"/>
        <v>0</v>
      </c>
      <c r="AK239">
        <v>1</v>
      </c>
      <c r="AL239">
        <v>1</v>
      </c>
      <c r="AM239">
        <v>0</v>
      </c>
      <c r="AN239">
        <v>1</v>
      </c>
      <c r="AO239">
        <v>1</v>
      </c>
      <c r="AP239">
        <v>1</v>
      </c>
      <c r="AQ239">
        <v>1</v>
      </c>
      <c r="AR239">
        <v>1</v>
      </c>
      <c r="AS239">
        <v>1</v>
      </c>
      <c r="AT239">
        <v>0</v>
      </c>
      <c r="AU239" t="s">
        <v>22</v>
      </c>
      <c r="AV239">
        <v>61.5</v>
      </c>
      <c r="AW239">
        <v>57</v>
      </c>
      <c r="AX239">
        <v>34.5</v>
      </c>
      <c r="AY239">
        <v>40.799999999999997</v>
      </c>
      <c r="AZ239">
        <v>50</v>
      </c>
      <c r="BA239">
        <v>80</v>
      </c>
      <c r="BB239">
        <v>1</v>
      </c>
    </row>
    <row r="240" spans="1:54" x14ac:dyDescent="0.3">
      <c r="A240" t="s">
        <v>12</v>
      </c>
      <c r="B240">
        <f t="shared" si="72"/>
        <v>0</v>
      </c>
      <c r="C240">
        <f t="shared" si="73"/>
        <v>0</v>
      </c>
      <c r="D240">
        <f t="shared" si="74"/>
        <v>0</v>
      </c>
      <c r="E240">
        <f t="shared" si="75"/>
        <v>0</v>
      </c>
      <c r="F240">
        <f t="shared" si="76"/>
        <v>0</v>
      </c>
      <c r="G240">
        <f t="shared" si="77"/>
        <v>1</v>
      </c>
      <c r="H240" s="3">
        <v>8349</v>
      </c>
      <c r="I240" s="3">
        <v>9.0298970501940001</v>
      </c>
      <c r="J240" s="2">
        <v>1.1180000000000001</v>
      </c>
      <c r="K240" s="2">
        <v>-0.71724756740519657</v>
      </c>
      <c r="L240" s="2">
        <v>1.3974150320000005</v>
      </c>
      <c r="M240" s="2">
        <v>1.2499240000000003</v>
      </c>
      <c r="N240" t="s">
        <v>13</v>
      </c>
      <c r="O240" t="s">
        <v>14</v>
      </c>
      <c r="P240" t="s">
        <v>21</v>
      </c>
      <c r="Q240">
        <f t="shared" si="78"/>
        <v>0</v>
      </c>
      <c r="R240">
        <f t="shared" si="79"/>
        <v>0</v>
      </c>
      <c r="S240">
        <f t="shared" si="80"/>
        <v>0</v>
      </c>
      <c r="T240">
        <f t="shared" si="81"/>
        <v>0</v>
      </c>
      <c r="U240">
        <f t="shared" si="82"/>
        <v>1</v>
      </c>
      <c r="V240" t="s">
        <v>16</v>
      </c>
      <c r="W240">
        <f t="shared" si="83"/>
        <v>0</v>
      </c>
      <c r="X240">
        <f t="shared" si="84"/>
        <v>0</v>
      </c>
      <c r="Y240">
        <f t="shared" si="85"/>
        <v>0</v>
      </c>
      <c r="Z240">
        <f t="shared" si="86"/>
        <v>1</v>
      </c>
      <c r="AA240">
        <f t="shared" si="87"/>
        <v>0</v>
      </c>
      <c r="AB240">
        <f t="shared" si="88"/>
        <v>0</v>
      </c>
      <c r="AC240">
        <f t="shared" si="89"/>
        <v>0</v>
      </c>
      <c r="AD240">
        <f t="shared" si="90"/>
        <v>1</v>
      </c>
      <c r="AE240" t="s">
        <v>28</v>
      </c>
      <c r="AF240">
        <f t="shared" si="91"/>
        <v>0</v>
      </c>
      <c r="AG240">
        <f t="shared" si="92"/>
        <v>0</v>
      </c>
      <c r="AH240">
        <f t="shared" si="93"/>
        <v>0</v>
      </c>
      <c r="AI240">
        <f t="shared" si="94"/>
        <v>1</v>
      </c>
      <c r="AJ240">
        <f t="shared" si="95"/>
        <v>0</v>
      </c>
      <c r="AK240">
        <v>1</v>
      </c>
      <c r="AL240">
        <v>1</v>
      </c>
      <c r="AM240">
        <v>1</v>
      </c>
      <c r="AN240">
        <v>1</v>
      </c>
      <c r="AO240">
        <v>1</v>
      </c>
      <c r="AP240">
        <v>1</v>
      </c>
      <c r="AQ240">
        <v>1</v>
      </c>
      <c r="AR240">
        <v>0</v>
      </c>
      <c r="AS240">
        <v>1</v>
      </c>
      <c r="AT240">
        <v>0</v>
      </c>
      <c r="AU240" t="s">
        <v>17</v>
      </c>
      <c r="AV240">
        <v>61.9</v>
      </c>
      <c r="AW240">
        <v>55.6</v>
      </c>
      <c r="AX240">
        <v>34.700000000000003</v>
      </c>
      <c r="AY240">
        <v>40.799999999999997</v>
      </c>
      <c r="AZ240">
        <v>53</v>
      </c>
      <c r="BA240">
        <v>76</v>
      </c>
      <c r="BB240">
        <v>1</v>
      </c>
    </row>
    <row r="241" spans="1:54" x14ac:dyDescent="0.3">
      <c r="A241" t="s">
        <v>29</v>
      </c>
      <c r="B241">
        <f t="shared" si="72"/>
        <v>0</v>
      </c>
      <c r="C241">
        <f t="shared" si="73"/>
        <v>0</v>
      </c>
      <c r="D241">
        <f t="shared" si="74"/>
        <v>1</v>
      </c>
      <c r="E241">
        <f t="shared" si="75"/>
        <v>0</v>
      </c>
      <c r="F241">
        <f t="shared" si="76"/>
        <v>0</v>
      </c>
      <c r="G241">
        <f t="shared" si="77"/>
        <v>0</v>
      </c>
      <c r="H241" s="3">
        <v>9322</v>
      </c>
      <c r="I241" s="3">
        <v>9.1401324769326866</v>
      </c>
      <c r="J241" s="2">
        <v>1.08</v>
      </c>
      <c r="K241" s="2">
        <v>-0.84842883079896469</v>
      </c>
      <c r="L241" s="2">
        <v>1.2597120000000002</v>
      </c>
      <c r="M241" s="2">
        <v>1.1664000000000001</v>
      </c>
      <c r="N241" t="s">
        <v>30</v>
      </c>
      <c r="O241" t="s">
        <v>14</v>
      </c>
      <c r="P241" t="s">
        <v>21</v>
      </c>
      <c r="Q241">
        <f t="shared" si="78"/>
        <v>0</v>
      </c>
      <c r="R241">
        <f t="shared" si="79"/>
        <v>0</v>
      </c>
      <c r="S241">
        <f t="shared" si="80"/>
        <v>0</v>
      </c>
      <c r="T241">
        <f t="shared" si="81"/>
        <v>0</v>
      </c>
      <c r="U241">
        <f t="shared" si="82"/>
        <v>1</v>
      </c>
      <c r="V241" t="s">
        <v>24</v>
      </c>
      <c r="W241">
        <f t="shared" si="83"/>
        <v>0</v>
      </c>
      <c r="X241">
        <f t="shared" si="84"/>
        <v>0</v>
      </c>
      <c r="Y241">
        <f t="shared" si="85"/>
        <v>1</v>
      </c>
      <c r="Z241">
        <f t="shared" si="86"/>
        <v>0</v>
      </c>
      <c r="AA241">
        <f t="shared" si="87"/>
        <v>0</v>
      </c>
      <c r="AB241">
        <f t="shared" si="88"/>
        <v>0</v>
      </c>
      <c r="AC241">
        <f t="shared" si="89"/>
        <v>0</v>
      </c>
      <c r="AD241">
        <f t="shared" si="90"/>
        <v>1</v>
      </c>
      <c r="AE241" t="s">
        <v>28</v>
      </c>
      <c r="AF241">
        <f t="shared" si="91"/>
        <v>0</v>
      </c>
      <c r="AG241">
        <f t="shared" si="92"/>
        <v>0</v>
      </c>
      <c r="AH241">
        <f t="shared" si="93"/>
        <v>0</v>
      </c>
      <c r="AI241">
        <f t="shared" si="94"/>
        <v>1</v>
      </c>
      <c r="AJ241">
        <f t="shared" si="95"/>
        <v>0</v>
      </c>
      <c r="AK241">
        <v>1</v>
      </c>
      <c r="AL241">
        <v>1</v>
      </c>
      <c r="AM241">
        <v>1</v>
      </c>
      <c r="AN241">
        <v>1</v>
      </c>
      <c r="AO241">
        <v>1</v>
      </c>
      <c r="AP241">
        <v>1</v>
      </c>
      <c r="AQ241">
        <v>1</v>
      </c>
      <c r="AR241">
        <v>0</v>
      </c>
      <c r="AS241">
        <v>1</v>
      </c>
      <c r="AT241">
        <v>0</v>
      </c>
      <c r="AU241" t="s">
        <v>17</v>
      </c>
      <c r="AV241">
        <v>61.1</v>
      </c>
      <c r="AW241">
        <v>55.8</v>
      </c>
      <c r="AX241">
        <v>34.1</v>
      </c>
      <c r="AY241">
        <v>40.799999999999997</v>
      </c>
      <c r="AZ241">
        <v>51</v>
      </c>
      <c r="BA241">
        <v>76</v>
      </c>
      <c r="BB241">
        <v>1</v>
      </c>
    </row>
    <row r="242" spans="1:54" x14ac:dyDescent="0.3">
      <c r="A242" t="s">
        <v>19</v>
      </c>
      <c r="B242">
        <f t="shared" si="72"/>
        <v>1</v>
      </c>
      <c r="C242">
        <f t="shared" si="73"/>
        <v>0</v>
      </c>
      <c r="D242">
        <f t="shared" si="74"/>
        <v>0</v>
      </c>
      <c r="E242">
        <f t="shared" si="75"/>
        <v>0</v>
      </c>
      <c r="F242">
        <f t="shared" si="76"/>
        <v>0</v>
      </c>
      <c r="G242">
        <f t="shared" si="77"/>
        <v>0</v>
      </c>
      <c r="H242" s="3">
        <v>14277.574999999999</v>
      </c>
      <c r="I242" s="3">
        <v>9.5664454035457069</v>
      </c>
      <c r="J242" s="2">
        <v>1.3</v>
      </c>
      <c r="K242" s="2">
        <v>-8.8958358519255029E-2</v>
      </c>
      <c r="L242" s="2">
        <v>2.1970000000000001</v>
      </c>
      <c r="M242" s="2">
        <v>1.6900000000000002</v>
      </c>
      <c r="N242" t="s">
        <v>13</v>
      </c>
      <c r="O242" t="s">
        <v>20</v>
      </c>
      <c r="P242" t="s">
        <v>31</v>
      </c>
      <c r="Q242">
        <f t="shared" si="78"/>
        <v>0</v>
      </c>
      <c r="R242">
        <f t="shared" si="79"/>
        <v>0</v>
      </c>
      <c r="S242">
        <f t="shared" si="80"/>
        <v>0</v>
      </c>
      <c r="T242">
        <f t="shared" si="81"/>
        <v>1</v>
      </c>
      <c r="U242">
        <f t="shared" si="82"/>
        <v>0</v>
      </c>
      <c r="V242" t="s">
        <v>32</v>
      </c>
      <c r="W242">
        <f t="shared" si="83"/>
        <v>0</v>
      </c>
      <c r="X242">
        <f t="shared" si="84"/>
        <v>0</v>
      </c>
      <c r="Y242">
        <f t="shared" si="85"/>
        <v>0</v>
      </c>
      <c r="Z242">
        <f t="shared" si="86"/>
        <v>0</v>
      </c>
      <c r="AA242">
        <f t="shared" si="87"/>
        <v>1</v>
      </c>
      <c r="AB242">
        <f t="shared" si="88"/>
        <v>0</v>
      </c>
      <c r="AC242">
        <f t="shared" si="89"/>
        <v>0</v>
      </c>
      <c r="AD242">
        <f t="shared" si="90"/>
        <v>1</v>
      </c>
      <c r="AE242" t="s">
        <v>28</v>
      </c>
      <c r="AF242">
        <f t="shared" si="91"/>
        <v>0</v>
      </c>
      <c r="AG242">
        <f t="shared" si="92"/>
        <v>0</v>
      </c>
      <c r="AH242">
        <f t="shared" si="93"/>
        <v>0</v>
      </c>
      <c r="AI242">
        <f t="shared" si="94"/>
        <v>1</v>
      </c>
      <c r="AJ242">
        <f t="shared" si="95"/>
        <v>0</v>
      </c>
      <c r="AK242">
        <v>0</v>
      </c>
      <c r="AL242">
        <v>1</v>
      </c>
      <c r="AM242">
        <v>1</v>
      </c>
      <c r="AN242">
        <v>0</v>
      </c>
      <c r="AO242">
        <v>0</v>
      </c>
      <c r="AP242">
        <v>1</v>
      </c>
      <c r="AQ242">
        <v>1</v>
      </c>
      <c r="AR242">
        <v>0</v>
      </c>
      <c r="AS242">
        <v>0</v>
      </c>
      <c r="AT242">
        <v>0</v>
      </c>
      <c r="AU242" t="s">
        <v>22</v>
      </c>
      <c r="AV242">
        <v>61.9</v>
      </c>
      <c r="AW242">
        <v>57</v>
      </c>
      <c r="AX242">
        <v>35</v>
      </c>
      <c r="AY242">
        <v>41</v>
      </c>
      <c r="AZ242">
        <v>55</v>
      </c>
      <c r="BA242">
        <v>80</v>
      </c>
      <c r="BB242">
        <v>1</v>
      </c>
    </row>
    <row r="243" spans="1:54" x14ac:dyDescent="0.3">
      <c r="A243" t="s">
        <v>19</v>
      </c>
      <c r="B243">
        <f t="shared" si="72"/>
        <v>1</v>
      </c>
      <c r="C243">
        <f t="shared" si="73"/>
        <v>0</v>
      </c>
      <c r="D243">
        <f t="shared" si="74"/>
        <v>0</v>
      </c>
      <c r="E243">
        <f t="shared" si="75"/>
        <v>0</v>
      </c>
      <c r="F243">
        <f t="shared" si="76"/>
        <v>0</v>
      </c>
      <c r="G243">
        <f t="shared" si="77"/>
        <v>0</v>
      </c>
      <c r="H243" s="3">
        <v>16218.025</v>
      </c>
      <c r="I243" s="3">
        <v>9.6938785570004171</v>
      </c>
      <c r="J243" s="2">
        <v>1.08</v>
      </c>
      <c r="K243" s="2">
        <v>-0.84842883079896469</v>
      </c>
      <c r="L243" s="2">
        <v>1.2597120000000002</v>
      </c>
      <c r="M243" s="2">
        <v>1.1664000000000001</v>
      </c>
      <c r="N243" t="s">
        <v>13</v>
      </c>
      <c r="O243" t="s">
        <v>20</v>
      </c>
      <c r="P243" t="s">
        <v>40</v>
      </c>
      <c r="Q243">
        <f t="shared" si="78"/>
        <v>0</v>
      </c>
      <c r="R243">
        <f t="shared" si="79"/>
        <v>1</v>
      </c>
      <c r="S243">
        <f t="shared" si="80"/>
        <v>0</v>
      </c>
      <c r="T243">
        <f t="shared" si="81"/>
        <v>0</v>
      </c>
      <c r="U243">
        <f t="shared" si="82"/>
        <v>0</v>
      </c>
      <c r="V243" t="s">
        <v>37</v>
      </c>
      <c r="W243">
        <f t="shared" si="83"/>
        <v>0</v>
      </c>
      <c r="X243">
        <f t="shared" si="84"/>
        <v>1</v>
      </c>
      <c r="Y243">
        <f t="shared" si="85"/>
        <v>0</v>
      </c>
      <c r="Z243">
        <f t="shared" si="86"/>
        <v>0</v>
      </c>
      <c r="AA243">
        <f t="shared" si="87"/>
        <v>0</v>
      </c>
      <c r="AB243">
        <f t="shared" si="88"/>
        <v>0</v>
      </c>
      <c r="AC243">
        <f t="shared" si="89"/>
        <v>1</v>
      </c>
      <c r="AD243">
        <f t="shared" si="90"/>
        <v>0</v>
      </c>
      <c r="AE243" t="s">
        <v>23</v>
      </c>
      <c r="AF243">
        <f t="shared" si="91"/>
        <v>0</v>
      </c>
      <c r="AG243">
        <f t="shared" si="92"/>
        <v>1</v>
      </c>
      <c r="AH243">
        <f t="shared" si="93"/>
        <v>0</v>
      </c>
      <c r="AI243">
        <f t="shared" si="94"/>
        <v>0</v>
      </c>
      <c r="AJ243">
        <f t="shared" si="95"/>
        <v>0</v>
      </c>
      <c r="AK243">
        <v>1</v>
      </c>
      <c r="AL243">
        <v>1</v>
      </c>
      <c r="AM243">
        <v>1</v>
      </c>
      <c r="AN243">
        <v>0</v>
      </c>
      <c r="AO243">
        <v>1</v>
      </c>
      <c r="AP243">
        <v>1</v>
      </c>
      <c r="AQ243">
        <v>1</v>
      </c>
      <c r="AR243">
        <v>0</v>
      </c>
      <c r="AS243">
        <v>0</v>
      </c>
      <c r="AT243">
        <v>0</v>
      </c>
      <c r="AU243" t="s">
        <v>22</v>
      </c>
      <c r="AV243">
        <v>61.9</v>
      </c>
      <c r="AW243">
        <v>57</v>
      </c>
      <c r="AX243">
        <v>35.5</v>
      </c>
      <c r="AY243">
        <v>40.6</v>
      </c>
      <c r="AZ243">
        <v>55</v>
      </c>
      <c r="BA243">
        <v>80</v>
      </c>
      <c r="BB243">
        <v>1</v>
      </c>
    </row>
    <row r="244" spans="1:54" x14ac:dyDescent="0.3">
      <c r="A244" t="s">
        <v>12</v>
      </c>
      <c r="B244">
        <f t="shared" si="72"/>
        <v>0</v>
      </c>
      <c r="C244">
        <f t="shared" si="73"/>
        <v>0</v>
      </c>
      <c r="D244">
        <f t="shared" si="74"/>
        <v>0</v>
      </c>
      <c r="E244">
        <f t="shared" si="75"/>
        <v>0</v>
      </c>
      <c r="F244">
        <f t="shared" si="76"/>
        <v>0</v>
      </c>
      <c r="G244">
        <f t="shared" si="77"/>
        <v>1</v>
      </c>
      <c r="H244" s="3">
        <v>11616</v>
      </c>
      <c r="I244" s="3">
        <v>9.3601387370645774</v>
      </c>
      <c r="J244" s="2">
        <v>1.0960000000000001</v>
      </c>
      <c r="K244" s="2">
        <v>-0.79319461463316765</v>
      </c>
      <c r="L244" s="2">
        <v>1.3165327360000003</v>
      </c>
      <c r="M244" s="2">
        <v>1.2012160000000003</v>
      </c>
      <c r="N244" t="s">
        <v>13</v>
      </c>
      <c r="O244" t="s">
        <v>14</v>
      </c>
      <c r="P244" t="s">
        <v>15</v>
      </c>
      <c r="Q244">
        <f t="shared" si="78"/>
        <v>0</v>
      </c>
      <c r="R244">
        <f t="shared" si="79"/>
        <v>0</v>
      </c>
      <c r="S244">
        <f t="shared" si="80"/>
        <v>1</v>
      </c>
      <c r="T244">
        <f t="shared" si="81"/>
        <v>0</v>
      </c>
      <c r="U244">
        <f t="shared" si="82"/>
        <v>0</v>
      </c>
      <c r="V244" t="s">
        <v>34</v>
      </c>
      <c r="W244">
        <f t="shared" si="83"/>
        <v>0</v>
      </c>
      <c r="X244">
        <f t="shared" si="84"/>
        <v>0</v>
      </c>
      <c r="Y244">
        <f t="shared" si="85"/>
        <v>0</v>
      </c>
      <c r="Z244">
        <f t="shared" si="86"/>
        <v>0</v>
      </c>
      <c r="AA244">
        <f t="shared" si="87"/>
        <v>0</v>
      </c>
      <c r="AB244">
        <f t="shared" si="88"/>
        <v>1</v>
      </c>
      <c r="AC244">
        <f t="shared" si="89"/>
        <v>0</v>
      </c>
      <c r="AD244">
        <f t="shared" si="90"/>
        <v>1</v>
      </c>
      <c r="AE244" t="s">
        <v>18</v>
      </c>
      <c r="AF244">
        <f t="shared" si="91"/>
        <v>0</v>
      </c>
      <c r="AG244">
        <f t="shared" si="92"/>
        <v>0</v>
      </c>
      <c r="AH244">
        <f t="shared" si="93"/>
        <v>0</v>
      </c>
      <c r="AI244">
        <f t="shared" si="94"/>
        <v>0</v>
      </c>
      <c r="AJ244">
        <f t="shared" si="95"/>
        <v>1</v>
      </c>
      <c r="AK244">
        <v>1</v>
      </c>
      <c r="AL244">
        <v>1</v>
      </c>
      <c r="AM244">
        <v>1</v>
      </c>
      <c r="AN244">
        <v>1</v>
      </c>
      <c r="AO244">
        <v>1</v>
      </c>
      <c r="AP244">
        <v>1</v>
      </c>
      <c r="AQ244">
        <v>1</v>
      </c>
      <c r="AR244">
        <v>1</v>
      </c>
      <c r="AS244">
        <v>1</v>
      </c>
      <c r="AT244">
        <v>0</v>
      </c>
      <c r="AU244" t="s">
        <v>17</v>
      </c>
      <c r="AV244">
        <v>61.4</v>
      </c>
      <c r="AW244">
        <v>57</v>
      </c>
      <c r="AX244">
        <v>34.6</v>
      </c>
      <c r="AY244">
        <v>40.700000000000003</v>
      </c>
      <c r="AZ244">
        <v>50</v>
      </c>
      <c r="BA244">
        <v>77</v>
      </c>
      <c r="BB244">
        <v>1</v>
      </c>
    </row>
    <row r="245" spans="1:54" x14ac:dyDescent="0.3">
      <c r="A245" t="s">
        <v>12</v>
      </c>
      <c r="B245">
        <f t="shared" si="72"/>
        <v>0</v>
      </c>
      <c r="C245">
        <f t="shared" si="73"/>
        <v>0</v>
      </c>
      <c r="D245">
        <f t="shared" si="74"/>
        <v>0</v>
      </c>
      <c r="E245">
        <f t="shared" si="75"/>
        <v>0</v>
      </c>
      <c r="F245">
        <f t="shared" si="76"/>
        <v>0</v>
      </c>
      <c r="G245">
        <f t="shared" si="77"/>
        <v>1</v>
      </c>
      <c r="H245" s="3">
        <v>10505</v>
      </c>
      <c r="I245" s="3">
        <v>9.2596066132791002</v>
      </c>
      <c r="J245" s="2">
        <v>1.046</v>
      </c>
      <c r="K245" s="2">
        <v>-0.96580154015128361</v>
      </c>
      <c r="L245" s="2">
        <v>1.1444453360000002</v>
      </c>
      <c r="M245" s="2">
        <v>1.0941160000000001</v>
      </c>
      <c r="N245" t="s">
        <v>13</v>
      </c>
      <c r="O245" t="s">
        <v>14</v>
      </c>
      <c r="P245" t="s">
        <v>15</v>
      </c>
      <c r="Q245">
        <f t="shared" si="78"/>
        <v>0</v>
      </c>
      <c r="R245">
        <f t="shared" si="79"/>
        <v>0</v>
      </c>
      <c r="S245">
        <f t="shared" si="80"/>
        <v>1</v>
      </c>
      <c r="T245">
        <f t="shared" si="81"/>
        <v>0</v>
      </c>
      <c r="U245">
        <f t="shared" si="82"/>
        <v>0</v>
      </c>
      <c r="V245" t="s">
        <v>24</v>
      </c>
      <c r="W245">
        <f t="shared" si="83"/>
        <v>0</v>
      </c>
      <c r="X245">
        <f t="shared" si="84"/>
        <v>0</v>
      </c>
      <c r="Y245">
        <f t="shared" si="85"/>
        <v>1</v>
      </c>
      <c r="Z245">
        <f t="shared" si="86"/>
        <v>0</v>
      </c>
      <c r="AA245">
        <f t="shared" si="87"/>
        <v>0</v>
      </c>
      <c r="AB245">
        <f t="shared" si="88"/>
        <v>0</v>
      </c>
      <c r="AC245">
        <f t="shared" si="89"/>
        <v>0</v>
      </c>
      <c r="AD245">
        <f t="shared" si="90"/>
        <v>1</v>
      </c>
      <c r="AE245" t="s">
        <v>28</v>
      </c>
      <c r="AF245">
        <f t="shared" si="91"/>
        <v>0</v>
      </c>
      <c r="AG245">
        <f t="shared" si="92"/>
        <v>0</v>
      </c>
      <c r="AH245">
        <f t="shared" si="93"/>
        <v>0</v>
      </c>
      <c r="AI245">
        <f t="shared" si="94"/>
        <v>1</v>
      </c>
      <c r="AJ245">
        <f t="shared" si="95"/>
        <v>0</v>
      </c>
      <c r="AK245">
        <v>1</v>
      </c>
      <c r="AL245">
        <v>1</v>
      </c>
      <c r="AM245">
        <v>1</v>
      </c>
      <c r="AN245">
        <v>1</v>
      </c>
      <c r="AO245">
        <v>1</v>
      </c>
      <c r="AP245">
        <v>1</v>
      </c>
      <c r="AQ245">
        <v>1</v>
      </c>
      <c r="AR245">
        <v>1</v>
      </c>
      <c r="AS245">
        <v>1</v>
      </c>
      <c r="AT245">
        <v>0</v>
      </c>
      <c r="AU245" t="s">
        <v>17</v>
      </c>
      <c r="AV245">
        <v>61.3</v>
      </c>
      <c r="AW245">
        <v>55.9</v>
      </c>
      <c r="AX245">
        <v>34.5</v>
      </c>
      <c r="AY245">
        <v>40.700000000000003</v>
      </c>
      <c r="AZ245">
        <v>48</v>
      </c>
      <c r="BA245">
        <v>76</v>
      </c>
      <c r="BB245">
        <v>1</v>
      </c>
    </row>
    <row r="246" spans="1:54" x14ac:dyDescent="0.3">
      <c r="A246" t="s">
        <v>29</v>
      </c>
      <c r="B246">
        <f t="shared" si="72"/>
        <v>0</v>
      </c>
      <c r="C246">
        <f t="shared" si="73"/>
        <v>0</v>
      </c>
      <c r="D246">
        <f t="shared" si="74"/>
        <v>1</v>
      </c>
      <c r="E246">
        <f t="shared" si="75"/>
        <v>0</v>
      </c>
      <c r="F246">
        <f t="shared" si="76"/>
        <v>0</v>
      </c>
      <c r="G246">
        <f t="shared" si="77"/>
        <v>0</v>
      </c>
      <c r="H246" s="3">
        <v>19994</v>
      </c>
      <c r="I246" s="3">
        <v>9.9031875075271252</v>
      </c>
      <c r="J246" s="2">
        <v>1.53</v>
      </c>
      <c r="K246" s="2">
        <v>0.70503349886407785</v>
      </c>
      <c r="L246" s="2">
        <v>3.5815770000000002</v>
      </c>
      <c r="M246" s="2">
        <v>2.3409</v>
      </c>
      <c r="N246" t="s">
        <v>30</v>
      </c>
      <c r="O246" t="s">
        <v>14</v>
      </c>
      <c r="P246" t="s">
        <v>31</v>
      </c>
      <c r="Q246">
        <f t="shared" si="78"/>
        <v>0</v>
      </c>
      <c r="R246">
        <f t="shared" si="79"/>
        <v>0</v>
      </c>
      <c r="S246">
        <f t="shared" si="80"/>
        <v>0</v>
      </c>
      <c r="T246">
        <f t="shared" si="81"/>
        <v>1</v>
      </c>
      <c r="U246">
        <f t="shared" si="82"/>
        <v>0</v>
      </c>
      <c r="V246" t="s">
        <v>24</v>
      </c>
      <c r="W246">
        <f t="shared" si="83"/>
        <v>0</v>
      </c>
      <c r="X246">
        <f t="shared" si="84"/>
        <v>0</v>
      </c>
      <c r="Y246">
        <f t="shared" si="85"/>
        <v>1</v>
      </c>
      <c r="Z246">
        <f t="shared" si="86"/>
        <v>0</v>
      </c>
      <c r="AA246">
        <f t="shared" si="87"/>
        <v>0</v>
      </c>
      <c r="AB246">
        <f t="shared" si="88"/>
        <v>0</v>
      </c>
      <c r="AC246">
        <f t="shared" si="89"/>
        <v>0</v>
      </c>
      <c r="AD246">
        <f t="shared" si="90"/>
        <v>1</v>
      </c>
      <c r="AE246" t="s">
        <v>28</v>
      </c>
      <c r="AF246">
        <f t="shared" si="91"/>
        <v>0</v>
      </c>
      <c r="AG246">
        <f t="shared" si="92"/>
        <v>0</v>
      </c>
      <c r="AH246">
        <f t="shared" si="93"/>
        <v>0</v>
      </c>
      <c r="AI246">
        <f t="shared" si="94"/>
        <v>1</v>
      </c>
      <c r="AJ246">
        <f t="shared" si="95"/>
        <v>0</v>
      </c>
      <c r="AK246">
        <v>1</v>
      </c>
      <c r="AL246">
        <v>1</v>
      </c>
      <c r="AM246">
        <v>1</v>
      </c>
      <c r="AN246">
        <v>1</v>
      </c>
      <c r="AO246">
        <v>1</v>
      </c>
      <c r="AP246">
        <v>1</v>
      </c>
      <c r="AQ246">
        <v>1</v>
      </c>
      <c r="AR246">
        <v>0</v>
      </c>
      <c r="AS246">
        <v>1</v>
      </c>
      <c r="AT246">
        <v>1</v>
      </c>
      <c r="AU246" t="s">
        <v>17</v>
      </c>
      <c r="AV246">
        <v>60.5</v>
      </c>
      <c r="AW246">
        <v>56.3</v>
      </c>
      <c r="AX246">
        <v>34.200000000000003</v>
      </c>
      <c r="AY246">
        <v>40.700000000000003</v>
      </c>
      <c r="AZ246">
        <v>51</v>
      </c>
      <c r="BA246">
        <v>77</v>
      </c>
      <c r="BB246">
        <v>1</v>
      </c>
    </row>
    <row r="247" spans="1:54" x14ac:dyDescent="0.3">
      <c r="A247" t="s">
        <v>19</v>
      </c>
      <c r="B247">
        <f t="shared" si="72"/>
        <v>1</v>
      </c>
      <c r="C247">
        <f t="shared" si="73"/>
        <v>0</v>
      </c>
      <c r="D247">
        <f t="shared" si="74"/>
        <v>0</v>
      </c>
      <c r="E247">
        <f t="shared" si="75"/>
        <v>0</v>
      </c>
      <c r="F247">
        <f t="shared" si="76"/>
        <v>0</v>
      </c>
      <c r="G247">
        <f t="shared" si="77"/>
        <v>0</v>
      </c>
      <c r="H247" s="3">
        <v>13304.395</v>
      </c>
      <c r="I247" s="3">
        <v>9.4958497107507167</v>
      </c>
      <c r="J247" s="2">
        <v>1.32</v>
      </c>
      <c r="K247" s="2">
        <v>-1.9915588312008629E-2</v>
      </c>
      <c r="L247" s="2">
        <v>2.2999680000000002</v>
      </c>
      <c r="M247" s="2">
        <v>1.7424000000000002</v>
      </c>
      <c r="N247" t="s">
        <v>13</v>
      </c>
      <c r="O247" t="s">
        <v>20</v>
      </c>
      <c r="P247" t="s">
        <v>21</v>
      </c>
      <c r="Q247">
        <f t="shared" si="78"/>
        <v>0</v>
      </c>
      <c r="R247">
        <f t="shared" si="79"/>
        <v>0</v>
      </c>
      <c r="S247">
        <f t="shared" si="80"/>
        <v>0</v>
      </c>
      <c r="T247">
        <f t="shared" si="81"/>
        <v>0</v>
      </c>
      <c r="U247">
        <f t="shared" si="82"/>
        <v>1</v>
      </c>
      <c r="V247" t="s">
        <v>37</v>
      </c>
      <c r="W247">
        <f t="shared" si="83"/>
        <v>0</v>
      </c>
      <c r="X247">
        <f t="shared" si="84"/>
        <v>1</v>
      </c>
      <c r="Y247">
        <f t="shared" si="85"/>
        <v>0</v>
      </c>
      <c r="Z247">
        <f t="shared" si="86"/>
        <v>0</v>
      </c>
      <c r="AA247">
        <f t="shared" si="87"/>
        <v>0</v>
      </c>
      <c r="AB247">
        <f t="shared" si="88"/>
        <v>0</v>
      </c>
      <c r="AC247">
        <f t="shared" si="89"/>
        <v>1</v>
      </c>
      <c r="AD247">
        <f t="shared" si="90"/>
        <v>0</v>
      </c>
      <c r="AE247" t="s">
        <v>33</v>
      </c>
      <c r="AF247">
        <f t="shared" si="91"/>
        <v>1</v>
      </c>
      <c r="AG247">
        <f t="shared" si="92"/>
        <v>0</v>
      </c>
      <c r="AH247">
        <f t="shared" si="93"/>
        <v>0</v>
      </c>
      <c r="AI247">
        <f t="shared" si="94"/>
        <v>0</v>
      </c>
      <c r="AJ247">
        <f t="shared" si="95"/>
        <v>0</v>
      </c>
      <c r="AK247">
        <v>1</v>
      </c>
      <c r="AL247">
        <v>0</v>
      </c>
      <c r="AM247">
        <v>1</v>
      </c>
      <c r="AN247">
        <v>1</v>
      </c>
      <c r="AO247">
        <v>0</v>
      </c>
      <c r="AP247">
        <v>1</v>
      </c>
      <c r="AQ247">
        <v>1</v>
      </c>
      <c r="AR247">
        <v>1</v>
      </c>
      <c r="AS247">
        <v>0</v>
      </c>
      <c r="AT247">
        <v>0</v>
      </c>
      <c r="AU247" t="s">
        <v>22</v>
      </c>
      <c r="AV247">
        <v>61.8</v>
      </c>
      <c r="AW247">
        <v>57</v>
      </c>
      <c r="AX247">
        <v>34.5</v>
      </c>
      <c r="AY247">
        <v>41.2</v>
      </c>
      <c r="AZ247">
        <v>50</v>
      </c>
      <c r="BA247">
        <v>80</v>
      </c>
      <c r="BB247">
        <v>1</v>
      </c>
    </row>
    <row r="248" spans="1:54" x14ac:dyDescent="0.3">
      <c r="A248" t="s">
        <v>38</v>
      </c>
      <c r="B248">
        <f t="shared" si="72"/>
        <v>0</v>
      </c>
      <c r="C248">
        <f t="shared" si="73"/>
        <v>0</v>
      </c>
      <c r="D248">
        <f t="shared" si="74"/>
        <v>0</v>
      </c>
      <c r="E248">
        <f t="shared" si="75"/>
        <v>0</v>
      </c>
      <c r="F248">
        <f t="shared" si="76"/>
        <v>1</v>
      </c>
      <c r="G248">
        <f t="shared" si="77"/>
        <v>0</v>
      </c>
      <c r="H248" s="3">
        <v>15350</v>
      </c>
      <c r="I248" s="3">
        <v>9.6388707530153432</v>
      </c>
      <c r="J248" s="2">
        <v>1.63</v>
      </c>
      <c r="K248" s="2">
        <v>1.0502473499003091</v>
      </c>
      <c r="L248" s="2">
        <v>4.3307469999999988</v>
      </c>
      <c r="M248" s="2">
        <v>2.6568999999999998</v>
      </c>
      <c r="N248" t="s">
        <v>13</v>
      </c>
      <c r="O248" t="s">
        <v>39</v>
      </c>
      <c r="P248" t="s">
        <v>31</v>
      </c>
      <c r="Q248">
        <f t="shared" si="78"/>
        <v>0</v>
      </c>
      <c r="R248">
        <f t="shared" si="79"/>
        <v>0</v>
      </c>
      <c r="S248">
        <f t="shared" si="80"/>
        <v>0</v>
      </c>
      <c r="T248">
        <f t="shared" si="81"/>
        <v>1</v>
      </c>
      <c r="U248">
        <f t="shared" si="82"/>
        <v>0</v>
      </c>
      <c r="V248" t="s">
        <v>16</v>
      </c>
      <c r="W248">
        <f t="shared" si="83"/>
        <v>0</v>
      </c>
      <c r="X248">
        <f t="shared" si="84"/>
        <v>0</v>
      </c>
      <c r="Y248">
        <f t="shared" si="85"/>
        <v>0</v>
      </c>
      <c r="Z248">
        <f t="shared" si="86"/>
        <v>1</v>
      </c>
      <c r="AA248">
        <f t="shared" si="87"/>
        <v>0</v>
      </c>
      <c r="AB248">
        <f t="shared" si="88"/>
        <v>0</v>
      </c>
      <c r="AC248">
        <f t="shared" si="89"/>
        <v>0</v>
      </c>
      <c r="AD248">
        <f t="shared" si="90"/>
        <v>1</v>
      </c>
      <c r="AE248" t="s">
        <v>33</v>
      </c>
      <c r="AF248">
        <f t="shared" si="91"/>
        <v>1</v>
      </c>
      <c r="AG248">
        <f t="shared" si="92"/>
        <v>0</v>
      </c>
      <c r="AH248">
        <f t="shared" si="93"/>
        <v>0</v>
      </c>
      <c r="AI248">
        <f t="shared" si="94"/>
        <v>0</v>
      </c>
      <c r="AJ248">
        <f t="shared" si="95"/>
        <v>0</v>
      </c>
      <c r="AK248">
        <v>1</v>
      </c>
      <c r="AL248">
        <v>1</v>
      </c>
      <c r="AM248">
        <v>1</v>
      </c>
      <c r="AN248">
        <v>1</v>
      </c>
      <c r="AO248">
        <v>1</v>
      </c>
      <c r="AP248">
        <v>1</v>
      </c>
      <c r="AQ248">
        <v>1</v>
      </c>
      <c r="AR248">
        <v>0</v>
      </c>
      <c r="AS248">
        <v>1</v>
      </c>
      <c r="AT248">
        <v>1</v>
      </c>
      <c r="AU248" t="s">
        <v>17</v>
      </c>
      <c r="AV248">
        <v>61.7</v>
      </c>
      <c r="AW248">
        <v>56.4</v>
      </c>
      <c r="AX248">
        <v>34.6</v>
      </c>
      <c r="AY248">
        <v>40.799999999999997</v>
      </c>
      <c r="AZ248">
        <v>51</v>
      </c>
      <c r="BA248">
        <v>77</v>
      </c>
      <c r="BB248">
        <v>1</v>
      </c>
    </row>
    <row r="249" spans="1:54" x14ac:dyDescent="0.3">
      <c r="A249" t="s">
        <v>19</v>
      </c>
      <c r="B249">
        <f t="shared" si="72"/>
        <v>1</v>
      </c>
      <c r="C249">
        <f t="shared" si="73"/>
        <v>0</v>
      </c>
      <c r="D249">
        <f t="shared" si="74"/>
        <v>0</v>
      </c>
      <c r="E249">
        <f t="shared" si="75"/>
        <v>0</v>
      </c>
      <c r="F249">
        <f t="shared" si="76"/>
        <v>0</v>
      </c>
      <c r="G249">
        <f t="shared" si="77"/>
        <v>0</v>
      </c>
      <c r="H249" s="3">
        <v>9352.5750000000007</v>
      </c>
      <c r="I249" s="3">
        <v>9.1434069854363376</v>
      </c>
      <c r="J249" s="2">
        <v>1.04</v>
      </c>
      <c r="K249" s="2">
        <v>-0.98651437121345753</v>
      </c>
      <c r="L249" s="2">
        <v>1.1248640000000001</v>
      </c>
      <c r="M249" s="2">
        <v>1.0816000000000001</v>
      </c>
      <c r="N249" t="s">
        <v>13</v>
      </c>
      <c r="O249" t="s">
        <v>20</v>
      </c>
      <c r="P249" t="s">
        <v>31</v>
      </c>
      <c r="Q249">
        <f t="shared" si="78"/>
        <v>0</v>
      </c>
      <c r="R249">
        <f t="shared" si="79"/>
        <v>0</v>
      </c>
      <c r="S249">
        <f t="shared" si="80"/>
        <v>0</v>
      </c>
      <c r="T249">
        <f t="shared" si="81"/>
        <v>1</v>
      </c>
      <c r="U249">
        <f t="shared" si="82"/>
        <v>0</v>
      </c>
      <c r="V249" t="s">
        <v>34</v>
      </c>
      <c r="W249">
        <f t="shared" si="83"/>
        <v>0</v>
      </c>
      <c r="X249">
        <f t="shared" si="84"/>
        <v>0</v>
      </c>
      <c r="Y249">
        <f t="shared" si="85"/>
        <v>0</v>
      </c>
      <c r="Z249">
        <f t="shared" si="86"/>
        <v>0</v>
      </c>
      <c r="AA249">
        <f t="shared" si="87"/>
        <v>0</v>
      </c>
      <c r="AB249">
        <f t="shared" si="88"/>
        <v>1</v>
      </c>
      <c r="AC249">
        <f t="shared" si="89"/>
        <v>0</v>
      </c>
      <c r="AD249">
        <f t="shared" si="90"/>
        <v>1</v>
      </c>
      <c r="AE249" t="s">
        <v>33</v>
      </c>
      <c r="AF249">
        <f t="shared" si="91"/>
        <v>1</v>
      </c>
      <c r="AG249">
        <f t="shared" si="92"/>
        <v>0</v>
      </c>
      <c r="AH249">
        <f t="shared" si="93"/>
        <v>0</v>
      </c>
      <c r="AI249">
        <f t="shared" si="94"/>
        <v>0</v>
      </c>
      <c r="AJ249">
        <f t="shared" si="95"/>
        <v>0</v>
      </c>
      <c r="AK249">
        <v>0</v>
      </c>
      <c r="AL249">
        <v>1</v>
      </c>
      <c r="AM249">
        <v>0</v>
      </c>
      <c r="AN249">
        <v>0</v>
      </c>
      <c r="AO249">
        <v>0</v>
      </c>
      <c r="AP249">
        <v>1</v>
      </c>
      <c r="AQ249">
        <v>1</v>
      </c>
      <c r="AR249">
        <v>1</v>
      </c>
      <c r="AS249">
        <v>0</v>
      </c>
      <c r="AT249">
        <v>0</v>
      </c>
      <c r="AU249" t="s">
        <v>22</v>
      </c>
      <c r="AV249">
        <v>61.4</v>
      </c>
      <c r="AW249">
        <v>57</v>
      </c>
      <c r="AX249">
        <v>35.5</v>
      </c>
      <c r="AY249">
        <v>41</v>
      </c>
      <c r="AZ249">
        <v>50</v>
      </c>
      <c r="BA249">
        <v>80</v>
      </c>
      <c r="BB249">
        <v>1</v>
      </c>
    </row>
    <row r="250" spans="1:54" x14ac:dyDescent="0.3">
      <c r="A250" t="s">
        <v>19</v>
      </c>
      <c r="B250">
        <f t="shared" si="72"/>
        <v>1</v>
      </c>
      <c r="C250">
        <f t="shared" si="73"/>
        <v>0</v>
      </c>
      <c r="D250">
        <f t="shared" si="74"/>
        <v>0</v>
      </c>
      <c r="E250">
        <f t="shared" si="75"/>
        <v>0</v>
      </c>
      <c r="F250">
        <f t="shared" si="76"/>
        <v>0</v>
      </c>
      <c r="G250">
        <f t="shared" si="77"/>
        <v>0</v>
      </c>
      <c r="H250" s="3">
        <v>11055.64</v>
      </c>
      <c r="I250" s="3">
        <v>9.3106959839722485</v>
      </c>
      <c r="J250" s="2">
        <v>1.31</v>
      </c>
      <c r="K250" s="2">
        <v>-5.4436973415631834E-2</v>
      </c>
      <c r="L250" s="2">
        <v>2.2480910000000001</v>
      </c>
      <c r="M250" s="2">
        <v>1.7161000000000002</v>
      </c>
      <c r="N250" t="s">
        <v>13</v>
      </c>
      <c r="O250" t="s">
        <v>20</v>
      </c>
      <c r="P250" t="s">
        <v>21</v>
      </c>
      <c r="Q250">
        <f t="shared" si="78"/>
        <v>0</v>
      </c>
      <c r="R250">
        <f t="shared" si="79"/>
        <v>0</v>
      </c>
      <c r="S250">
        <f t="shared" si="80"/>
        <v>0</v>
      </c>
      <c r="T250">
        <f t="shared" si="81"/>
        <v>0</v>
      </c>
      <c r="U250">
        <f t="shared" si="82"/>
        <v>1</v>
      </c>
      <c r="V250" t="s">
        <v>24</v>
      </c>
      <c r="W250">
        <f t="shared" si="83"/>
        <v>0</v>
      </c>
      <c r="X250">
        <f t="shared" si="84"/>
        <v>0</v>
      </c>
      <c r="Y250">
        <f t="shared" si="85"/>
        <v>1</v>
      </c>
      <c r="Z250">
        <f t="shared" si="86"/>
        <v>0</v>
      </c>
      <c r="AA250">
        <f t="shared" si="87"/>
        <v>0</v>
      </c>
      <c r="AB250">
        <f t="shared" si="88"/>
        <v>0</v>
      </c>
      <c r="AC250">
        <f t="shared" si="89"/>
        <v>0</v>
      </c>
      <c r="AD250">
        <f t="shared" si="90"/>
        <v>1</v>
      </c>
      <c r="AE250" t="s">
        <v>28</v>
      </c>
      <c r="AF250">
        <f t="shared" si="91"/>
        <v>0</v>
      </c>
      <c r="AG250">
        <f t="shared" si="92"/>
        <v>0</v>
      </c>
      <c r="AH250">
        <f t="shared" si="93"/>
        <v>0</v>
      </c>
      <c r="AI250">
        <f t="shared" si="94"/>
        <v>1</v>
      </c>
      <c r="AJ250">
        <f t="shared" si="95"/>
        <v>0</v>
      </c>
      <c r="AK250">
        <v>1</v>
      </c>
      <c r="AL250">
        <v>0</v>
      </c>
      <c r="AM250">
        <v>0</v>
      </c>
      <c r="AN250">
        <v>0</v>
      </c>
      <c r="AO250">
        <v>0</v>
      </c>
      <c r="AP250">
        <v>1</v>
      </c>
      <c r="AQ250">
        <v>1</v>
      </c>
      <c r="AR250">
        <v>1</v>
      </c>
      <c r="AS250">
        <v>0</v>
      </c>
      <c r="AT250">
        <v>0</v>
      </c>
      <c r="AU250" t="s">
        <v>22</v>
      </c>
      <c r="AV250">
        <v>61.9</v>
      </c>
      <c r="AW250">
        <v>57</v>
      </c>
      <c r="AX250">
        <v>35</v>
      </c>
      <c r="AY250">
        <v>41</v>
      </c>
      <c r="AZ250">
        <v>50</v>
      </c>
      <c r="BA250">
        <v>80</v>
      </c>
      <c r="BB250">
        <v>1</v>
      </c>
    </row>
    <row r="251" spans="1:54" x14ac:dyDescent="0.3">
      <c r="A251" t="s">
        <v>35</v>
      </c>
      <c r="B251">
        <f t="shared" si="72"/>
        <v>0</v>
      </c>
      <c r="C251">
        <f t="shared" si="73"/>
        <v>0</v>
      </c>
      <c r="D251">
        <f t="shared" si="74"/>
        <v>0</v>
      </c>
      <c r="E251">
        <f t="shared" si="75"/>
        <v>1</v>
      </c>
      <c r="F251">
        <f t="shared" si="76"/>
        <v>0</v>
      </c>
      <c r="G251">
        <f t="shared" si="77"/>
        <v>0</v>
      </c>
      <c r="H251" s="3">
        <v>10400</v>
      </c>
      <c r="I251" s="3">
        <v>9.2495610851294643</v>
      </c>
      <c r="J251" s="2">
        <v>1.05</v>
      </c>
      <c r="K251" s="2">
        <v>-0.9519929861098344</v>
      </c>
      <c r="L251" s="2">
        <v>1.1576250000000001</v>
      </c>
      <c r="M251" s="2">
        <v>1.1025</v>
      </c>
      <c r="N251" t="s">
        <v>13</v>
      </c>
      <c r="O251" t="s">
        <v>36</v>
      </c>
      <c r="P251" t="s">
        <v>27</v>
      </c>
      <c r="Q251">
        <f t="shared" si="78"/>
        <v>1</v>
      </c>
      <c r="R251">
        <f t="shared" si="79"/>
        <v>0</v>
      </c>
      <c r="S251">
        <f t="shared" si="80"/>
        <v>0</v>
      </c>
      <c r="T251">
        <f t="shared" si="81"/>
        <v>0</v>
      </c>
      <c r="U251">
        <f t="shared" si="82"/>
        <v>0</v>
      </c>
      <c r="V251" t="s">
        <v>24</v>
      </c>
      <c r="W251">
        <f t="shared" si="83"/>
        <v>0</v>
      </c>
      <c r="X251">
        <f t="shared" si="84"/>
        <v>0</v>
      </c>
      <c r="Y251">
        <f t="shared" si="85"/>
        <v>1</v>
      </c>
      <c r="Z251">
        <f t="shared" si="86"/>
        <v>0</v>
      </c>
      <c r="AA251">
        <f t="shared" si="87"/>
        <v>0</v>
      </c>
      <c r="AB251">
        <f t="shared" si="88"/>
        <v>0</v>
      </c>
      <c r="AC251">
        <f t="shared" si="89"/>
        <v>0</v>
      </c>
      <c r="AD251">
        <f t="shared" si="90"/>
        <v>1</v>
      </c>
      <c r="AE251" t="s">
        <v>23</v>
      </c>
      <c r="AF251">
        <f t="shared" si="91"/>
        <v>0</v>
      </c>
      <c r="AG251">
        <f t="shared" si="92"/>
        <v>1</v>
      </c>
      <c r="AH251">
        <f t="shared" si="93"/>
        <v>0</v>
      </c>
      <c r="AI251">
        <f t="shared" si="94"/>
        <v>0</v>
      </c>
      <c r="AJ251">
        <f t="shared" si="95"/>
        <v>0</v>
      </c>
      <c r="AK251">
        <v>1</v>
      </c>
      <c r="AL251">
        <v>0</v>
      </c>
      <c r="AM251">
        <v>0</v>
      </c>
      <c r="AN251">
        <v>0</v>
      </c>
      <c r="AO251">
        <v>1</v>
      </c>
      <c r="AP251">
        <v>1</v>
      </c>
      <c r="AQ251">
        <v>0</v>
      </c>
      <c r="AR251">
        <v>1</v>
      </c>
      <c r="AS251">
        <v>0</v>
      </c>
      <c r="AT251">
        <v>0</v>
      </c>
      <c r="AU251" t="s">
        <v>22</v>
      </c>
      <c r="AV251">
        <v>61.1</v>
      </c>
      <c r="AW251">
        <v>59</v>
      </c>
      <c r="AX251">
        <v>35.5</v>
      </c>
      <c r="AY251">
        <v>40.799999999999997</v>
      </c>
      <c r="AZ251">
        <v>50</v>
      </c>
      <c r="BA251">
        <v>80</v>
      </c>
      <c r="BB251">
        <v>1</v>
      </c>
    </row>
    <row r="252" spans="1:54" x14ac:dyDescent="0.3">
      <c r="A252" t="s">
        <v>12</v>
      </c>
      <c r="B252">
        <f t="shared" si="72"/>
        <v>0</v>
      </c>
      <c r="C252">
        <f t="shared" si="73"/>
        <v>0</v>
      </c>
      <c r="D252">
        <f t="shared" si="74"/>
        <v>0</v>
      </c>
      <c r="E252">
        <f t="shared" si="75"/>
        <v>0</v>
      </c>
      <c r="F252">
        <f t="shared" si="76"/>
        <v>0</v>
      </c>
      <c r="G252">
        <f t="shared" si="77"/>
        <v>1</v>
      </c>
      <c r="H252" s="3">
        <v>11592</v>
      </c>
      <c r="I252" s="3">
        <v>9.3580704840005176</v>
      </c>
      <c r="J252" s="2">
        <v>1.405</v>
      </c>
      <c r="K252" s="2">
        <v>0.27351618506878822</v>
      </c>
      <c r="L252" s="2">
        <v>2.7735051250000002</v>
      </c>
      <c r="M252" s="2">
        <v>1.9740250000000001</v>
      </c>
      <c r="N252" t="s">
        <v>13</v>
      </c>
      <c r="O252" t="s">
        <v>14</v>
      </c>
      <c r="P252" t="s">
        <v>21</v>
      </c>
      <c r="Q252">
        <f t="shared" si="78"/>
        <v>0</v>
      </c>
      <c r="R252">
        <f t="shared" si="79"/>
        <v>0</v>
      </c>
      <c r="S252">
        <f t="shared" si="80"/>
        <v>0</v>
      </c>
      <c r="T252">
        <f t="shared" si="81"/>
        <v>0</v>
      </c>
      <c r="U252">
        <f t="shared" si="82"/>
        <v>1</v>
      </c>
      <c r="V252" t="s">
        <v>16</v>
      </c>
      <c r="W252">
        <f t="shared" si="83"/>
        <v>0</v>
      </c>
      <c r="X252">
        <f t="shared" si="84"/>
        <v>0</v>
      </c>
      <c r="Y252">
        <f t="shared" si="85"/>
        <v>0</v>
      </c>
      <c r="Z252">
        <f t="shared" si="86"/>
        <v>1</v>
      </c>
      <c r="AA252">
        <f t="shared" si="87"/>
        <v>0</v>
      </c>
      <c r="AB252">
        <f t="shared" si="88"/>
        <v>0</v>
      </c>
      <c r="AC252">
        <f t="shared" si="89"/>
        <v>0</v>
      </c>
      <c r="AD252">
        <f t="shared" si="90"/>
        <v>1</v>
      </c>
      <c r="AE252" t="s">
        <v>28</v>
      </c>
      <c r="AF252">
        <f t="shared" si="91"/>
        <v>0</v>
      </c>
      <c r="AG252">
        <f t="shared" si="92"/>
        <v>0</v>
      </c>
      <c r="AH252">
        <f t="shared" si="93"/>
        <v>0</v>
      </c>
      <c r="AI252">
        <f t="shared" si="94"/>
        <v>1</v>
      </c>
      <c r="AJ252">
        <f t="shared" si="95"/>
        <v>0</v>
      </c>
      <c r="AK252">
        <v>1</v>
      </c>
      <c r="AL252">
        <v>1</v>
      </c>
      <c r="AM252">
        <v>0</v>
      </c>
      <c r="AN252">
        <v>1</v>
      </c>
      <c r="AO252">
        <v>1</v>
      </c>
      <c r="AP252">
        <v>1</v>
      </c>
      <c r="AQ252">
        <v>1</v>
      </c>
      <c r="AR252">
        <v>0</v>
      </c>
      <c r="AS252">
        <v>1</v>
      </c>
      <c r="AT252">
        <v>0</v>
      </c>
      <c r="AU252" t="s">
        <v>17</v>
      </c>
      <c r="AV252">
        <v>61.7</v>
      </c>
      <c r="AW252">
        <v>56.2</v>
      </c>
      <c r="AX252">
        <v>34.6</v>
      </c>
      <c r="AY252">
        <v>40.799999999999997</v>
      </c>
      <c r="AZ252">
        <v>51</v>
      </c>
      <c r="BA252">
        <v>78</v>
      </c>
      <c r="BB252">
        <v>1</v>
      </c>
    </row>
    <row r="253" spans="1:54" x14ac:dyDescent="0.3">
      <c r="A253" t="s">
        <v>12</v>
      </c>
      <c r="B253">
        <f t="shared" si="72"/>
        <v>0</v>
      </c>
      <c r="C253">
        <f t="shared" si="73"/>
        <v>0</v>
      </c>
      <c r="D253">
        <f t="shared" si="74"/>
        <v>0</v>
      </c>
      <c r="E253">
        <f t="shared" si="75"/>
        <v>0</v>
      </c>
      <c r="F253">
        <f t="shared" si="76"/>
        <v>0</v>
      </c>
      <c r="G253">
        <f t="shared" si="77"/>
        <v>1</v>
      </c>
      <c r="H253" s="3">
        <v>17193</v>
      </c>
      <c r="I253" s="3">
        <v>9.7522576032198476</v>
      </c>
      <c r="J253" s="2">
        <v>1.31</v>
      </c>
      <c r="K253" s="2">
        <v>-5.4436973415631834E-2</v>
      </c>
      <c r="L253" s="2">
        <v>2.2480910000000001</v>
      </c>
      <c r="M253" s="2">
        <v>1.7161000000000002</v>
      </c>
      <c r="N253" t="s">
        <v>13</v>
      </c>
      <c r="O253" t="s">
        <v>14</v>
      </c>
      <c r="P253" t="s">
        <v>27</v>
      </c>
      <c r="Q253">
        <f t="shared" si="78"/>
        <v>1</v>
      </c>
      <c r="R253">
        <f t="shared" si="79"/>
        <v>0</v>
      </c>
      <c r="S253">
        <f t="shared" si="80"/>
        <v>0</v>
      </c>
      <c r="T253">
        <f t="shared" si="81"/>
        <v>0</v>
      </c>
      <c r="U253">
        <f t="shared" si="82"/>
        <v>0</v>
      </c>
      <c r="V253" t="s">
        <v>24</v>
      </c>
      <c r="W253">
        <f t="shared" si="83"/>
        <v>0</v>
      </c>
      <c r="X253">
        <f t="shared" si="84"/>
        <v>0</v>
      </c>
      <c r="Y253">
        <f t="shared" si="85"/>
        <v>1</v>
      </c>
      <c r="Z253">
        <f t="shared" si="86"/>
        <v>0</v>
      </c>
      <c r="AA253">
        <f t="shared" si="87"/>
        <v>0</v>
      </c>
      <c r="AB253">
        <f t="shared" si="88"/>
        <v>0</v>
      </c>
      <c r="AC253">
        <f t="shared" si="89"/>
        <v>0</v>
      </c>
      <c r="AD253">
        <f t="shared" si="90"/>
        <v>1</v>
      </c>
      <c r="AE253" t="s">
        <v>18</v>
      </c>
      <c r="AF253">
        <f t="shared" si="91"/>
        <v>0</v>
      </c>
      <c r="AG253">
        <f t="shared" si="92"/>
        <v>0</v>
      </c>
      <c r="AH253">
        <f t="shared" si="93"/>
        <v>0</v>
      </c>
      <c r="AI253">
        <f t="shared" si="94"/>
        <v>0</v>
      </c>
      <c r="AJ253">
        <f t="shared" si="95"/>
        <v>1</v>
      </c>
      <c r="AK253">
        <v>1</v>
      </c>
      <c r="AL253">
        <v>1</v>
      </c>
      <c r="AM253">
        <v>1</v>
      </c>
      <c r="AN253">
        <v>1</v>
      </c>
      <c r="AO253">
        <v>1</v>
      </c>
      <c r="AP253">
        <v>1</v>
      </c>
      <c r="AQ253">
        <v>1</v>
      </c>
      <c r="AR253">
        <v>0</v>
      </c>
      <c r="AS253">
        <v>1</v>
      </c>
      <c r="AT253">
        <v>0</v>
      </c>
      <c r="AU253" t="s">
        <v>17</v>
      </c>
      <c r="AV253">
        <v>61.9</v>
      </c>
      <c r="AW253">
        <v>56.6</v>
      </c>
      <c r="AX253">
        <v>34.799999999999997</v>
      </c>
      <c r="AY253">
        <v>40.700000000000003</v>
      </c>
      <c r="AZ253">
        <v>52</v>
      </c>
      <c r="BA253">
        <v>77</v>
      </c>
      <c r="BB253">
        <v>1</v>
      </c>
    </row>
    <row r="254" spans="1:54" x14ac:dyDescent="0.3">
      <c r="A254" t="s">
        <v>25</v>
      </c>
      <c r="B254">
        <f t="shared" si="72"/>
        <v>0</v>
      </c>
      <c r="C254">
        <f t="shared" si="73"/>
        <v>1</v>
      </c>
      <c r="D254">
        <f t="shared" si="74"/>
        <v>0</v>
      </c>
      <c r="E254">
        <f t="shared" si="75"/>
        <v>0</v>
      </c>
      <c r="F254">
        <f t="shared" si="76"/>
        <v>0</v>
      </c>
      <c r="G254">
        <f t="shared" si="77"/>
        <v>0</v>
      </c>
      <c r="H254" s="3">
        <v>13380</v>
      </c>
      <c r="I254" s="3">
        <v>9.5015163336822202</v>
      </c>
      <c r="J254" s="2">
        <v>1.3280000000000001</v>
      </c>
      <c r="K254" s="2">
        <v>7.7015197708899356E-3</v>
      </c>
      <c r="L254" s="2">
        <v>2.3420395520000006</v>
      </c>
      <c r="M254" s="2">
        <v>1.7635840000000003</v>
      </c>
      <c r="N254" t="s">
        <v>13</v>
      </c>
      <c r="O254" t="s">
        <v>26</v>
      </c>
      <c r="P254" t="s">
        <v>31</v>
      </c>
      <c r="Q254">
        <f t="shared" si="78"/>
        <v>0</v>
      </c>
      <c r="R254">
        <f t="shared" si="79"/>
        <v>0</v>
      </c>
      <c r="S254">
        <f t="shared" si="80"/>
        <v>0</v>
      </c>
      <c r="T254">
        <f t="shared" si="81"/>
        <v>1</v>
      </c>
      <c r="U254">
        <f t="shared" si="82"/>
        <v>0</v>
      </c>
      <c r="V254" t="s">
        <v>24</v>
      </c>
      <c r="W254">
        <f t="shared" si="83"/>
        <v>0</v>
      </c>
      <c r="X254">
        <f t="shared" si="84"/>
        <v>0</v>
      </c>
      <c r="Y254">
        <f t="shared" si="85"/>
        <v>1</v>
      </c>
      <c r="Z254">
        <f t="shared" si="86"/>
        <v>0</v>
      </c>
      <c r="AA254">
        <f t="shared" si="87"/>
        <v>0</v>
      </c>
      <c r="AB254">
        <f t="shared" si="88"/>
        <v>0</v>
      </c>
      <c r="AC254">
        <f t="shared" si="89"/>
        <v>0</v>
      </c>
      <c r="AD254">
        <f t="shared" si="90"/>
        <v>1</v>
      </c>
      <c r="AE254" t="s">
        <v>28</v>
      </c>
      <c r="AF254">
        <f t="shared" si="91"/>
        <v>0</v>
      </c>
      <c r="AG254">
        <f t="shared" si="92"/>
        <v>0</v>
      </c>
      <c r="AH254">
        <f t="shared" si="93"/>
        <v>0</v>
      </c>
      <c r="AI254">
        <f t="shared" si="94"/>
        <v>1</v>
      </c>
      <c r="AJ254">
        <f t="shared" si="95"/>
        <v>0</v>
      </c>
      <c r="AK254">
        <v>1</v>
      </c>
      <c r="AL254">
        <v>1</v>
      </c>
      <c r="AM254">
        <v>1</v>
      </c>
      <c r="AN254">
        <v>1</v>
      </c>
      <c r="AO254">
        <v>1</v>
      </c>
      <c r="AP254">
        <v>1</v>
      </c>
      <c r="AQ254">
        <v>1</v>
      </c>
      <c r="AR254">
        <v>0</v>
      </c>
      <c r="AS254">
        <v>1</v>
      </c>
      <c r="AT254">
        <v>0</v>
      </c>
      <c r="AU254" t="s">
        <v>17</v>
      </c>
      <c r="AV254">
        <v>61.5</v>
      </c>
      <c r="AW254">
        <v>56.8</v>
      </c>
      <c r="AX254">
        <v>34.700000000000003</v>
      </c>
      <c r="AY254">
        <v>40.799999999999997</v>
      </c>
      <c r="AZ254">
        <v>55</v>
      </c>
      <c r="BA254">
        <v>76</v>
      </c>
      <c r="BB254">
        <v>1</v>
      </c>
    </row>
    <row r="255" spans="1:54" x14ac:dyDescent="0.3">
      <c r="A255" t="s">
        <v>38</v>
      </c>
      <c r="B255">
        <f t="shared" si="72"/>
        <v>0</v>
      </c>
      <c r="C255">
        <f t="shared" si="73"/>
        <v>0</v>
      </c>
      <c r="D255">
        <f t="shared" si="74"/>
        <v>0</v>
      </c>
      <c r="E255">
        <f t="shared" si="75"/>
        <v>0</v>
      </c>
      <c r="F255">
        <f t="shared" si="76"/>
        <v>1</v>
      </c>
      <c r="G255">
        <f t="shared" si="77"/>
        <v>0</v>
      </c>
      <c r="H255" s="3">
        <v>18500</v>
      </c>
      <c r="I255" s="3">
        <v>9.8255260110664153</v>
      </c>
      <c r="J255" s="2">
        <v>1.65</v>
      </c>
      <c r="K255" s="2">
        <v>1.1192901201075556</v>
      </c>
      <c r="L255" s="2">
        <v>4.4921249999999997</v>
      </c>
      <c r="M255" s="2">
        <v>2.7224999999999997</v>
      </c>
      <c r="N255" t="s">
        <v>13</v>
      </c>
      <c r="O255" t="s">
        <v>39</v>
      </c>
      <c r="P255" t="s">
        <v>40</v>
      </c>
      <c r="Q255">
        <f t="shared" si="78"/>
        <v>0</v>
      </c>
      <c r="R255">
        <f t="shared" si="79"/>
        <v>1</v>
      </c>
      <c r="S255">
        <f t="shared" si="80"/>
        <v>0</v>
      </c>
      <c r="T255">
        <f t="shared" si="81"/>
        <v>0</v>
      </c>
      <c r="U255">
        <f t="shared" si="82"/>
        <v>0</v>
      </c>
      <c r="V255" t="s">
        <v>16</v>
      </c>
      <c r="W255">
        <f t="shared" si="83"/>
        <v>0</v>
      </c>
      <c r="X255">
        <f t="shared" si="84"/>
        <v>0</v>
      </c>
      <c r="Y255">
        <f t="shared" si="85"/>
        <v>0</v>
      </c>
      <c r="Z255">
        <f t="shared" si="86"/>
        <v>1</v>
      </c>
      <c r="AA255">
        <f t="shared" si="87"/>
        <v>0</v>
      </c>
      <c r="AB255">
        <f t="shared" si="88"/>
        <v>0</v>
      </c>
      <c r="AC255">
        <f t="shared" si="89"/>
        <v>0</v>
      </c>
      <c r="AD255">
        <f t="shared" si="90"/>
        <v>1</v>
      </c>
      <c r="AE255" t="s">
        <v>18</v>
      </c>
      <c r="AF255">
        <f t="shared" si="91"/>
        <v>0</v>
      </c>
      <c r="AG255">
        <f t="shared" si="92"/>
        <v>0</v>
      </c>
      <c r="AH255">
        <f t="shared" si="93"/>
        <v>0</v>
      </c>
      <c r="AI255">
        <f t="shared" si="94"/>
        <v>0</v>
      </c>
      <c r="AJ255">
        <f t="shared" si="95"/>
        <v>1</v>
      </c>
      <c r="AK255">
        <v>1</v>
      </c>
      <c r="AL255">
        <v>1</v>
      </c>
      <c r="AM255">
        <v>1</v>
      </c>
      <c r="AN255">
        <v>1</v>
      </c>
      <c r="AO255">
        <v>1</v>
      </c>
      <c r="AP255">
        <v>1</v>
      </c>
      <c r="AQ255">
        <v>1</v>
      </c>
      <c r="AR255">
        <v>0</v>
      </c>
      <c r="AS255">
        <v>1</v>
      </c>
      <c r="AT255">
        <v>0</v>
      </c>
      <c r="AU255" t="s">
        <v>17</v>
      </c>
      <c r="AV255">
        <v>61.9</v>
      </c>
      <c r="AW255">
        <v>57</v>
      </c>
      <c r="AX255">
        <v>34.700000000000003</v>
      </c>
      <c r="AY255">
        <v>40.799999999999997</v>
      </c>
      <c r="AZ255">
        <v>53</v>
      </c>
      <c r="BA255">
        <v>77</v>
      </c>
      <c r="BB255">
        <v>1</v>
      </c>
    </row>
    <row r="256" spans="1:54" x14ac:dyDescent="0.3">
      <c r="A256" t="s">
        <v>25</v>
      </c>
      <c r="B256">
        <f t="shared" si="72"/>
        <v>0</v>
      </c>
      <c r="C256">
        <f t="shared" si="73"/>
        <v>1</v>
      </c>
      <c r="D256">
        <f t="shared" si="74"/>
        <v>0</v>
      </c>
      <c r="E256">
        <f t="shared" si="75"/>
        <v>0</v>
      </c>
      <c r="F256">
        <f t="shared" si="76"/>
        <v>0</v>
      </c>
      <c r="G256">
        <f t="shared" si="77"/>
        <v>0</v>
      </c>
      <c r="H256" s="3">
        <v>7826</v>
      </c>
      <c r="I256" s="3">
        <v>8.9652068027703571</v>
      </c>
      <c r="J256" s="2">
        <v>1.0049999999999999</v>
      </c>
      <c r="K256" s="2">
        <v>-1.1073392190761391</v>
      </c>
      <c r="L256" s="2">
        <v>1.0150751249999996</v>
      </c>
      <c r="M256" s="2">
        <v>1.0100249999999997</v>
      </c>
      <c r="N256" t="s">
        <v>13</v>
      </c>
      <c r="O256" t="s">
        <v>26</v>
      </c>
      <c r="P256" t="s">
        <v>21</v>
      </c>
      <c r="Q256">
        <f t="shared" si="78"/>
        <v>0</v>
      </c>
      <c r="R256">
        <f t="shared" si="79"/>
        <v>0</v>
      </c>
      <c r="S256">
        <f t="shared" si="80"/>
        <v>0</v>
      </c>
      <c r="T256">
        <f t="shared" si="81"/>
        <v>0</v>
      </c>
      <c r="U256">
        <f t="shared" si="82"/>
        <v>1</v>
      </c>
      <c r="V256" t="s">
        <v>16</v>
      </c>
      <c r="W256">
        <f t="shared" si="83"/>
        <v>0</v>
      </c>
      <c r="X256">
        <f t="shared" si="84"/>
        <v>0</v>
      </c>
      <c r="Y256">
        <f t="shared" si="85"/>
        <v>0</v>
      </c>
      <c r="Z256">
        <f t="shared" si="86"/>
        <v>1</v>
      </c>
      <c r="AA256">
        <f t="shared" si="87"/>
        <v>0</v>
      </c>
      <c r="AB256">
        <f t="shared" si="88"/>
        <v>0</v>
      </c>
      <c r="AC256">
        <f t="shared" si="89"/>
        <v>0</v>
      </c>
      <c r="AD256">
        <f t="shared" si="90"/>
        <v>1</v>
      </c>
      <c r="AE256" t="s">
        <v>28</v>
      </c>
      <c r="AF256">
        <f t="shared" si="91"/>
        <v>0</v>
      </c>
      <c r="AG256">
        <f t="shared" si="92"/>
        <v>0</v>
      </c>
      <c r="AH256">
        <f t="shared" si="93"/>
        <v>0</v>
      </c>
      <c r="AI256">
        <f t="shared" si="94"/>
        <v>1</v>
      </c>
      <c r="AJ256">
        <f t="shared" si="95"/>
        <v>0</v>
      </c>
      <c r="AK256">
        <v>1</v>
      </c>
      <c r="AL256">
        <v>1</v>
      </c>
      <c r="AM256">
        <v>0</v>
      </c>
      <c r="AN256">
        <v>1</v>
      </c>
      <c r="AO256">
        <v>1</v>
      </c>
      <c r="AP256">
        <v>1</v>
      </c>
      <c r="AQ256">
        <v>1</v>
      </c>
      <c r="AR256">
        <v>1</v>
      </c>
      <c r="AS256">
        <v>1</v>
      </c>
      <c r="AT256">
        <v>1</v>
      </c>
      <c r="AU256" t="s">
        <v>17</v>
      </c>
      <c r="AV256">
        <v>61.8</v>
      </c>
      <c r="AW256">
        <v>55.9</v>
      </c>
      <c r="AX256">
        <v>34.799999999999997</v>
      </c>
      <c r="AY256">
        <v>40.799999999999997</v>
      </c>
      <c r="AZ256">
        <v>50</v>
      </c>
      <c r="BA256">
        <v>77</v>
      </c>
      <c r="BB256">
        <v>1</v>
      </c>
    </row>
    <row r="257" spans="1:54" x14ac:dyDescent="0.3">
      <c r="A257" t="s">
        <v>19</v>
      </c>
      <c r="B257">
        <f t="shared" si="72"/>
        <v>1</v>
      </c>
      <c r="C257">
        <f t="shared" si="73"/>
        <v>0</v>
      </c>
      <c r="D257">
        <f t="shared" si="74"/>
        <v>0</v>
      </c>
      <c r="E257">
        <f t="shared" si="75"/>
        <v>0</v>
      </c>
      <c r="F257">
        <f t="shared" si="76"/>
        <v>0</v>
      </c>
      <c r="G257">
        <f t="shared" si="77"/>
        <v>0</v>
      </c>
      <c r="H257" s="3">
        <v>9714.07</v>
      </c>
      <c r="I257" s="3">
        <v>9.181330628974024</v>
      </c>
      <c r="J257" s="2">
        <v>1</v>
      </c>
      <c r="K257" s="2">
        <v>-1.1245999116279504</v>
      </c>
      <c r="L257" s="2">
        <v>1</v>
      </c>
      <c r="M257" s="2">
        <v>1</v>
      </c>
      <c r="N257" t="s">
        <v>13</v>
      </c>
      <c r="O257" t="s">
        <v>20</v>
      </c>
      <c r="P257" t="s">
        <v>31</v>
      </c>
      <c r="Q257">
        <f t="shared" si="78"/>
        <v>0</v>
      </c>
      <c r="R257">
        <f t="shared" si="79"/>
        <v>0</v>
      </c>
      <c r="S257">
        <f t="shared" si="80"/>
        <v>0</v>
      </c>
      <c r="T257">
        <f t="shared" si="81"/>
        <v>1</v>
      </c>
      <c r="U257">
        <f t="shared" si="82"/>
        <v>0</v>
      </c>
      <c r="V257" t="s">
        <v>34</v>
      </c>
      <c r="W257">
        <f t="shared" si="83"/>
        <v>0</v>
      </c>
      <c r="X257">
        <f t="shared" si="84"/>
        <v>0</v>
      </c>
      <c r="Y257">
        <f t="shared" si="85"/>
        <v>0</v>
      </c>
      <c r="Z257">
        <f t="shared" si="86"/>
        <v>0</v>
      </c>
      <c r="AA257">
        <f t="shared" si="87"/>
        <v>0</v>
      </c>
      <c r="AB257">
        <f t="shared" si="88"/>
        <v>1</v>
      </c>
      <c r="AC257">
        <f t="shared" si="89"/>
        <v>0</v>
      </c>
      <c r="AD257">
        <f t="shared" si="90"/>
        <v>1</v>
      </c>
      <c r="AE257" t="s">
        <v>23</v>
      </c>
      <c r="AF257">
        <f t="shared" si="91"/>
        <v>0</v>
      </c>
      <c r="AG257">
        <f t="shared" si="92"/>
        <v>1</v>
      </c>
      <c r="AH257">
        <f t="shared" si="93"/>
        <v>0</v>
      </c>
      <c r="AI257">
        <f t="shared" si="94"/>
        <v>0</v>
      </c>
      <c r="AJ257">
        <f t="shared" si="95"/>
        <v>0</v>
      </c>
      <c r="AK257">
        <v>1</v>
      </c>
      <c r="AL257">
        <v>0</v>
      </c>
      <c r="AM257">
        <v>1</v>
      </c>
      <c r="AN257">
        <v>0</v>
      </c>
      <c r="AO257">
        <v>0</v>
      </c>
      <c r="AP257">
        <v>1</v>
      </c>
      <c r="AQ257">
        <v>0</v>
      </c>
      <c r="AR257">
        <v>1</v>
      </c>
      <c r="AS257">
        <v>0</v>
      </c>
      <c r="AT257">
        <v>0</v>
      </c>
      <c r="AU257" t="s">
        <v>22</v>
      </c>
      <c r="AV257">
        <v>61.5</v>
      </c>
      <c r="AW257">
        <v>58</v>
      </c>
      <c r="AX257">
        <v>34</v>
      </c>
      <c r="AY257">
        <v>41.2</v>
      </c>
      <c r="AZ257">
        <v>50</v>
      </c>
      <c r="BA257">
        <v>75</v>
      </c>
      <c r="BB257">
        <v>1</v>
      </c>
    </row>
    <row r="258" spans="1:54" x14ac:dyDescent="0.3">
      <c r="A258" t="s">
        <v>29</v>
      </c>
      <c r="B258">
        <f t="shared" si="72"/>
        <v>0</v>
      </c>
      <c r="C258">
        <f t="shared" si="73"/>
        <v>0</v>
      </c>
      <c r="D258">
        <f t="shared" si="74"/>
        <v>1</v>
      </c>
      <c r="E258">
        <f t="shared" si="75"/>
        <v>0</v>
      </c>
      <c r="F258">
        <f t="shared" si="76"/>
        <v>0</v>
      </c>
      <c r="G258">
        <f t="shared" si="77"/>
        <v>0</v>
      </c>
      <c r="H258" s="3">
        <v>8973</v>
      </c>
      <c r="I258" s="3">
        <v>9.1019753472980582</v>
      </c>
      <c r="J258" s="2">
        <v>1.03</v>
      </c>
      <c r="K258" s="2">
        <v>-1.0210357563170807</v>
      </c>
      <c r="L258" s="2">
        <v>1.092727</v>
      </c>
      <c r="M258" s="2">
        <v>1.0609</v>
      </c>
      <c r="N258" t="s">
        <v>30</v>
      </c>
      <c r="O258" t="s">
        <v>14</v>
      </c>
      <c r="P258" t="s">
        <v>21</v>
      </c>
      <c r="Q258">
        <f t="shared" si="78"/>
        <v>0</v>
      </c>
      <c r="R258">
        <f t="shared" si="79"/>
        <v>0</v>
      </c>
      <c r="S258">
        <f t="shared" si="80"/>
        <v>0</v>
      </c>
      <c r="T258">
        <f t="shared" si="81"/>
        <v>0</v>
      </c>
      <c r="U258">
        <f t="shared" si="82"/>
        <v>1</v>
      </c>
      <c r="V258" t="s">
        <v>24</v>
      </c>
      <c r="W258">
        <f t="shared" si="83"/>
        <v>0</v>
      </c>
      <c r="X258">
        <f t="shared" si="84"/>
        <v>0</v>
      </c>
      <c r="Y258">
        <f t="shared" si="85"/>
        <v>1</v>
      </c>
      <c r="Z258">
        <f t="shared" si="86"/>
        <v>0</v>
      </c>
      <c r="AA258">
        <f t="shared" si="87"/>
        <v>0</v>
      </c>
      <c r="AB258">
        <f t="shared" si="88"/>
        <v>0</v>
      </c>
      <c r="AC258">
        <f t="shared" si="89"/>
        <v>0</v>
      </c>
      <c r="AD258">
        <f t="shared" si="90"/>
        <v>1</v>
      </c>
      <c r="AE258" t="s">
        <v>28</v>
      </c>
      <c r="AF258">
        <f t="shared" si="91"/>
        <v>0</v>
      </c>
      <c r="AG258">
        <f t="shared" si="92"/>
        <v>0</v>
      </c>
      <c r="AH258">
        <f t="shared" si="93"/>
        <v>0</v>
      </c>
      <c r="AI258">
        <f t="shared" si="94"/>
        <v>1</v>
      </c>
      <c r="AJ258">
        <f t="shared" si="95"/>
        <v>0</v>
      </c>
      <c r="AK258">
        <v>1</v>
      </c>
      <c r="AL258">
        <v>1</v>
      </c>
      <c r="AM258">
        <v>0</v>
      </c>
      <c r="AN258">
        <v>1</v>
      </c>
      <c r="AO258">
        <v>1</v>
      </c>
      <c r="AP258">
        <v>1</v>
      </c>
      <c r="AQ258">
        <v>1</v>
      </c>
      <c r="AR258">
        <v>0</v>
      </c>
      <c r="AS258">
        <v>1</v>
      </c>
      <c r="AT258">
        <v>1</v>
      </c>
      <c r="AU258" t="s">
        <v>17</v>
      </c>
      <c r="AV258">
        <v>61.4</v>
      </c>
      <c r="AW258">
        <v>56.4</v>
      </c>
      <c r="AX258">
        <v>34.6</v>
      </c>
      <c r="AY258">
        <v>40.700000000000003</v>
      </c>
      <c r="AZ258">
        <v>51</v>
      </c>
      <c r="BA258">
        <v>77</v>
      </c>
      <c r="BB258">
        <v>1</v>
      </c>
    </row>
    <row r="259" spans="1:54" x14ac:dyDescent="0.3">
      <c r="A259" t="s">
        <v>19</v>
      </c>
      <c r="B259">
        <f t="shared" ref="B259:B322" si="96">IF(TEXT(A259,"0") = "BlueNile", 1, 0)</f>
        <v>1</v>
      </c>
      <c r="C259">
        <f t="shared" ref="C259:C322" si="97">IF(TEXT(A259,"0") = "BrianGavin", 1, 0)</f>
        <v>0</v>
      </c>
      <c r="D259">
        <f t="shared" ref="D259:D322" si="98">IF(TEXT(A259,"0") = "CraftedByInfinity", 1, 0)</f>
        <v>0</v>
      </c>
      <c r="E259">
        <f t="shared" ref="E259:E322" si="99">IF(TEXT(A259,"0") = "EnchantedDiamonds", 1, 0)</f>
        <v>0</v>
      </c>
      <c r="F259">
        <f t="shared" ref="F259:F322" si="100">IF(TEXT(A259,"0") = "JamesAllen", 1, 0)</f>
        <v>0</v>
      </c>
      <c r="G259">
        <f t="shared" ref="G259:G322" si="101">IF(TEXT(A259,"0") = "WhiteFlash", 1, 0)</f>
        <v>0</v>
      </c>
      <c r="H259" s="3">
        <v>20670.224999999999</v>
      </c>
      <c r="I259" s="3">
        <v>9.9364495379576425</v>
      </c>
      <c r="J259" s="2">
        <v>1.72</v>
      </c>
      <c r="K259" s="2">
        <v>1.360939815832918</v>
      </c>
      <c r="L259" s="2">
        <v>5.0884479999999996</v>
      </c>
      <c r="M259" s="2">
        <v>2.9583999999999997</v>
      </c>
      <c r="N259" t="s">
        <v>13</v>
      </c>
      <c r="O259" t="s">
        <v>20</v>
      </c>
      <c r="P259" t="s">
        <v>31</v>
      </c>
      <c r="Q259">
        <f t="shared" ref="Q259:Q322" si="102">IF(TEXT(P259,"0") = "D", 1, 0)</f>
        <v>0</v>
      </c>
      <c r="R259">
        <f t="shared" ref="R259:R322" si="103">IF(TEXT(P259,"0") = "E", 1, 0)</f>
        <v>0</v>
      </c>
      <c r="S259">
        <f t="shared" ref="S259:S322" si="104">IF(TEXT(P259,"0") = "F", 1, 0)</f>
        <v>0</v>
      </c>
      <c r="T259">
        <f t="shared" ref="T259:T322" si="105">IF(TEXT(P259,"0") = "G", 1, 0)</f>
        <v>1</v>
      </c>
      <c r="U259">
        <f t="shared" ref="U259:U322" si="106">IF(TEXT(P259,"0") = "H", 1, 0)</f>
        <v>0</v>
      </c>
      <c r="V259" t="s">
        <v>24</v>
      </c>
      <c r="W259">
        <f t="shared" ref="W259:W322" si="107">IF(TEXT(V259,"0") = "FL", 1, 0)</f>
        <v>0</v>
      </c>
      <c r="X259">
        <f t="shared" ref="X259:X322" si="108">IF(TEXT(V259,"0") = "IF", 1, 0)</f>
        <v>0</v>
      </c>
      <c r="Y259">
        <f t="shared" ref="Y259:Y322" si="109">IF(TEXT(V259,"0") = "VS1", 1, 0)</f>
        <v>1</v>
      </c>
      <c r="Z259">
        <f t="shared" ref="Z259:Z322" si="110">IF(TEXT(V259,"0") = "VS2", 1, 0)</f>
        <v>0</v>
      </c>
      <c r="AA259">
        <f t="shared" ref="AA259:AA322" si="111">IF(TEXT(V259,"0") = "VVS1", 1, 0)</f>
        <v>0</v>
      </c>
      <c r="AB259">
        <f t="shared" ref="AB259:AB322" si="112">IF(TEXT(V259,"0") = "VVS2", 1, 0)</f>
        <v>0</v>
      </c>
      <c r="AC259">
        <f t="shared" ref="AC259:AC322" si="113">IF(OR(V259="IF", V259="FL"),1,0)</f>
        <v>0</v>
      </c>
      <c r="AD259">
        <f t="shared" ref="AD259:AD322" si="114">IF(OR(V259="IF", V259="FL"),0,1)</f>
        <v>1</v>
      </c>
      <c r="AE259" t="s">
        <v>23</v>
      </c>
      <c r="AF259">
        <f t="shared" ref="AF259:AF322" si="115">IF(TEXT(AE259,"0") = "Medium", 1, 0)</f>
        <v>0</v>
      </c>
      <c r="AG259">
        <f t="shared" ref="AG259:AG322" si="116">IF(TEXT(AE259,"0") = "MedToSlightThick", 1, 0)</f>
        <v>1</v>
      </c>
      <c r="AH259">
        <f t="shared" ref="AH259:AH322" si="117">IF(TEXT(AE259,"0") = "SlightlyThick", 1, 0)</f>
        <v>0</v>
      </c>
      <c r="AI259">
        <f t="shared" ref="AI259:AI322" si="118">IF(TEXT(AE259,"0") = "ThinToMedium", 1, 0)</f>
        <v>0</v>
      </c>
      <c r="AJ259">
        <f t="shared" ref="AJ259:AJ322" si="119">IF(TEXT(AE259,"0") = "ThinToSlightThick", 1, 0)</f>
        <v>0</v>
      </c>
      <c r="AK259">
        <v>0</v>
      </c>
      <c r="AL259">
        <v>1</v>
      </c>
      <c r="AM259">
        <v>0</v>
      </c>
      <c r="AN259">
        <v>0</v>
      </c>
      <c r="AO259">
        <v>1</v>
      </c>
      <c r="AP259">
        <v>1</v>
      </c>
      <c r="AQ259">
        <v>1</v>
      </c>
      <c r="AR259">
        <v>0</v>
      </c>
      <c r="AS259">
        <v>0</v>
      </c>
      <c r="AT259">
        <v>0</v>
      </c>
      <c r="AU259" t="s">
        <v>22</v>
      </c>
      <c r="AV259">
        <v>61.9</v>
      </c>
      <c r="AW259">
        <v>57</v>
      </c>
      <c r="AX259">
        <v>35.5</v>
      </c>
      <c r="AY259">
        <v>40.6</v>
      </c>
      <c r="AZ259">
        <v>55</v>
      </c>
      <c r="BA259">
        <v>80</v>
      </c>
      <c r="BB259">
        <v>1</v>
      </c>
    </row>
    <row r="260" spans="1:54" x14ac:dyDescent="0.3">
      <c r="A260" t="s">
        <v>12</v>
      </c>
      <c r="B260">
        <f t="shared" si="96"/>
        <v>0</v>
      </c>
      <c r="C260">
        <f t="shared" si="97"/>
        <v>0</v>
      </c>
      <c r="D260">
        <f t="shared" si="98"/>
        <v>0</v>
      </c>
      <c r="E260">
        <f t="shared" si="99"/>
        <v>0</v>
      </c>
      <c r="F260">
        <f t="shared" si="100"/>
        <v>0</v>
      </c>
      <c r="G260">
        <f t="shared" si="101"/>
        <v>1</v>
      </c>
      <c r="H260" s="3">
        <v>8114</v>
      </c>
      <c r="I260" s="3">
        <v>9.0013462437663918</v>
      </c>
      <c r="J260" s="2">
        <v>1.0840000000000001</v>
      </c>
      <c r="K260" s="2">
        <v>-0.83462027675751549</v>
      </c>
      <c r="L260" s="2">
        <v>1.2737607040000003</v>
      </c>
      <c r="M260" s="2">
        <v>1.1750560000000001</v>
      </c>
      <c r="N260" t="s">
        <v>13</v>
      </c>
      <c r="O260" t="s">
        <v>14</v>
      </c>
      <c r="P260" t="s">
        <v>21</v>
      </c>
      <c r="Q260">
        <f t="shared" si="102"/>
        <v>0</v>
      </c>
      <c r="R260">
        <f t="shared" si="103"/>
        <v>0</v>
      </c>
      <c r="S260">
        <f t="shared" si="104"/>
        <v>0</v>
      </c>
      <c r="T260">
        <f t="shared" si="105"/>
        <v>0</v>
      </c>
      <c r="U260">
        <f t="shared" si="106"/>
        <v>1</v>
      </c>
      <c r="V260" t="s">
        <v>16</v>
      </c>
      <c r="W260">
        <f t="shared" si="107"/>
        <v>0</v>
      </c>
      <c r="X260">
        <f t="shared" si="108"/>
        <v>0</v>
      </c>
      <c r="Y260">
        <f t="shared" si="109"/>
        <v>0</v>
      </c>
      <c r="Z260">
        <f t="shared" si="110"/>
        <v>1</v>
      </c>
      <c r="AA260">
        <f t="shared" si="111"/>
        <v>0</v>
      </c>
      <c r="AB260">
        <f t="shared" si="112"/>
        <v>0</v>
      </c>
      <c r="AC260">
        <f t="shared" si="113"/>
        <v>0</v>
      </c>
      <c r="AD260">
        <f t="shared" si="114"/>
        <v>1</v>
      </c>
      <c r="AE260" t="s">
        <v>28</v>
      </c>
      <c r="AF260">
        <f t="shared" si="115"/>
        <v>0</v>
      </c>
      <c r="AG260">
        <f t="shared" si="116"/>
        <v>0</v>
      </c>
      <c r="AH260">
        <f t="shared" si="117"/>
        <v>0</v>
      </c>
      <c r="AI260">
        <f t="shared" si="118"/>
        <v>1</v>
      </c>
      <c r="AJ260">
        <f t="shared" si="119"/>
        <v>0</v>
      </c>
      <c r="AK260">
        <v>1</v>
      </c>
      <c r="AL260">
        <v>1</v>
      </c>
      <c r="AM260">
        <v>0</v>
      </c>
      <c r="AN260">
        <v>1</v>
      </c>
      <c r="AO260">
        <v>1</v>
      </c>
      <c r="AP260">
        <v>1</v>
      </c>
      <c r="AQ260">
        <v>1</v>
      </c>
      <c r="AR260">
        <v>0</v>
      </c>
      <c r="AS260">
        <v>1</v>
      </c>
      <c r="AT260">
        <v>0</v>
      </c>
      <c r="AU260" t="s">
        <v>17</v>
      </c>
      <c r="AV260">
        <v>61.1</v>
      </c>
      <c r="AW260">
        <v>56.4</v>
      </c>
      <c r="AX260">
        <v>34.5</v>
      </c>
      <c r="AY260">
        <v>40.799999999999997</v>
      </c>
      <c r="AZ260">
        <v>52</v>
      </c>
      <c r="BA260">
        <v>76</v>
      </c>
      <c r="BB260">
        <v>1</v>
      </c>
    </row>
    <row r="261" spans="1:54" x14ac:dyDescent="0.3">
      <c r="A261" t="s">
        <v>19</v>
      </c>
      <c r="B261">
        <f t="shared" si="96"/>
        <v>1</v>
      </c>
      <c r="C261">
        <f t="shared" si="97"/>
        <v>0</v>
      </c>
      <c r="D261">
        <f t="shared" si="98"/>
        <v>0</v>
      </c>
      <c r="E261">
        <f t="shared" si="99"/>
        <v>0</v>
      </c>
      <c r="F261">
        <f t="shared" si="100"/>
        <v>0</v>
      </c>
      <c r="G261">
        <f t="shared" si="101"/>
        <v>0</v>
      </c>
      <c r="H261" s="3">
        <v>9919.9349999999995</v>
      </c>
      <c r="I261" s="3">
        <v>9.2023016478380963</v>
      </c>
      <c r="J261" s="2">
        <v>1.25</v>
      </c>
      <c r="K261" s="2">
        <v>-0.26156528403737106</v>
      </c>
      <c r="L261" s="2">
        <v>1.953125</v>
      </c>
      <c r="M261" s="2">
        <v>1.5625</v>
      </c>
      <c r="N261" t="s">
        <v>13</v>
      </c>
      <c r="O261" t="s">
        <v>20</v>
      </c>
      <c r="P261" t="s">
        <v>21</v>
      </c>
      <c r="Q261">
        <f t="shared" si="102"/>
        <v>0</v>
      </c>
      <c r="R261">
        <f t="shared" si="103"/>
        <v>0</v>
      </c>
      <c r="S261">
        <f t="shared" si="104"/>
        <v>0</v>
      </c>
      <c r="T261">
        <f t="shared" si="105"/>
        <v>0</v>
      </c>
      <c r="U261">
        <f t="shared" si="106"/>
        <v>1</v>
      </c>
      <c r="V261" t="s">
        <v>16</v>
      </c>
      <c r="W261">
        <f t="shared" si="107"/>
        <v>0</v>
      </c>
      <c r="X261">
        <f t="shared" si="108"/>
        <v>0</v>
      </c>
      <c r="Y261">
        <f t="shared" si="109"/>
        <v>0</v>
      </c>
      <c r="Z261">
        <f t="shared" si="110"/>
        <v>1</v>
      </c>
      <c r="AA261">
        <f t="shared" si="111"/>
        <v>0</v>
      </c>
      <c r="AB261">
        <f t="shared" si="112"/>
        <v>0</v>
      </c>
      <c r="AC261">
        <f t="shared" si="113"/>
        <v>0</v>
      </c>
      <c r="AD261">
        <f t="shared" si="114"/>
        <v>1</v>
      </c>
      <c r="AE261" t="s">
        <v>28</v>
      </c>
      <c r="AF261">
        <f t="shared" si="115"/>
        <v>0</v>
      </c>
      <c r="AG261">
        <f t="shared" si="116"/>
        <v>0</v>
      </c>
      <c r="AH261">
        <f t="shared" si="117"/>
        <v>0</v>
      </c>
      <c r="AI261">
        <f t="shared" si="118"/>
        <v>1</v>
      </c>
      <c r="AJ261">
        <f t="shared" si="119"/>
        <v>0</v>
      </c>
      <c r="AK261">
        <v>0</v>
      </c>
      <c r="AL261">
        <v>0</v>
      </c>
      <c r="AM261">
        <v>0</v>
      </c>
      <c r="AN261">
        <v>1</v>
      </c>
      <c r="AO261">
        <v>0</v>
      </c>
      <c r="AP261">
        <v>1</v>
      </c>
      <c r="AQ261">
        <v>1</v>
      </c>
      <c r="AR261">
        <v>0</v>
      </c>
      <c r="AS261">
        <v>0</v>
      </c>
      <c r="AT261">
        <v>0</v>
      </c>
      <c r="AU261" t="s">
        <v>22</v>
      </c>
      <c r="AV261">
        <v>61.4</v>
      </c>
      <c r="AW261">
        <v>57</v>
      </c>
      <c r="AX261">
        <v>34.5</v>
      </c>
      <c r="AY261">
        <v>41</v>
      </c>
      <c r="AZ261">
        <v>55</v>
      </c>
      <c r="BA261">
        <v>75</v>
      </c>
      <c r="BB261">
        <v>1</v>
      </c>
    </row>
    <row r="262" spans="1:54" x14ac:dyDescent="0.3">
      <c r="A262" t="s">
        <v>38</v>
      </c>
      <c r="B262">
        <f t="shared" si="96"/>
        <v>0</v>
      </c>
      <c r="C262">
        <f t="shared" si="97"/>
        <v>0</v>
      </c>
      <c r="D262">
        <f t="shared" si="98"/>
        <v>0</v>
      </c>
      <c r="E262">
        <f t="shared" si="99"/>
        <v>0</v>
      </c>
      <c r="F262">
        <f t="shared" si="100"/>
        <v>1</v>
      </c>
      <c r="G262">
        <f t="shared" si="101"/>
        <v>0</v>
      </c>
      <c r="H262" s="3">
        <v>13380</v>
      </c>
      <c r="I262" s="3">
        <v>9.5015163336822202</v>
      </c>
      <c r="J262" s="2">
        <v>1.6</v>
      </c>
      <c r="K262" s="2">
        <v>0.94668319458944028</v>
      </c>
      <c r="L262" s="2">
        <v>4.096000000000001</v>
      </c>
      <c r="M262" s="2">
        <v>2.5600000000000005</v>
      </c>
      <c r="N262" t="s">
        <v>13</v>
      </c>
      <c r="O262" t="s">
        <v>39</v>
      </c>
      <c r="P262" t="s">
        <v>21</v>
      </c>
      <c r="Q262">
        <f t="shared" si="102"/>
        <v>0</v>
      </c>
      <c r="R262">
        <f t="shared" si="103"/>
        <v>0</v>
      </c>
      <c r="S262">
        <f t="shared" si="104"/>
        <v>0</v>
      </c>
      <c r="T262">
        <f t="shared" si="105"/>
        <v>0</v>
      </c>
      <c r="U262">
        <f t="shared" si="106"/>
        <v>1</v>
      </c>
      <c r="V262" t="s">
        <v>24</v>
      </c>
      <c r="W262">
        <f t="shared" si="107"/>
        <v>0</v>
      </c>
      <c r="X262">
        <f t="shared" si="108"/>
        <v>0</v>
      </c>
      <c r="Y262">
        <f t="shared" si="109"/>
        <v>1</v>
      </c>
      <c r="Z262">
        <f t="shared" si="110"/>
        <v>0</v>
      </c>
      <c r="AA262">
        <f t="shared" si="111"/>
        <v>0</v>
      </c>
      <c r="AB262">
        <f t="shared" si="112"/>
        <v>0</v>
      </c>
      <c r="AC262">
        <f t="shared" si="113"/>
        <v>0</v>
      </c>
      <c r="AD262">
        <f t="shared" si="114"/>
        <v>1</v>
      </c>
      <c r="AE262" t="s">
        <v>33</v>
      </c>
      <c r="AF262">
        <f t="shared" si="115"/>
        <v>1</v>
      </c>
      <c r="AG262">
        <f t="shared" si="116"/>
        <v>0</v>
      </c>
      <c r="AH262">
        <f t="shared" si="117"/>
        <v>0</v>
      </c>
      <c r="AI262">
        <f t="shared" si="118"/>
        <v>0</v>
      </c>
      <c r="AJ262">
        <f t="shared" si="119"/>
        <v>0</v>
      </c>
      <c r="AK262">
        <v>1</v>
      </c>
      <c r="AL262">
        <v>1</v>
      </c>
      <c r="AM262">
        <v>1</v>
      </c>
      <c r="AN262">
        <v>1</v>
      </c>
      <c r="AO262">
        <v>1</v>
      </c>
      <c r="AP262">
        <v>1</v>
      </c>
      <c r="AQ262">
        <v>1</v>
      </c>
      <c r="AR262">
        <v>0</v>
      </c>
      <c r="AS262">
        <v>1</v>
      </c>
      <c r="AT262">
        <v>1</v>
      </c>
      <c r="AU262" t="s">
        <v>17</v>
      </c>
      <c r="AV262">
        <v>61.9</v>
      </c>
      <c r="AW262">
        <v>57</v>
      </c>
      <c r="AX262">
        <v>34.799999999999997</v>
      </c>
      <c r="AY262">
        <v>40.9</v>
      </c>
      <c r="AZ262">
        <v>55</v>
      </c>
      <c r="BA262">
        <v>77</v>
      </c>
      <c r="BB262">
        <v>1</v>
      </c>
    </row>
    <row r="263" spans="1:54" x14ac:dyDescent="0.3">
      <c r="A263" t="s">
        <v>19</v>
      </c>
      <c r="B263">
        <f t="shared" si="96"/>
        <v>1</v>
      </c>
      <c r="C263">
        <f t="shared" si="97"/>
        <v>0</v>
      </c>
      <c r="D263">
        <f t="shared" si="98"/>
        <v>0</v>
      </c>
      <c r="E263">
        <f t="shared" si="99"/>
        <v>0</v>
      </c>
      <c r="F263">
        <f t="shared" si="100"/>
        <v>0</v>
      </c>
      <c r="G263">
        <f t="shared" si="101"/>
        <v>0</v>
      </c>
      <c r="H263" s="3">
        <v>9156.56</v>
      </c>
      <c r="I263" s="3">
        <v>9.1222258412816437</v>
      </c>
      <c r="J263" s="2">
        <v>1.1000000000000001</v>
      </c>
      <c r="K263" s="2">
        <v>-0.77938606059171833</v>
      </c>
      <c r="L263" s="2">
        <v>1.3310000000000004</v>
      </c>
      <c r="M263" s="2">
        <v>1.2100000000000002</v>
      </c>
      <c r="N263" t="s">
        <v>13</v>
      </c>
      <c r="O263" t="s">
        <v>20</v>
      </c>
      <c r="P263" t="s">
        <v>21</v>
      </c>
      <c r="Q263">
        <f t="shared" si="102"/>
        <v>0</v>
      </c>
      <c r="R263">
        <f t="shared" si="103"/>
        <v>0</v>
      </c>
      <c r="S263">
        <f t="shared" si="104"/>
        <v>0</v>
      </c>
      <c r="T263">
        <f t="shared" si="105"/>
        <v>0</v>
      </c>
      <c r="U263">
        <f t="shared" si="106"/>
        <v>1</v>
      </c>
      <c r="V263" t="s">
        <v>37</v>
      </c>
      <c r="W263">
        <f t="shared" si="107"/>
        <v>0</v>
      </c>
      <c r="X263">
        <f t="shared" si="108"/>
        <v>1</v>
      </c>
      <c r="Y263">
        <f t="shared" si="109"/>
        <v>0</v>
      </c>
      <c r="Z263">
        <f t="shared" si="110"/>
        <v>0</v>
      </c>
      <c r="AA263">
        <f t="shared" si="111"/>
        <v>0</v>
      </c>
      <c r="AB263">
        <f t="shared" si="112"/>
        <v>0</v>
      </c>
      <c r="AC263">
        <f t="shared" si="113"/>
        <v>1</v>
      </c>
      <c r="AD263">
        <f t="shared" si="114"/>
        <v>0</v>
      </c>
      <c r="AE263" t="s">
        <v>28</v>
      </c>
      <c r="AF263">
        <f t="shared" si="115"/>
        <v>0</v>
      </c>
      <c r="AG263">
        <f t="shared" si="116"/>
        <v>0</v>
      </c>
      <c r="AH263">
        <f t="shared" si="117"/>
        <v>0</v>
      </c>
      <c r="AI263">
        <f t="shared" si="118"/>
        <v>1</v>
      </c>
      <c r="AJ263">
        <f t="shared" si="119"/>
        <v>0</v>
      </c>
      <c r="AK263">
        <v>1</v>
      </c>
      <c r="AL263">
        <v>1</v>
      </c>
      <c r="AM263">
        <v>1</v>
      </c>
      <c r="AN263">
        <v>0</v>
      </c>
      <c r="AO263">
        <v>1</v>
      </c>
      <c r="AP263">
        <v>1</v>
      </c>
      <c r="AQ263">
        <v>1</v>
      </c>
      <c r="AR263">
        <v>1</v>
      </c>
      <c r="AS263">
        <v>0</v>
      </c>
      <c r="AT263">
        <v>0</v>
      </c>
      <c r="AU263" t="s">
        <v>22</v>
      </c>
      <c r="AV263">
        <v>60.4</v>
      </c>
      <c r="AW263">
        <v>57</v>
      </c>
      <c r="AX263">
        <v>33.5</v>
      </c>
      <c r="AY263">
        <v>40.799999999999997</v>
      </c>
      <c r="AZ263">
        <v>50</v>
      </c>
      <c r="BA263">
        <v>75</v>
      </c>
      <c r="BB263">
        <v>1</v>
      </c>
    </row>
    <row r="264" spans="1:54" x14ac:dyDescent="0.3">
      <c r="A264" t="s">
        <v>12</v>
      </c>
      <c r="B264">
        <f t="shared" si="96"/>
        <v>0</v>
      </c>
      <c r="C264">
        <f t="shared" si="97"/>
        <v>0</v>
      </c>
      <c r="D264">
        <f t="shared" si="98"/>
        <v>0</v>
      </c>
      <c r="E264">
        <f t="shared" si="99"/>
        <v>0</v>
      </c>
      <c r="F264">
        <f t="shared" si="100"/>
        <v>0</v>
      </c>
      <c r="G264">
        <f t="shared" si="101"/>
        <v>1</v>
      </c>
      <c r="H264" s="3">
        <v>17232</v>
      </c>
      <c r="I264" s="3">
        <v>9.7545233993961702</v>
      </c>
      <c r="J264" s="2">
        <v>1.3129999999999999</v>
      </c>
      <c r="K264" s="2">
        <v>-4.4080557884545256E-2</v>
      </c>
      <c r="L264" s="2">
        <v>2.2635712969999999</v>
      </c>
      <c r="M264" s="2">
        <v>1.7239689999999999</v>
      </c>
      <c r="N264" t="s">
        <v>13</v>
      </c>
      <c r="O264" t="s">
        <v>14</v>
      </c>
      <c r="P264" t="s">
        <v>27</v>
      </c>
      <c r="Q264">
        <f t="shared" si="102"/>
        <v>1</v>
      </c>
      <c r="R264">
        <f t="shared" si="103"/>
        <v>0</v>
      </c>
      <c r="S264">
        <f t="shared" si="104"/>
        <v>0</v>
      </c>
      <c r="T264">
        <f t="shared" si="105"/>
        <v>0</v>
      </c>
      <c r="U264">
        <f t="shared" si="106"/>
        <v>0</v>
      </c>
      <c r="V264" t="s">
        <v>24</v>
      </c>
      <c r="W264">
        <f t="shared" si="107"/>
        <v>0</v>
      </c>
      <c r="X264">
        <f t="shared" si="108"/>
        <v>0</v>
      </c>
      <c r="Y264">
        <f t="shared" si="109"/>
        <v>1</v>
      </c>
      <c r="Z264">
        <f t="shared" si="110"/>
        <v>0</v>
      </c>
      <c r="AA264">
        <f t="shared" si="111"/>
        <v>0</v>
      </c>
      <c r="AB264">
        <f t="shared" si="112"/>
        <v>0</v>
      </c>
      <c r="AC264">
        <f t="shared" si="113"/>
        <v>0</v>
      </c>
      <c r="AD264">
        <f t="shared" si="114"/>
        <v>1</v>
      </c>
      <c r="AE264" t="s">
        <v>28</v>
      </c>
      <c r="AF264">
        <f t="shared" si="115"/>
        <v>0</v>
      </c>
      <c r="AG264">
        <f t="shared" si="116"/>
        <v>0</v>
      </c>
      <c r="AH264">
        <f t="shared" si="117"/>
        <v>0</v>
      </c>
      <c r="AI264">
        <f t="shared" si="118"/>
        <v>1</v>
      </c>
      <c r="AJ264">
        <f t="shared" si="119"/>
        <v>0</v>
      </c>
      <c r="AK264">
        <v>1</v>
      </c>
      <c r="AL264">
        <v>1</v>
      </c>
      <c r="AM264">
        <v>0</v>
      </c>
      <c r="AN264">
        <v>1</v>
      </c>
      <c r="AO264">
        <v>1</v>
      </c>
      <c r="AP264">
        <v>1</v>
      </c>
      <c r="AQ264">
        <v>1</v>
      </c>
      <c r="AR264">
        <v>0</v>
      </c>
      <c r="AS264">
        <v>1</v>
      </c>
      <c r="AT264">
        <v>1</v>
      </c>
      <c r="AU264" t="s">
        <v>17</v>
      </c>
      <c r="AV264">
        <v>61.7</v>
      </c>
      <c r="AW264">
        <v>55.8</v>
      </c>
      <c r="AX264">
        <v>34.6</v>
      </c>
      <c r="AY264">
        <v>40.6</v>
      </c>
      <c r="AZ264">
        <v>52</v>
      </c>
      <c r="BA264">
        <v>77</v>
      </c>
      <c r="BB264">
        <v>1</v>
      </c>
    </row>
    <row r="265" spans="1:54" x14ac:dyDescent="0.3">
      <c r="A265" t="s">
        <v>19</v>
      </c>
      <c r="B265">
        <f t="shared" si="96"/>
        <v>1</v>
      </c>
      <c r="C265">
        <f t="shared" si="97"/>
        <v>0</v>
      </c>
      <c r="D265">
        <f t="shared" si="98"/>
        <v>0</v>
      </c>
      <c r="E265">
        <f t="shared" si="99"/>
        <v>0</v>
      </c>
      <c r="F265">
        <f t="shared" si="100"/>
        <v>0</v>
      </c>
      <c r="G265">
        <f t="shared" si="101"/>
        <v>0</v>
      </c>
      <c r="H265" s="3">
        <v>17324.18</v>
      </c>
      <c r="I265" s="3">
        <v>9.7598584924906522</v>
      </c>
      <c r="J265" s="2">
        <v>1.41</v>
      </c>
      <c r="K265" s="2">
        <v>0.29077687762059945</v>
      </c>
      <c r="L265" s="2">
        <v>2.8032209999999997</v>
      </c>
      <c r="M265" s="2">
        <v>1.9880999999999998</v>
      </c>
      <c r="N265" t="s">
        <v>13</v>
      </c>
      <c r="O265" t="s">
        <v>20</v>
      </c>
      <c r="P265" t="s">
        <v>31</v>
      </c>
      <c r="Q265">
        <f t="shared" si="102"/>
        <v>0</v>
      </c>
      <c r="R265">
        <f t="shared" si="103"/>
        <v>0</v>
      </c>
      <c r="S265">
        <f t="shared" si="104"/>
        <v>0</v>
      </c>
      <c r="T265">
        <f t="shared" si="105"/>
        <v>1</v>
      </c>
      <c r="U265">
        <f t="shared" si="106"/>
        <v>0</v>
      </c>
      <c r="V265" t="s">
        <v>32</v>
      </c>
      <c r="W265">
        <f t="shared" si="107"/>
        <v>0</v>
      </c>
      <c r="X265">
        <f t="shared" si="108"/>
        <v>0</v>
      </c>
      <c r="Y265">
        <f t="shared" si="109"/>
        <v>0</v>
      </c>
      <c r="Z265">
        <f t="shared" si="110"/>
        <v>0</v>
      </c>
      <c r="AA265">
        <f t="shared" si="111"/>
        <v>1</v>
      </c>
      <c r="AB265">
        <f t="shared" si="112"/>
        <v>0</v>
      </c>
      <c r="AC265">
        <f t="shared" si="113"/>
        <v>0</v>
      </c>
      <c r="AD265">
        <f t="shared" si="114"/>
        <v>1</v>
      </c>
      <c r="AE265" t="s">
        <v>23</v>
      </c>
      <c r="AF265">
        <f t="shared" si="115"/>
        <v>0</v>
      </c>
      <c r="AG265">
        <f t="shared" si="116"/>
        <v>1</v>
      </c>
      <c r="AH265">
        <f t="shared" si="117"/>
        <v>0</v>
      </c>
      <c r="AI265">
        <f t="shared" si="118"/>
        <v>0</v>
      </c>
      <c r="AJ265">
        <f t="shared" si="119"/>
        <v>0</v>
      </c>
      <c r="AK265">
        <v>0</v>
      </c>
      <c r="AL265">
        <v>1</v>
      </c>
      <c r="AM265">
        <v>1</v>
      </c>
      <c r="AN265">
        <v>0</v>
      </c>
      <c r="AO265">
        <v>1</v>
      </c>
      <c r="AP265">
        <v>1</v>
      </c>
      <c r="AQ265">
        <v>1</v>
      </c>
      <c r="AR265">
        <v>1</v>
      </c>
      <c r="AS265">
        <v>0</v>
      </c>
      <c r="AT265">
        <v>0</v>
      </c>
      <c r="AU265" t="s">
        <v>22</v>
      </c>
      <c r="AV265">
        <v>61.7</v>
      </c>
      <c r="AW265">
        <v>55</v>
      </c>
      <c r="AX265">
        <v>35</v>
      </c>
      <c r="AY265">
        <v>40.799999999999997</v>
      </c>
      <c r="AZ265">
        <v>50</v>
      </c>
      <c r="BA265">
        <v>80</v>
      </c>
      <c r="BB265">
        <v>1</v>
      </c>
    </row>
    <row r="266" spans="1:54" x14ac:dyDescent="0.3">
      <c r="A266" t="s">
        <v>19</v>
      </c>
      <c r="B266">
        <f t="shared" si="96"/>
        <v>1</v>
      </c>
      <c r="C266">
        <f t="shared" si="97"/>
        <v>0</v>
      </c>
      <c r="D266">
        <f t="shared" si="98"/>
        <v>0</v>
      </c>
      <c r="E266">
        <f t="shared" si="99"/>
        <v>0</v>
      </c>
      <c r="F266">
        <f t="shared" si="100"/>
        <v>0</v>
      </c>
      <c r="G266">
        <f t="shared" si="101"/>
        <v>0</v>
      </c>
      <c r="H266" s="3">
        <v>17527.09</v>
      </c>
      <c r="I266" s="3">
        <v>9.7715029629946653</v>
      </c>
      <c r="J266" s="2">
        <v>1.28</v>
      </c>
      <c r="K266" s="2">
        <v>-0.15800112872650143</v>
      </c>
      <c r="L266" s="2">
        <v>2.0971520000000003</v>
      </c>
      <c r="M266" s="2">
        <v>1.6384000000000001</v>
      </c>
      <c r="N266" t="s">
        <v>13</v>
      </c>
      <c r="O266" t="s">
        <v>20</v>
      </c>
      <c r="P266" t="s">
        <v>27</v>
      </c>
      <c r="Q266">
        <f t="shared" si="102"/>
        <v>1</v>
      </c>
      <c r="R266">
        <f t="shared" si="103"/>
        <v>0</v>
      </c>
      <c r="S266">
        <f t="shared" si="104"/>
        <v>0</v>
      </c>
      <c r="T266">
        <f t="shared" si="105"/>
        <v>0</v>
      </c>
      <c r="U266">
        <f t="shared" si="106"/>
        <v>0</v>
      </c>
      <c r="V266" t="s">
        <v>24</v>
      </c>
      <c r="W266">
        <f t="shared" si="107"/>
        <v>0</v>
      </c>
      <c r="X266">
        <f t="shared" si="108"/>
        <v>0</v>
      </c>
      <c r="Y266">
        <f t="shared" si="109"/>
        <v>1</v>
      </c>
      <c r="Z266">
        <f t="shared" si="110"/>
        <v>0</v>
      </c>
      <c r="AA266">
        <f t="shared" si="111"/>
        <v>0</v>
      </c>
      <c r="AB266">
        <f t="shared" si="112"/>
        <v>0</v>
      </c>
      <c r="AC266">
        <f t="shared" si="113"/>
        <v>0</v>
      </c>
      <c r="AD266">
        <f t="shared" si="114"/>
        <v>1</v>
      </c>
      <c r="AE266" t="s">
        <v>28</v>
      </c>
      <c r="AF266">
        <f t="shared" si="115"/>
        <v>0</v>
      </c>
      <c r="AG266">
        <f t="shared" si="116"/>
        <v>0</v>
      </c>
      <c r="AH266">
        <f t="shared" si="117"/>
        <v>0</v>
      </c>
      <c r="AI266">
        <f t="shared" si="118"/>
        <v>1</v>
      </c>
      <c r="AJ266">
        <f t="shared" si="119"/>
        <v>0</v>
      </c>
      <c r="AK266">
        <v>0</v>
      </c>
      <c r="AL266">
        <v>0</v>
      </c>
      <c r="AM266">
        <v>1</v>
      </c>
      <c r="AN266">
        <v>0</v>
      </c>
      <c r="AO266">
        <v>1</v>
      </c>
      <c r="AP266">
        <v>1</v>
      </c>
      <c r="AQ266">
        <v>1</v>
      </c>
      <c r="AR266">
        <v>1</v>
      </c>
      <c r="AS266">
        <v>0</v>
      </c>
      <c r="AT266">
        <v>0</v>
      </c>
      <c r="AU266" t="s">
        <v>22</v>
      </c>
      <c r="AV266">
        <v>61.5</v>
      </c>
      <c r="AW266">
        <v>56</v>
      </c>
      <c r="AX266">
        <v>35</v>
      </c>
      <c r="AY266">
        <v>40.799999999999997</v>
      </c>
      <c r="AZ266">
        <v>50</v>
      </c>
      <c r="BA266">
        <v>80</v>
      </c>
      <c r="BB266">
        <v>1</v>
      </c>
    </row>
    <row r="267" spans="1:54" x14ac:dyDescent="0.3">
      <c r="A267" t="s">
        <v>19</v>
      </c>
      <c r="B267">
        <f t="shared" si="96"/>
        <v>1</v>
      </c>
      <c r="C267">
        <f t="shared" si="97"/>
        <v>0</v>
      </c>
      <c r="D267">
        <f t="shared" si="98"/>
        <v>0</v>
      </c>
      <c r="E267">
        <f t="shared" si="99"/>
        <v>0</v>
      </c>
      <c r="F267">
        <f t="shared" si="100"/>
        <v>0</v>
      </c>
      <c r="G267">
        <f t="shared" si="101"/>
        <v>0</v>
      </c>
      <c r="H267" s="3">
        <v>33313.684999999998</v>
      </c>
      <c r="I267" s="3">
        <v>10.413723552508168</v>
      </c>
      <c r="J267" s="2">
        <v>1.92</v>
      </c>
      <c r="K267" s="2">
        <v>2.0513675179053812</v>
      </c>
      <c r="L267" s="2">
        <v>7.0778879999999988</v>
      </c>
      <c r="M267" s="2">
        <v>3.6863999999999999</v>
      </c>
      <c r="N267" t="s">
        <v>13</v>
      </c>
      <c r="O267" t="s">
        <v>20</v>
      </c>
      <c r="P267" t="s">
        <v>27</v>
      </c>
      <c r="Q267">
        <f t="shared" si="102"/>
        <v>1</v>
      </c>
      <c r="R267">
        <f t="shared" si="103"/>
        <v>0</v>
      </c>
      <c r="S267">
        <f t="shared" si="104"/>
        <v>0</v>
      </c>
      <c r="T267">
        <f t="shared" si="105"/>
        <v>0</v>
      </c>
      <c r="U267">
        <f t="shared" si="106"/>
        <v>0</v>
      </c>
      <c r="V267" t="s">
        <v>16</v>
      </c>
      <c r="W267">
        <f t="shared" si="107"/>
        <v>0</v>
      </c>
      <c r="X267">
        <f t="shared" si="108"/>
        <v>0</v>
      </c>
      <c r="Y267">
        <f t="shared" si="109"/>
        <v>0</v>
      </c>
      <c r="Z267">
        <f t="shared" si="110"/>
        <v>1</v>
      </c>
      <c r="AA267">
        <f t="shared" si="111"/>
        <v>0</v>
      </c>
      <c r="AB267">
        <f t="shared" si="112"/>
        <v>0</v>
      </c>
      <c r="AC267">
        <f t="shared" si="113"/>
        <v>0</v>
      </c>
      <c r="AD267">
        <f t="shared" si="114"/>
        <v>1</v>
      </c>
      <c r="AE267" t="s">
        <v>23</v>
      </c>
      <c r="AF267">
        <f t="shared" si="115"/>
        <v>0</v>
      </c>
      <c r="AG267">
        <f t="shared" si="116"/>
        <v>1</v>
      </c>
      <c r="AH267">
        <f t="shared" si="117"/>
        <v>0</v>
      </c>
      <c r="AI267">
        <f t="shared" si="118"/>
        <v>0</v>
      </c>
      <c r="AJ267">
        <f t="shared" si="119"/>
        <v>0</v>
      </c>
      <c r="AK267">
        <v>1</v>
      </c>
      <c r="AL267">
        <v>1</v>
      </c>
      <c r="AM267">
        <v>0</v>
      </c>
      <c r="AN267">
        <v>0</v>
      </c>
      <c r="AO267">
        <v>1</v>
      </c>
      <c r="AP267">
        <v>1</v>
      </c>
      <c r="AQ267">
        <v>1</v>
      </c>
      <c r="AR267">
        <v>0</v>
      </c>
      <c r="AS267">
        <v>0</v>
      </c>
      <c r="AT267">
        <v>0</v>
      </c>
      <c r="AU267" t="s">
        <v>22</v>
      </c>
      <c r="AV267">
        <v>61.9</v>
      </c>
      <c r="AW267">
        <v>57</v>
      </c>
      <c r="AX267">
        <v>35.5</v>
      </c>
      <c r="AY267">
        <v>40.6</v>
      </c>
      <c r="AZ267">
        <v>55</v>
      </c>
      <c r="BA267">
        <v>80</v>
      </c>
      <c r="BB267">
        <v>1</v>
      </c>
    </row>
    <row r="268" spans="1:54" x14ac:dyDescent="0.3">
      <c r="A268" t="s">
        <v>19</v>
      </c>
      <c r="B268">
        <f t="shared" si="96"/>
        <v>1</v>
      </c>
      <c r="C268">
        <f t="shared" si="97"/>
        <v>0</v>
      </c>
      <c r="D268">
        <f t="shared" si="98"/>
        <v>0</v>
      </c>
      <c r="E268">
        <f t="shared" si="99"/>
        <v>0</v>
      </c>
      <c r="F268">
        <f t="shared" si="100"/>
        <v>0</v>
      </c>
      <c r="G268">
        <f t="shared" si="101"/>
        <v>0</v>
      </c>
      <c r="H268" s="3">
        <v>14594.744999999999</v>
      </c>
      <c r="I268" s="3">
        <v>9.5884168113986856</v>
      </c>
      <c r="J268" s="2">
        <v>1.52</v>
      </c>
      <c r="K268" s="2">
        <v>0.67051211376045472</v>
      </c>
      <c r="L268" s="2">
        <v>3.5118080000000003</v>
      </c>
      <c r="M268" s="2">
        <v>2.3104</v>
      </c>
      <c r="N268" t="s">
        <v>13</v>
      </c>
      <c r="O268" t="s">
        <v>20</v>
      </c>
      <c r="P268" t="s">
        <v>21</v>
      </c>
      <c r="Q268">
        <f t="shared" si="102"/>
        <v>0</v>
      </c>
      <c r="R268">
        <f t="shared" si="103"/>
        <v>0</v>
      </c>
      <c r="S268">
        <f t="shared" si="104"/>
        <v>0</v>
      </c>
      <c r="T268">
        <f t="shared" si="105"/>
        <v>0</v>
      </c>
      <c r="U268">
        <f t="shared" si="106"/>
        <v>1</v>
      </c>
      <c r="V268" t="s">
        <v>24</v>
      </c>
      <c r="W268">
        <f t="shared" si="107"/>
        <v>0</v>
      </c>
      <c r="X268">
        <f t="shared" si="108"/>
        <v>0</v>
      </c>
      <c r="Y268">
        <f t="shared" si="109"/>
        <v>1</v>
      </c>
      <c r="Z268">
        <f t="shared" si="110"/>
        <v>0</v>
      </c>
      <c r="AA268">
        <f t="shared" si="111"/>
        <v>0</v>
      </c>
      <c r="AB268">
        <f t="shared" si="112"/>
        <v>0</v>
      </c>
      <c r="AC268">
        <f t="shared" si="113"/>
        <v>0</v>
      </c>
      <c r="AD268">
        <f t="shared" si="114"/>
        <v>1</v>
      </c>
      <c r="AE268" t="s">
        <v>33</v>
      </c>
      <c r="AF268">
        <f t="shared" si="115"/>
        <v>1</v>
      </c>
      <c r="AG268">
        <f t="shared" si="116"/>
        <v>0</v>
      </c>
      <c r="AH268">
        <f t="shared" si="117"/>
        <v>0</v>
      </c>
      <c r="AI268">
        <f t="shared" si="118"/>
        <v>0</v>
      </c>
      <c r="AJ268">
        <f t="shared" si="119"/>
        <v>0</v>
      </c>
      <c r="AK268">
        <v>1</v>
      </c>
      <c r="AL268">
        <v>1</v>
      </c>
      <c r="AM268">
        <v>0</v>
      </c>
      <c r="AN268">
        <v>1</v>
      </c>
      <c r="AO268">
        <v>0</v>
      </c>
      <c r="AP268">
        <v>1</v>
      </c>
      <c r="AQ268">
        <v>1</v>
      </c>
      <c r="AR268">
        <v>1</v>
      </c>
      <c r="AS268">
        <v>0</v>
      </c>
      <c r="AT268">
        <v>0</v>
      </c>
      <c r="AU268" t="s">
        <v>22</v>
      </c>
      <c r="AV268">
        <v>61.9</v>
      </c>
      <c r="AW268">
        <v>56</v>
      </c>
      <c r="AX268">
        <v>34.5</v>
      </c>
      <c r="AY268">
        <v>41</v>
      </c>
      <c r="AZ268">
        <v>50</v>
      </c>
      <c r="BA268">
        <v>80</v>
      </c>
      <c r="BB268">
        <v>1</v>
      </c>
    </row>
    <row r="269" spans="1:54" x14ac:dyDescent="0.3">
      <c r="A269" t="s">
        <v>12</v>
      </c>
      <c r="B269">
        <f t="shared" si="96"/>
        <v>0</v>
      </c>
      <c r="C269">
        <f t="shared" si="97"/>
        <v>0</v>
      </c>
      <c r="D269">
        <f t="shared" si="98"/>
        <v>0</v>
      </c>
      <c r="E269">
        <f t="shared" si="99"/>
        <v>0</v>
      </c>
      <c r="F269">
        <f t="shared" si="100"/>
        <v>0</v>
      </c>
      <c r="G269">
        <f t="shared" si="101"/>
        <v>1</v>
      </c>
      <c r="H269" s="3">
        <v>18188</v>
      </c>
      <c r="I269" s="3">
        <v>9.8085173149449005</v>
      </c>
      <c r="J269" s="2">
        <v>1.58</v>
      </c>
      <c r="K269" s="2">
        <v>0.87764042438219392</v>
      </c>
      <c r="L269" s="2">
        <v>3.9443120000000005</v>
      </c>
      <c r="M269" s="2">
        <v>2.4964000000000004</v>
      </c>
      <c r="N269" t="s">
        <v>13</v>
      </c>
      <c r="O269" t="s">
        <v>14</v>
      </c>
      <c r="P269" t="s">
        <v>31</v>
      </c>
      <c r="Q269">
        <f t="shared" si="102"/>
        <v>0</v>
      </c>
      <c r="R269">
        <f t="shared" si="103"/>
        <v>0</v>
      </c>
      <c r="S269">
        <f t="shared" si="104"/>
        <v>0</v>
      </c>
      <c r="T269">
        <f t="shared" si="105"/>
        <v>1</v>
      </c>
      <c r="U269">
        <f t="shared" si="106"/>
        <v>0</v>
      </c>
      <c r="V269" t="s">
        <v>24</v>
      </c>
      <c r="W269">
        <f t="shared" si="107"/>
        <v>0</v>
      </c>
      <c r="X269">
        <f t="shared" si="108"/>
        <v>0</v>
      </c>
      <c r="Y269">
        <f t="shared" si="109"/>
        <v>1</v>
      </c>
      <c r="Z269">
        <f t="shared" si="110"/>
        <v>0</v>
      </c>
      <c r="AA269">
        <f t="shared" si="111"/>
        <v>0</v>
      </c>
      <c r="AB269">
        <f t="shared" si="112"/>
        <v>0</v>
      </c>
      <c r="AC269">
        <f t="shared" si="113"/>
        <v>0</v>
      </c>
      <c r="AD269">
        <f t="shared" si="114"/>
        <v>1</v>
      </c>
      <c r="AE269" t="s">
        <v>28</v>
      </c>
      <c r="AF269">
        <f t="shared" si="115"/>
        <v>0</v>
      </c>
      <c r="AG269">
        <f t="shared" si="116"/>
        <v>0</v>
      </c>
      <c r="AH269">
        <f t="shared" si="117"/>
        <v>0</v>
      </c>
      <c r="AI269">
        <f t="shared" si="118"/>
        <v>1</v>
      </c>
      <c r="AJ269">
        <f t="shared" si="119"/>
        <v>0</v>
      </c>
      <c r="AK269">
        <v>1</v>
      </c>
      <c r="AL269">
        <v>1</v>
      </c>
      <c r="AM269">
        <v>0</v>
      </c>
      <c r="AN269">
        <v>1</v>
      </c>
      <c r="AO269">
        <v>1</v>
      </c>
      <c r="AP269">
        <v>1</v>
      </c>
      <c r="AQ269">
        <v>1</v>
      </c>
      <c r="AR269">
        <v>0</v>
      </c>
      <c r="AS269">
        <v>1</v>
      </c>
      <c r="AT269">
        <v>1</v>
      </c>
      <c r="AU269" t="s">
        <v>17</v>
      </c>
      <c r="AV269">
        <v>61.3</v>
      </c>
      <c r="AW269">
        <v>55.7</v>
      </c>
      <c r="AX269">
        <v>34.200000000000003</v>
      </c>
      <c r="AY269">
        <v>40.700000000000003</v>
      </c>
      <c r="AZ269">
        <v>51</v>
      </c>
      <c r="BA269">
        <v>77</v>
      </c>
      <c r="BB269">
        <v>1</v>
      </c>
    </row>
    <row r="270" spans="1:54" x14ac:dyDescent="0.3">
      <c r="A270" t="s">
        <v>25</v>
      </c>
      <c r="B270">
        <f t="shared" si="96"/>
        <v>0</v>
      </c>
      <c r="C270">
        <f t="shared" si="97"/>
        <v>1</v>
      </c>
      <c r="D270">
        <f t="shared" si="98"/>
        <v>0</v>
      </c>
      <c r="E270">
        <f t="shared" si="99"/>
        <v>0</v>
      </c>
      <c r="F270">
        <f t="shared" si="100"/>
        <v>0</v>
      </c>
      <c r="G270">
        <f t="shared" si="101"/>
        <v>0</v>
      </c>
      <c r="H270" s="3">
        <v>10695</v>
      </c>
      <c r="I270" s="3">
        <v>9.2775316215165056</v>
      </c>
      <c r="J270" s="2">
        <v>1.052</v>
      </c>
      <c r="K270" s="2">
        <v>-0.94508870908910969</v>
      </c>
      <c r="L270" s="2">
        <v>1.1642526080000002</v>
      </c>
      <c r="M270" s="2">
        <v>1.1067040000000001</v>
      </c>
      <c r="N270" t="s">
        <v>13</v>
      </c>
      <c r="O270" t="s">
        <v>26</v>
      </c>
      <c r="P270" t="s">
        <v>40</v>
      </c>
      <c r="Q270">
        <f t="shared" si="102"/>
        <v>0</v>
      </c>
      <c r="R270">
        <f t="shared" si="103"/>
        <v>1</v>
      </c>
      <c r="S270">
        <f t="shared" si="104"/>
        <v>0</v>
      </c>
      <c r="T270">
        <f t="shared" si="105"/>
        <v>0</v>
      </c>
      <c r="U270">
        <f t="shared" si="106"/>
        <v>0</v>
      </c>
      <c r="V270" t="s">
        <v>16</v>
      </c>
      <c r="W270">
        <f t="shared" si="107"/>
        <v>0</v>
      </c>
      <c r="X270">
        <f t="shared" si="108"/>
        <v>0</v>
      </c>
      <c r="Y270">
        <f t="shared" si="109"/>
        <v>0</v>
      </c>
      <c r="Z270">
        <f t="shared" si="110"/>
        <v>1</v>
      </c>
      <c r="AA270">
        <f t="shared" si="111"/>
        <v>0</v>
      </c>
      <c r="AB270">
        <f t="shared" si="112"/>
        <v>0</v>
      </c>
      <c r="AC270">
        <f t="shared" si="113"/>
        <v>0</v>
      </c>
      <c r="AD270">
        <f t="shared" si="114"/>
        <v>1</v>
      </c>
      <c r="AE270" t="s">
        <v>28</v>
      </c>
      <c r="AF270">
        <f t="shared" si="115"/>
        <v>0</v>
      </c>
      <c r="AG270">
        <f t="shared" si="116"/>
        <v>0</v>
      </c>
      <c r="AH270">
        <f t="shared" si="117"/>
        <v>0</v>
      </c>
      <c r="AI270">
        <f t="shared" si="118"/>
        <v>1</v>
      </c>
      <c r="AJ270">
        <f t="shared" si="119"/>
        <v>0</v>
      </c>
      <c r="AK270">
        <v>1</v>
      </c>
      <c r="AL270">
        <v>1</v>
      </c>
      <c r="AM270">
        <v>1</v>
      </c>
      <c r="AN270">
        <v>1</v>
      </c>
      <c r="AO270">
        <v>1</v>
      </c>
      <c r="AP270">
        <v>1</v>
      </c>
      <c r="AQ270">
        <v>0</v>
      </c>
      <c r="AR270">
        <v>0</v>
      </c>
      <c r="AS270">
        <v>0</v>
      </c>
      <c r="AT270">
        <v>1</v>
      </c>
      <c r="AU270" t="s">
        <v>17</v>
      </c>
      <c r="AV270">
        <v>61.6</v>
      </c>
      <c r="AW270">
        <v>57.8</v>
      </c>
      <c r="AX270">
        <v>34.700000000000003</v>
      </c>
      <c r="AY270">
        <v>40.799999999999997</v>
      </c>
      <c r="AZ270">
        <v>54</v>
      </c>
      <c r="BA270">
        <v>77</v>
      </c>
      <c r="BB270">
        <v>1</v>
      </c>
    </row>
    <row r="271" spans="1:54" x14ac:dyDescent="0.3">
      <c r="A271" t="s">
        <v>29</v>
      </c>
      <c r="B271">
        <f t="shared" si="96"/>
        <v>0</v>
      </c>
      <c r="C271">
        <f t="shared" si="97"/>
        <v>0</v>
      </c>
      <c r="D271">
        <f t="shared" si="98"/>
        <v>1</v>
      </c>
      <c r="E271">
        <f t="shared" si="99"/>
        <v>0</v>
      </c>
      <c r="F271">
        <f t="shared" si="100"/>
        <v>0</v>
      </c>
      <c r="G271">
        <f t="shared" si="101"/>
        <v>0</v>
      </c>
      <c r="H271" s="3">
        <v>12807</v>
      </c>
      <c r="I271" s="3">
        <v>9.4577471754260714</v>
      </c>
      <c r="J271" s="2">
        <v>1.08</v>
      </c>
      <c r="K271" s="2">
        <v>-0.84842883079896469</v>
      </c>
      <c r="L271" s="2">
        <v>1.2597120000000002</v>
      </c>
      <c r="M271" s="2">
        <v>1.1664000000000001</v>
      </c>
      <c r="N271" t="s">
        <v>30</v>
      </c>
      <c r="O271" t="s">
        <v>14</v>
      </c>
      <c r="P271" t="s">
        <v>15</v>
      </c>
      <c r="Q271">
        <f t="shared" si="102"/>
        <v>0</v>
      </c>
      <c r="R271">
        <f t="shared" si="103"/>
        <v>0</v>
      </c>
      <c r="S271">
        <f t="shared" si="104"/>
        <v>1</v>
      </c>
      <c r="T271">
        <f t="shared" si="105"/>
        <v>0</v>
      </c>
      <c r="U271">
        <f t="shared" si="106"/>
        <v>0</v>
      </c>
      <c r="V271" t="s">
        <v>24</v>
      </c>
      <c r="W271">
        <f t="shared" si="107"/>
        <v>0</v>
      </c>
      <c r="X271">
        <f t="shared" si="108"/>
        <v>0</v>
      </c>
      <c r="Y271">
        <f t="shared" si="109"/>
        <v>1</v>
      </c>
      <c r="Z271">
        <f t="shared" si="110"/>
        <v>0</v>
      </c>
      <c r="AA271">
        <f t="shared" si="111"/>
        <v>0</v>
      </c>
      <c r="AB271">
        <f t="shared" si="112"/>
        <v>0</v>
      </c>
      <c r="AC271">
        <f t="shared" si="113"/>
        <v>0</v>
      </c>
      <c r="AD271">
        <f t="shared" si="114"/>
        <v>1</v>
      </c>
      <c r="AE271" t="s">
        <v>28</v>
      </c>
      <c r="AF271">
        <f t="shared" si="115"/>
        <v>0</v>
      </c>
      <c r="AG271">
        <f t="shared" si="116"/>
        <v>0</v>
      </c>
      <c r="AH271">
        <f t="shared" si="117"/>
        <v>0</v>
      </c>
      <c r="AI271">
        <f t="shared" si="118"/>
        <v>1</v>
      </c>
      <c r="AJ271">
        <f t="shared" si="119"/>
        <v>0</v>
      </c>
      <c r="AK271">
        <v>1</v>
      </c>
      <c r="AL271">
        <v>1</v>
      </c>
      <c r="AM271">
        <v>1</v>
      </c>
      <c r="AN271">
        <v>1</v>
      </c>
      <c r="AO271">
        <v>1</v>
      </c>
      <c r="AP271">
        <v>1</v>
      </c>
      <c r="AQ271">
        <v>1</v>
      </c>
      <c r="AR271">
        <v>1</v>
      </c>
      <c r="AS271">
        <v>1</v>
      </c>
      <c r="AT271">
        <v>1</v>
      </c>
      <c r="AU271" t="s">
        <v>17</v>
      </c>
      <c r="AV271">
        <v>61</v>
      </c>
      <c r="AW271">
        <v>56.1</v>
      </c>
      <c r="AX271">
        <v>34.200000000000003</v>
      </c>
      <c r="AY271">
        <v>40.700000000000003</v>
      </c>
      <c r="AZ271">
        <v>50</v>
      </c>
      <c r="BA271">
        <v>77</v>
      </c>
      <c r="BB271">
        <v>1</v>
      </c>
    </row>
    <row r="272" spans="1:54" x14ac:dyDescent="0.3">
      <c r="A272" t="s">
        <v>19</v>
      </c>
      <c r="B272">
        <f t="shared" si="96"/>
        <v>1</v>
      </c>
      <c r="C272">
        <f t="shared" si="97"/>
        <v>0</v>
      </c>
      <c r="D272">
        <f t="shared" si="98"/>
        <v>0</v>
      </c>
      <c r="E272">
        <f t="shared" si="99"/>
        <v>0</v>
      </c>
      <c r="F272">
        <f t="shared" si="100"/>
        <v>0</v>
      </c>
      <c r="G272">
        <f t="shared" si="101"/>
        <v>0</v>
      </c>
      <c r="H272" s="3">
        <v>12485.86</v>
      </c>
      <c r="I272" s="3">
        <v>9.4323520830007634</v>
      </c>
      <c r="J272" s="2">
        <v>1.32</v>
      </c>
      <c r="K272" s="2">
        <v>-1.9915588312008629E-2</v>
      </c>
      <c r="L272" s="2">
        <v>2.2999680000000002</v>
      </c>
      <c r="M272" s="2">
        <v>1.7424000000000002</v>
      </c>
      <c r="N272" t="s">
        <v>13</v>
      </c>
      <c r="O272" t="s">
        <v>20</v>
      </c>
      <c r="P272" t="s">
        <v>31</v>
      </c>
      <c r="Q272">
        <f t="shared" si="102"/>
        <v>0</v>
      </c>
      <c r="R272">
        <f t="shared" si="103"/>
        <v>0</v>
      </c>
      <c r="S272">
        <f t="shared" si="104"/>
        <v>0</v>
      </c>
      <c r="T272">
        <f t="shared" si="105"/>
        <v>1</v>
      </c>
      <c r="U272">
        <f t="shared" si="106"/>
        <v>0</v>
      </c>
      <c r="V272" t="s">
        <v>16</v>
      </c>
      <c r="W272">
        <f t="shared" si="107"/>
        <v>0</v>
      </c>
      <c r="X272">
        <f t="shared" si="108"/>
        <v>0</v>
      </c>
      <c r="Y272">
        <f t="shared" si="109"/>
        <v>0</v>
      </c>
      <c r="Z272">
        <f t="shared" si="110"/>
        <v>1</v>
      </c>
      <c r="AA272">
        <f t="shared" si="111"/>
        <v>0</v>
      </c>
      <c r="AB272">
        <f t="shared" si="112"/>
        <v>0</v>
      </c>
      <c r="AC272">
        <f t="shared" si="113"/>
        <v>0</v>
      </c>
      <c r="AD272">
        <f t="shared" si="114"/>
        <v>1</v>
      </c>
      <c r="AE272" t="s">
        <v>33</v>
      </c>
      <c r="AF272">
        <f t="shared" si="115"/>
        <v>1</v>
      </c>
      <c r="AG272">
        <f t="shared" si="116"/>
        <v>0</v>
      </c>
      <c r="AH272">
        <f t="shared" si="117"/>
        <v>0</v>
      </c>
      <c r="AI272">
        <f t="shared" si="118"/>
        <v>0</v>
      </c>
      <c r="AJ272">
        <f t="shared" si="119"/>
        <v>0</v>
      </c>
      <c r="AK272">
        <v>0</v>
      </c>
      <c r="AL272">
        <v>0</v>
      </c>
      <c r="AM272">
        <v>0</v>
      </c>
      <c r="AN272">
        <v>1</v>
      </c>
      <c r="AO272">
        <v>0</v>
      </c>
      <c r="AP272">
        <v>1</v>
      </c>
      <c r="AQ272">
        <v>1</v>
      </c>
      <c r="AR272">
        <v>0</v>
      </c>
      <c r="AS272">
        <v>0</v>
      </c>
      <c r="AT272">
        <v>0</v>
      </c>
      <c r="AU272" t="s">
        <v>22</v>
      </c>
      <c r="AV272">
        <v>61.5</v>
      </c>
      <c r="AW272">
        <v>57</v>
      </c>
      <c r="AX272">
        <v>34.5</v>
      </c>
      <c r="AY272">
        <v>41</v>
      </c>
      <c r="AZ272">
        <v>55</v>
      </c>
      <c r="BA272">
        <v>75</v>
      </c>
      <c r="BB272">
        <v>1</v>
      </c>
    </row>
    <row r="273" spans="1:54" x14ac:dyDescent="0.3">
      <c r="A273" t="s">
        <v>25</v>
      </c>
      <c r="B273">
        <f t="shared" si="96"/>
        <v>0</v>
      </c>
      <c r="C273">
        <f t="shared" si="97"/>
        <v>1</v>
      </c>
      <c r="D273">
        <f t="shared" si="98"/>
        <v>0</v>
      </c>
      <c r="E273">
        <f t="shared" si="99"/>
        <v>0</v>
      </c>
      <c r="F273">
        <f t="shared" si="100"/>
        <v>0</v>
      </c>
      <c r="G273">
        <f t="shared" si="101"/>
        <v>0</v>
      </c>
      <c r="H273" s="3">
        <v>22165</v>
      </c>
      <c r="I273" s="3">
        <v>10.006269747179154</v>
      </c>
      <c r="J273" s="2">
        <v>1.528</v>
      </c>
      <c r="K273" s="2">
        <v>0.69812922184335324</v>
      </c>
      <c r="L273" s="2">
        <v>3.5675499520000002</v>
      </c>
      <c r="M273" s="2">
        <v>2.334784</v>
      </c>
      <c r="N273" t="s">
        <v>13</v>
      </c>
      <c r="O273" t="s">
        <v>26</v>
      </c>
      <c r="P273" t="s">
        <v>40</v>
      </c>
      <c r="Q273">
        <f t="shared" si="102"/>
        <v>0</v>
      </c>
      <c r="R273">
        <f t="shared" si="103"/>
        <v>1</v>
      </c>
      <c r="S273">
        <f t="shared" si="104"/>
        <v>0</v>
      </c>
      <c r="T273">
        <f t="shared" si="105"/>
        <v>0</v>
      </c>
      <c r="U273">
        <f t="shared" si="106"/>
        <v>0</v>
      </c>
      <c r="V273" t="s">
        <v>16</v>
      </c>
      <c r="W273">
        <f t="shared" si="107"/>
        <v>0</v>
      </c>
      <c r="X273">
        <f t="shared" si="108"/>
        <v>0</v>
      </c>
      <c r="Y273">
        <f t="shared" si="109"/>
        <v>0</v>
      </c>
      <c r="Z273">
        <f t="shared" si="110"/>
        <v>1</v>
      </c>
      <c r="AA273">
        <f t="shared" si="111"/>
        <v>0</v>
      </c>
      <c r="AB273">
        <f t="shared" si="112"/>
        <v>0</v>
      </c>
      <c r="AC273">
        <f t="shared" si="113"/>
        <v>0</v>
      </c>
      <c r="AD273">
        <f t="shared" si="114"/>
        <v>1</v>
      </c>
      <c r="AE273" t="s">
        <v>28</v>
      </c>
      <c r="AF273">
        <f t="shared" si="115"/>
        <v>0</v>
      </c>
      <c r="AG273">
        <f t="shared" si="116"/>
        <v>0</v>
      </c>
      <c r="AH273">
        <f t="shared" si="117"/>
        <v>0</v>
      </c>
      <c r="AI273">
        <f t="shared" si="118"/>
        <v>1</v>
      </c>
      <c r="AJ273">
        <f t="shared" si="119"/>
        <v>0</v>
      </c>
      <c r="AK273">
        <v>1</v>
      </c>
      <c r="AL273">
        <v>1</v>
      </c>
      <c r="AM273">
        <v>1</v>
      </c>
      <c r="AN273">
        <v>1</v>
      </c>
      <c r="AO273">
        <v>1</v>
      </c>
      <c r="AP273">
        <v>1</v>
      </c>
      <c r="AQ273">
        <v>1</v>
      </c>
      <c r="AR273">
        <v>0</v>
      </c>
      <c r="AS273">
        <v>1</v>
      </c>
      <c r="AT273">
        <v>1</v>
      </c>
      <c r="AU273" t="s">
        <v>17</v>
      </c>
      <c r="AV273">
        <v>61.9</v>
      </c>
      <c r="AW273">
        <v>56.5</v>
      </c>
      <c r="AX273">
        <v>34.799999999999997</v>
      </c>
      <c r="AY273">
        <v>40.799999999999997</v>
      </c>
      <c r="AZ273">
        <v>52</v>
      </c>
      <c r="BA273">
        <v>77</v>
      </c>
      <c r="BB273">
        <v>1</v>
      </c>
    </row>
    <row r="274" spans="1:54" x14ac:dyDescent="0.3">
      <c r="A274" t="s">
        <v>12</v>
      </c>
      <c r="B274">
        <f t="shared" si="96"/>
        <v>0</v>
      </c>
      <c r="C274">
        <f t="shared" si="97"/>
        <v>0</v>
      </c>
      <c r="D274">
        <f t="shared" si="98"/>
        <v>0</v>
      </c>
      <c r="E274">
        <f t="shared" si="99"/>
        <v>0</v>
      </c>
      <c r="F274">
        <f t="shared" si="100"/>
        <v>0</v>
      </c>
      <c r="G274">
        <f t="shared" si="101"/>
        <v>1</v>
      </c>
      <c r="H274" s="3">
        <v>11252</v>
      </c>
      <c r="I274" s="3">
        <v>9.3283011696097482</v>
      </c>
      <c r="J274" s="2">
        <v>1.107</v>
      </c>
      <c r="K274" s="2">
        <v>-0.75522109101918244</v>
      </c>
      <c r="L274" s="2">
        <v>1.3565720429999999</v>
      </c>
      <c r="M274" s="2">
        <v>1.225449</v>
      </c>
      <c r="N274" t="s">
        <v>13</v>
      </c>
      <c r="O274" t="s">
        <v>14</v>
      </c>
      <c r="P274" t="s">
        <v>15</v>
      </c>
      <c r="Q274">
        <f t="shared" si="102"/>
        <v>0</v>
      </c>
      <c r="R274">
        <f t="shared" si="103"/>
        <v>0</v>
      </c>
      <c r="S274">
        <f t="shared" si="104"/>
        <v>1</v>
      </c>
      <c r="T274">
        <f t="shared" si="105"/>
        <v>0</v>
      </c>
      <c r="U274">
        <f t="shared" si="106"/>
        <v>0</v>
      </c>
      <c r="V274" t="s">
        <v>24</v>
      </c>
      <c r="W274">
        <f t="shared" si="107"/>
        <v>0</v>
      </c>
      <c r="X274">
        <f t="shared" si="108"/>
        <v>0</v>
      </c>
      <c r="Y274">
        <f t="shared" si="109"/>
        <v>1</v>
      </c>
      <c r="Z274">
        <f t="shared" si="110"/>
        <v>0</v>
      </c>
      <c r="AA274">
        <f t="shared" si="111"/>
        <v>0</v>
      </c>
      <c r="AB274">
        <f t="shared" si="112"/>
        <v>0</v>
      </c>
      <c r="AC274">
        <f t="shared" si="113"/>
        <v>0</v>
      </c>
      <c r="AD274">
        <f t="shared" si="114"/>
        <v>1</v>
      </c>
      <c r="AE274" t="s">
        <v>18</v>
      </c>
      <c r="AF274">
        <f t="shared" si="115"/>
        <v>0</v>
      </c>
      <c r="AG274">
        <f t="shared" si="116"/>
        <v>0</v>
      </c>
      <c r="AH274">
        <f t="shared" si="117"/>
        <v>0</v>
      </c>
      <c r="AI274">
        <f t="shared" si="118"/>
        <v>0</v>
      </c>
      <c r="AJ274">
        <f t="shared" si="119"/>
        <v>1</v>
      </c>
      <c r="AK274">
        <v>1</v>
      </c>
      <c r="AL274">
        <v>1</v>
      </c>
      <c r="AM274">
        <v>0</v>
      </c>
      <c r="AN274">
        <v>1</v>
      </c>
      <c r="AO274">
        <v>1</v>
      </c>
      <c r="AP274">
        <v>1</v>
      </c>
      <c r="AQ274">
        <v>1</v>
      </c>
      <c r="AR274">
        <v>0</v>
      </c>
      <c r="AS274">
        <v>1</v>
      </c>
      <c r="AT274">
        <v>0</v>
      </c>
      <c r="AU274" t="s">
        <v>17</v>
      </c>
      <c r="AV274">
        <v>61.3</v>
      </c>
      <c r="AW274">
        <v>56.5</v>
      </c>
      <c r="AX274">
        <v>34.700000000000003</v>
      </c>
      <c r="AY274">
        <v>40.700000000000003</v>
      </c>
      <c r="AZ274">
        <v>55</v>
      </c>
      <c r="BA274">
        <v>77</v>
      </c>
      <c r="BB274">
        <v>1</v>
      </c>
    </row>
    <row r="275" spans="1:54" x14ac:dyDescent="0.3">
      <c r="A275" t="s">
        <v>35</v>
      </c>
      <c r="B275">
        <f t="shared" si="96"/>
        <v>0</v>
      </c>
      <c r="C275">
        <f t="shared" si="97"/>
        <v>0</v>
      </c>
      <c r="D275">
        <f t="shared" si="98"/>
        <v>0</v>
      </c>
      <c r="E275">
        <f t="shared" si="99"/>
        <v>1</v>
      </c>
      <c r="F275">
        <f t="shared" si="100"/>
        <v>0</v>
      </c>
      <c r="G275">
        <f t="shared" si="101"/>
        <v>0</v>
      </c>
      <c r="H275" s="3">
        <v>12900</v>
      </c>
      <c r="I275" s="3">
        <v>9.4649825903497629</v>
      </c>
      <c r="J275" s="2">
        <v>1.41</v>
      </c>
      <c r="K275" s="2">
        <v>0.29077687762059945</v>
      </c>
      <c r="L275" s="2">
        <v>2.8032209999999997</v>
      </c>
      <c r="M275" s="2">
        <v>1.9880999999999998</v>
      </c>
      <c r="N275" t="s">
        <v>13</v>
      </c>
      <c r="O275" t="s">
        <v>36</v>
      </c>
      <c r="P275" t="s">
        <v>31</v>
      </c>
      <c r="Q275">
        <f t="shared" si="102"/>
        <v>0</v>
      </c>
      <c r="R275">
        <f t="shared" si="103"/>
        <v>0</v>
      </c>
      <c r="S275">
        <f t="shared" si="104"/>
        <v>0</v>
      </c>
      <c r="T275">
        <f t="shared" si="105"/>
        <v>1</v>
      </c>
      <c r="U275">
        <f t="shared" si="106"/>
        <v>0</v>
      </c>
      <c r="V275" t="s">
        <v>32</v>
      </c>
      <c r="W275">
        <f t="shared" si="107"/>
        <v>0</v>
      </c>
      <c r="X275">
        <f t="shared" si="108"/>
        <v>0</v>
      </c>
      <c r="Y275">
        <f t="shared" si="109"/>
        <v>0</v>
      </c>
      <c r="Z275">
        <f t="shared" si="110"/>
        <v>0</v>
      </c>
      <c r="AA275">
        <f t="shared" si="111"/>
        <v>1</v>
      </c>
      <c r="AB275">
        <f t="shared" si="112"/>
        <v>0</v>
      </c>
      <c r="AC275">
        <f t="shared" si="113"/>
        <v>0</v>
      </c>
      <c r="AD275">
        <f t="shared" si="114"/>
        <v>1</v>
      </c>
      <c r="AE275" t="s">
        <v>23</v>
      </c>
      <c r="AF275">
        <f t="shared" si="115"/>
        <v>0</v>
      </c>
      <c r="AG275">
        <f t="shared" si="116"/>
        <v>1</v>
      </c>
      <c r="AH275">
        <f t="shared" si="117"/>
        <v>0</v>
      </c>
      <c r="AI275">
        <f t="shared" si="118"/>
        <v>0</v>
      </c>
      <c r="AJ275">
        <f t="shared" si="119"/>
        <v>0</v>
      </c>
      <c r="AK275">
        <v>0</v>
      </c>
      <c r="AL275">
        <v>0</v>
      </c>
      <c r="AM275">
        <v>0</v>
      </c>
      <c r="AN275">
        <v>0</v>
      </c>
      <c r="AO275">
        <v>1</v>
      </c>
      <c r="AP275">
        <v>1</v>
      </c>
      <c r="AQ275">
        <v>1</v>
      </c>
      <c r="AR275">
        <v>1</v>
      </c>
      <c r="AS275">
        <v>0</v>
      </c>
      <c r="AT275">
        <v>0</v>
      </c>
      <c r="AU275" t="s">
        <v>22</v>
      </c>
      <c r="AV275">
        <v>62.5</v>
      </c>
      <c r="AW275">
        <v>56</v>
      </c>
      <c r="AX275">
        <v>35.5</v>
      </c>
      <c r="AY275">
        <v>40.799999999999997</v>
      </c>
      <c r="AZ275">
        <v>50</v>
      </c>
      <c r="BA275">
        <v>80</v>
      </c>
      <c r="BB275">
        <v>1</v>
      </c>
    </row>
    <row r="276" spans="1:54" x14ac:dyDescent="0.3">
      <c r="A276" t="s">
        <v>29</v>
      </c>
      <c r="B276">
        <f t="shared" si="96"/>
        <v>0</v>
      </c>
      <c r="C276">
        <f t="shared" si="97"/>
        <v>0</v>
      </c>
      <c r="D276">
        <f t="shared" si="98"/>
        <v>1</v>
      </c>
      <c r="E276">
        <f t="shared" si="99"/>
        <v>0</v>
      </c>
      <c r="F276">
        <f t="shared" si="100"/>
        <v>0</v>
      </c>
      <c r="G276">
        <f t="shared" si="101"/>
        <v>0</v>
      </c>
      <c r="H276" s="3">
        <v>18198</v>
      </c>
      <c r="I276" s="3">
        <v>9.8090669769166361</v>
      </c>
      <c r="J276" s="2">
        <v>1.6</v>
      </c>
      <c r="K276" s="2">
        <v>0.94668319458944028</v>
      </c>
      <c r="L276" s="2">
        <v>4.096000000000001</v>
      </c>
      <c r="M276" s="2">
        <v>2.5600000000000005</v>
      </c>
      <c r="N276" t="s">
        <v>30</v>
      </c>
      <c r="O276" t="s">
        <v>14</v>
      </c>
      <c r="P276" t="s">
        <v>21</v>
      </c>
      <c r="Q276">
        <f t="shared" si="102"/>
        <v>0</v>
      </c>
      <c r="R276">
        <f t="shared" si="103"/>
        <v>0</v>
      </c>
      <c r="S276">
        <f t="shared" si="104"/>
        <v>0</v>
      </c>
      <c r="T276">
        <f t="shared" si="105"/>
        <v>0</v>
      </c>
      <c r="U276">
        <f t="shared" si="106"/>
        <v>1</v>
      </c>
      <c r="V276" t="s">
        <v>16</v>
      </c>
      <c r="W276">
        <f t="shared" si="107"/>
        <v>0</v>
      </c>
      <c r="X276">
        <f t="shared" si="108"/>
        <v>0</v>
      </c>
      <c r="Y276">
        <f t="shared" si="109"/>
        <v>0</v>
      </c>
      <c r="Z276">
        <f t="shared" si="110"/>
        <v>1</v>
      </c>
      <c r="AA276">
        <f t="shared" si="111"/>
        <v>0</v>
      </c>
      <c r="AB276">
        <f t="shared" si="112"/>
        <v>0</v>
      </c>
      <c r="AC276">
        <f t="shared" si="113"/>
        <v>0</v>
      </c>
      <c r="AD276">
        <f t="shared" si="114"/>
        <v>1</v>
      </c>
      <c r="AE276" t="s">
        <v>28</v>
      </c>
      <c r="AF276">
        <f t="shared" si="115"/>
        <v>0</v>
      </c>
      <c r="AG276">
        <f t="shared" si="116"/>
        <v>0</v>
      </c>
      <c r="AH276">
        <f t="shared" si="117"/>
        <v>0</v>
      </c>
      <c r="AI276">
        <f t="shared" si="118"/>
        <v>1</v>
      </c>
      <c r="AJ276">
        <f t="shared" si="119"/>
        <v>0</v>
      </c>
      <c r="AK276">
        <v>1</v>
      </c>
      <c r="AL276">
        <v>1</v>
      </c>
      <c r="AM276">
        <v>0</v>
      </c>
      <c r="AN276">
        <v>1</v>
      </c>
      <c r="AO276">
        <v>1</v>
      </c>
      <c r="AP276">
        <v>1</v>
      </c>
      <c r="AQ276">
        <v>1</v>
      </c>
      <c r="AR276">
        <v>0</v>
      </c>
      <c r="AS276">
        <v>1</v>
      </c>
      <c r="AT276">
        <v>1</v>
      </c>
      <c r="AU276" t="s">
        <v>17</v>
      </c>
      <c r="AV276">
        <v>61.5</v>
      </c>
      <c r="AW276">
        <v>55.7</v>
      </c>
      <c r="AX276">
        <v>34.6</v>
      </c>
      <c r="AY276">
        <v>40.700000000000003</v>
      </c>
      <c r="AZ276">
        <v>51</v>
      </c>
      <c r="BA276">
        <v>77</v>
      </c>
      <c r="BB276">
        <v>1</v>
      </c>
    </row>
    <row r="277" spans="1:54" x14ac:dyDescent="0.3">
      <c r="A277" t="s">
        <v>35</v>
      </c>
      <c r="B277">
        <f t="shared" si="96"/>
        <v>0</v>
      </c>
      <c r="C277">
        <f t="shared" si="97"/>
        <v>0</v>
      </c>
      <c r="D277">
        <f t="shared" si="98"/>
        <v>0</v>
      </c>
      <c r="E277">
        <f t="shared" si="99"/>
        <v>1</v>
      </c>
      <c r="F277">
        <f t="shared" si="100"/>
        <v>0</v>
      </c>
      <c r="G277">
        <f t="shared" si="101"/>
        <v>0</v>
      </c>
      <c r="H277" s="3">
        <v>7410</v>
      </c>
      <c r="I277" s="3">
        <v>8.9105857182901325</v>
      </c>
      <c r="J277" s="2">
        <v>1.03</v>
      </c>
      <c r="K277" s="2">
        <v>-1.0210357563170807</v>
      </c>
      <c r="L277" s="2">
        <v>1.092727</v>
      </c>
      <c r="M277" s="2">
        <v>1.0609</v>
      </c>
      <c r="N277" t="s">
        <v>13</v>
      </c>
      <c r="O277" t="s">
        <v>36</v>
      </c>
      <c r="P277" t="s">
        <v>31</v>
      </c>
      <c r="Q277">
        <f t="shared" si="102"/>
        <v>0</v>
      </c>
      <c r="R277">
        <f t="shared" si="103"/>
        <v>0</v>
      </c>
      <c r="S277">
        <f t="shared" si="104"/>
        <v>0</v>
      </c>
      <c r="T277">
        <f t="shared" si="105"/>
        <v>1</v>
      </c>
      <c r="U277">
        <f t="shared" si="106"/>
        <v>0</v>
      </c>
      <c r="V277" t="s">
        <v>24</v>
      </c>
      <c r="W277">
        <f t="shared" si="107"/>
        <v>0</v>
      </c>
      <c r="X277">
        <f t="shared" si="108"/>
        <v>0</v>
      </c>
      <c r="Y277">
        <f t="shared" si="109"/>
        <v>1</v>
      </c>
      <c r="Z277">
        <f t="shared" si="110"/>
        <v>0</v>
      </c>
      <c r="AA277">
        <f t="shared" si="111"/>
        <v>0</v>
      </c>
      <c r="AB277">
        <f t="shared" si="112"/>
        <v>0</v>
      </c>
      <c r="AC277">
        <f t="shared" si="113"/>
        <v>0</v>
      </c>
      <c r="AD277">
        <f t="shared" si="114"/>
        <v>1</v>
      </c>
      <c r="AE277" t="s">
        <v>23</v>
      </c>
      <c r="AF277">
        <f t="shared" si="115"/>
        <v>0</v>
      </c>
      <c r="AG277">
        <f t="shared" si="116"/>
        <v>1</v>
      </c>
      <c r="AH277">
        <f t="shared" si="117"/>
        <v>0</v>
      </c>
      <c r="AI277">
        <f t="shared" si="118"/>
        <v>0</v>
      </c>
      <c r="AJ277">
        <f t="shared" si="119"/>
        <v>0</v>
      </c>
      <c r="AK277">
        <v>0</v>
      </c>
      <c r="AL277">
        <v>0</v>
      </c>
      <c r="AM277">
        <v>0</v>
      </c>
      <c r="AN277">
        <v>0</v>
      </c>
      <c r="AO277">
        <v>0</v>
      </c>
      <c r="AP277">
        <v>1</v>
      </c>
      <c r="AQ277">
        <v>0</v>
      </c>
      <c r="AR277">
        <v>1</v>
      </c>
      <c r="AS277">
        <v>0</v>
      </c>
      <c r="AT277">
        <v>0</v>
      </c>
      <c r="AU277" t="s">
        <v>22</v>
      </c>
      <c r="AV277">
        <v>62.1</v>
      </c>
      <c r="AW277">
        <v>58</v>
      </c>
      <c r="AX277">
        <v>35</v>
      </c>
      <c r="AY277">
        <v>41.2</v>
      </c>
      <c r="AZ277">
        <v>50</v>
      </c>
      <c r="BA277">
        <v>80</v>
      </c>
      <c r="BB277">
        <v>1</v>
      </c>
    </row>
    <row r="278" spans="1:54" x14ac:dyDescent="0.3">
      <c r="A278" t="s">
        <v>19</v>
      </c>
      <c r="B278">
        <f t="shared" si="96"/>
        <v>1</v>
      </c>
      <c r="C278">
        <f t="shared" si="97"/>
        <v>0</v>
      </c>
      <c r="D278">
        <f t="shared" si="98"/>
        <v>0</v>
      </c>
      <c r="E278">
        <f t="shared" si="99"/>
        <v>0</v>
      </c>
      <c r="F278">
        <f t="shared" si="100"/>
        <v>0</v>
      </c>
      <c r="G278">
        <f t="shared" si="101"/>
        <v>0</v>
      </c>
      <c r="H278" s="3">
        <v>10612.39</v>
      </c>
      <c r="I278" s="3">
        <v>9.2697774654304315</v>
      </c>
      <c r="J278" s="2">
        <v>1.24</v>
      </c>
      <c r="K278" s="2">
        <v>-0.29608666914099424</v>
      </c>
      <c r="L278" s="2">
        <v>1.9066239999999999</v>
      </c>
      <c r="M278" s="2">
        <v>1.5376000000000001</v>
      </c>
      <c r="N278" t="s">
        <v>13</v>
      </c>
      <c r="O278" t="s">
        <v>20</v>
      </c>
      <c r="P278" t="s">
        <v>21</v>
      </c>
      <c r="Q278">
        <f t="shared" si="102"/>
        <v>0</v>
      </c>
      <c r="R278">
        <f t="shared" si="103"/>
        <v>0</v>
      </c>
      <c r="S278">
        <f t="shared" si="104"/>
        <v>0</v>
      </c>
      <c r="T278">
        <f t="shared" si="105"/>
        <v>0</v>
      </c>
      <c r="U278">
        <f t="shared" si="106"/>
        <v>1</v>
      </c>
      <c r="V278" t="s">
        <v>16</v>
      </c>
      <c r="W278">
        <f t="shared" si="107"/>
        <v>0</v>
      </c>
      <c r="X278">
        <f t="shared" si="108"/>
        <v>0</v>
      </c>
      <c r="Y278">
        <f t="shared" si="109"/>
        <v>0</v>
      </c>
      <c r="Z278">
        <f t="shared" si="110"/>
        <v>1</v>
      </c>
      <c r="AA278">
        <f t="shared" si="111"/>
        <v>0</v>
      </c>
      <c r="AB278">
        <f t="shared" si="112"/>
        <v>0</v>
      </c>
      <c r="AC278">
        <f t="shared" si="113"/>
        <v>0</v>
      </c>
      <c r="AD278">
        <f t="shared" si="114"/>
        <v>1</v>
      </c>
      <c r="AE278" t="s">
        <v>23</v>
      </c>
      <c r="AF278">
        <f t="shared" si="115"/>
        <v>0</v>
      </c>
      <c r="AG278">
        <f t="shared" si="116"/>
        <v>1</v>
      </c>
      <c r="AH278">
        <f t="shared" si="117"/>
        <v>0</v>
      </c>
      <c r="AI278">
        <f t="shared" si="118"/>
        <v>0</v>
      </c>
      <c r="AJ278">
        <f t="shared" si="119"/>
        <v>0</v>
      </c>
      <c r="AK278">
        <v>1</v>
      </c>
      <c r="AL278">
        <v>1</v>
      </c>
      <c r="AM278">
        <v>0</v>
      </c>
      <c r="AN278">
        <v>1</v>
      </c>
      <c r="AO278">
        <v>1</v>
      </c>
      <c r="AP278">
        <v>1</v>
      </c>
      <c r="AQ278">
        <v>1</v>
      </c>
      <c r="AR278">
        <v>0</v>
      </c>
      <c r="AS278">
        <v>1</v>
      </c>
      <c r="AT278">
        <v>0</v>
      </c>
      <c r="AU278" t="s">
        <v>22</v>
      </c>
      <c r="AV278">
        <v>61.9</v>
      </c>
      <c r="AW278">
        <v>56</v>
      </c>
      <c r="AX278">
        <v>34.5</v>
      </c>
      <c r="AY278">
        <v>40.6</v>
      </c>
      <c r="AZ278">
        <v>55</v>
      </c>
      <c r="BA278">
        <v>80</v>
      </c>
      <c r="BB278">
        <v>1</v>
      </c>
    </row>
    <row r="279" spans="1:54" x14ac:dyDescent="0.3">
      <c r="A279" t="s">
        <v>29</v>
      </c>
      <c r="B279">
        <f t="shared" si="96"/>
        <v>0</v>
      </c>
      <c r="C279">
        <f t="shared" si="97"/>
        <v>0</v>
      </c>
      <c r="D279">
        <f t="shared" si="98"/>
        <v>1</v>
      </c>
      <c r="E279">
        <f t="shared" si="99"/>
        <v>0</v>
      </c>
      <c r="F279">
        <f t="shared" si="100"/>
        <v>0</v>
      </c>
      <c r="G279">
        <f t="shared" si="101"/>
        <v>0</v>
      </c>
      <c r="H279" s="3">
        <v>13081</v>
      </c>
      <c r="I279" s="3">
        <v>9.4789160746882271</v>
      </c>
      <c r="J279" s="2">
        <v>1.3</v>
      </c>
      <c r="K279" s="2">
        <v>-8.8958358519255029E-2</v>
      </c>
      <c r="L279" s="2">
        <v>2.1970000000000001</v>
      </c>
      <c r="M279" s="2">
        <v>1.6900000000000002</v>
      </c>
      <c r="N279" t="s">
        <v>30</v>
      </c>
      <c r="O279" t="s">
        <v>14</v>
      </c>
      <c r="P279" t="s">
        <v>31</v>
      </c>
      <c r="Q279">
        <f t="shared" si="102"/>
        <v>0</v>
      </c>
      <c r="R279">
        <f t="shared" si="103"/>
        <v>0</v>
      </c>
      <c r="S279">
        <f t="shared" si="104"/>
        <v>0</v>
      </c>
      <c r="T279">
        <f t="shared" si="105"/>
        <v>1</v>
      </c>
      <c r="U279">
        <f t="shared" si="106"/>
        <v>0</v>
      </c>
      <c r="V279" t="s">
        <v>16</v>
      </c>
      <c r="W279">
        <f t="shared" si="107"/>
        <v>0</v>
      </c>
      <c r="X279">
        <f t="shared" si="108"/>
        <v>0</v>
      </c>
      <c r="Y279">
        <f t="shared" si="109"/>
        <v>0</v>
      </c>
      <c r="Z279">
        <f t="shared" si="110"/>
        <v>1</v>
      </c>
      <c r="AA279">
        <f t="shared" si="111"/>
        <v>0</v>
      </c>
      <c r="AB279">
        <f t="shared" si="112"/>
        <v>0</v>
      </c>
      <c r="AC279">
        <f t="shared" si="113"/>
        <v>0</v>
      </c>
      <c r="AD279">
        <f t="shared" si="114"/>
        <v>1</v>
      </c>
      <c r="AE279" t="s">
        <v>28</v>
      </c>
      <c r="AF279">
        <f t="shared" si="115"/>
        <v>0</v>
      </c>
      <c r="AG279">
        <f t="shared" si="116"/>
        <v>0</v>
      </c>
      <c r="AH279">
        <f t="shared" si="117"/>
        <v>0</v>
      </c>
      <c r="AI279">
        <f t="shared" si="118"/>
        <v>1</v>
      </c>
      <c r="AJ279">
        <f t="shared" si="119"/>
        <v>0</v>
      </c>
      <c r="AK279">
        <v>1</v>
      </c>
      <c r="AL279">
        <v>1</v>
      </c>
      <c r="AM279">
        <v>0</v>
      </c>
      <c r="AN279">
        <v>1</v>
      </c>
      <c r="AO279">
        <v>1</v>
      </c>
      <c r="AP279">
        <v>1</v>
      </c>
      <c r="AQ279">
        <v>1</v>
      </c>
      <c r="AR279">
        <v>0</v>
      </c>
      <c r="AS279">
        <v>1</v>
      </c>
      <c r="AT279">
        <v>1</v>
      </c>
      <c r="AU279" t="s">
        <v>17</v>
      </c>
      <c r="AV279">
        <v>61.5</v>
      </c>
      <c r="AW279">
        <v>56.6</v>
      </c>
      <c r="AX279">
        <v>34.4</v>
      </c>
      <c r="AY279">
        <v>40.799999999999997</v>
      </c>
      <c r="AZ279">
        <v>52</v>
      </c>
      <c r="BA279">
        <v>77</v>
      </c>
      <c r="BB279">
        <v>1</v>
      </c>
    </row>
    <row r="280" spans="1:54" x14ac:dyDescent="0.3">
      <c r="A280" t="s">
        <v>19</v>
      </c>
      <c r="B280">
        <f t="shared" si="96"/>
        <v>1</v>
      </c>
      <c r="C280">
        <f t="shared" si="97"/>
        <v>0</v>
      </c>
      <c r="D280">
        <f t="shared" si="98"/>
        <v>0</v>
      </c>
      <c r="E280">
        <f t="shared" si="99"/>
        <v>0</v>
      </c>
      <c r="F280">
        <f t="shared" si="100"/>
        <v>0</v>
      </c>
      <c r="G280">
        <f t="shared" si="101"/>
        <v>0</v>
      </c>
      <c r="H280" s="3">
        <v>11215.21</v>
      </c>
      <c r="I280" s="3">
        <v>9.3250261717009781</v>
      </c>
      <c r="J280" s="2">
        <v>1.1299999999999999</v>
      </c>
      <c r="K280" s="2">
        <v>-0.67582190528084951</v>
      </c>
      <c r="L280" s="2">
        <v>1.4428969999999997</v>
      </c>
      <c r="M280" s="2">
        <v>1.2768999999999997</v>
      </c>
      <c r="N280" t="s">
        <v>13</v>
      </c>
      <c r="O280" t="s">
        <v>20</v>
      </c>
      <c r="P280" t="s">
        <v>15</v>
      </c>
      <c r="Q280">
        <f t="shared" si="102"/>
        <v>0</v>
      </c>
      <c r="R280">
        <f t="shared" si="103"/>
        <v>0</v>
      </c>
      <c r="S280">
        <f t="shared" si="104"/>
        <v>1</v>
      </c>
      <c r="T280">
        <f t="shared" si="105"/>
        <v>0</v>
      </c>
      <c r="U280">
        <f t="shared" si="106"/>
        <v>0</v>
      </c>
      <c r="V280" t="s">
        <v>34</v>
      </c>
      <c r="W280">
        <f t="shared" si="107"/>
        <v>0</v>
      </c>
      <c r="X280">
        <f t="shared" si="108"/>
        <v>0</v>
      </c>
      <c r="Y280">
        <f t="shared" si="109"/>
        <v>0</v>
      </c>
      <c r="Z280">
        <f t="shared" si="110"/>
        <v>0</v>
      </c>
      <c r="AA280">
        <f t="shared" si="111"/>
        <v>0</v>
      </c>
      <c r="AB280">
        <f t="shared" si="112"/>
        <v>1</v>
      </c>
      <c r="AC280">
        <f t="shared" si="113"/>
        <v>0</v>
      </c>
      <c r="AD280">
        <f t="shared" si="114"/>
        <v>1</v>
      </c>
      <c r="AE280" t="s">
        <v>33</v>
      </c>
      <c r="AF280">
        <f t="shared" si="115"/>
        <v>1</v>
      </c>
      <c r="AG280">
        <f t="shared" si="116"/>
        <v>0</v>
      </c>
      <c r="AH280">
        <f t="shared" si="117"/>
        <v>0</v>
      </c>
      <c r="AI280">
        <f t="shared" si="118"/>
        <v>0</v>
      </c>
      <c r="AJ280">
        <f t="shared" si="119"/>
        <v>0</v>
      </c>
      <c r="AK280">
        <v>1</v>
      </c>
      <c r="AL280">
        <v>1</v>
      </c>
      <c r="AM280">
        <v>0</v>
      </c>
      <c r="AN280">
        <v>0</v>
      </c>
      <c r="AO280">
        <v>1</v>
      </c>
      <c r="AP280">
        <v>1</v>
      </c>
      <c r="AQ280">
        <v>1</v>
      </c>
      <c r="AR280">
        <v>1</v>
      </c>
      <c r="AS280">
        <v>0</v>
      </c>
      <c r="AT280">
        <v>0</v>
      </c>
      <c r="AU280" t="s">
        <v>22</v>
      </c>
      <c r="AV280">
        <v>61.3</v>
      </c>
      <c r="AW280">
        <v>57</v>
      </c>
      <c r="AX280">
        <v>35</v>
      </c>
      <c r="AY280">
        <v>40.799999999999997</v>
      </c>
      <c r="AZ280">
        <v>50</v>
      </c>
      <c r="BA280">
        <v>80</v>
      </c>
      <c r="BB280">
        <v>1</v>
      </c>
    </row>
    <row r="281" spans="1:54" x14ac:dyDescent="0.3">
      <c r="A281" t="s">
        <v>19</v>
      </c>
      <c r="B281">
        <f t="shared" si="96"/>
        <v>1</v>
      </c>
      <c r="C281">
        <f t="shared" si="97"/>
        <v>0</v>
      </c>
      <c r="D281">
        <f t="shared" si="98"/>
        <v>0</v>
      </c>
      <c r="E281">
        <f t="shared" si="99"/>
        <v>0</v>
      </c>
      <c r="F281">
        <f t="shared" si="100"/>
        <v>0</v>
      </c>
      <c r="G281">
        <f t="shared" si="101"/>
        <v>0</v>
      </c>
      <c r="H281" s="3">
        <v>19124.759999999998</v>
      </c>
      <c r="I281" s="3">
        <v>9.8587391095963888</v>
      </c>
      <c r="J281" s="2">
        <v>1.63</v>
      </c>
      <c r="K281" s="2">
        <v>1.0502473499003091</v>
      </c>
      <c r="L281" s="2">
        <v>4.3307469999999988</v>
      </c>
      <c r="M281" s="2">
        <v>2.6568999999999998</v>
      </c>
      <c r="N281" t="s">
        <v>13</v>
      </c>
      <c r="O281" t="s">
        <v>20</v>
      </c>
      <c r="P281" t="s">
        <v>15</v>
      </c>
      <c r="Q281">
        <f t="shared" si="102"/>
        <v>0</v>
      </c>
      <c r="R281">
        <f t="shared" si="103"/>
        <v>0</v>
      </c>
      <c r="S281">
        <f t="shared" si="104"/>
        <v>1</v>
      </c>
      <c r="T281">
        <f t="shared" si="105"/>
        <v>0</v>
      </c>
      <c r="U281">
        <f t="shared" si="106"/>
        <v>0</v>
      </c>
      <c r="V281" t="s">
        <v>34</v>
      </c>
      <c r="W281">
        <f t="shared" si="107"/>
        <v>0</v>
      </c>
      <c r="X281">
        <f t="shared" si="108"/>
        <v>0</v>
      </c>
      <c r="Y281">
        <f t="shared" si="109"/>
        <v>0</v>
      </c>
      <c r="Z281">
        <f t="shared" si="110"/>
        <v>0</v>
      </c>
      <c r="AA281">
        <f t="shared" si="111"/>
        <v>0</v>
      </c>
      <c r="AB281">
        <f t="shared" si="112"/>
        <v>1</v>
      </c>
      <c r="AC281">
        <f t="shared" si="113"/>
        <v>0</v>
      </c>
      <c r="AD281">
        <f t="shared" si="114"/>
        <v>1</v>
      </c>
      <c r="AE281" t="s">
        <v>33</v>
      </c>
      <c r="AF281">
        <f t="shared" si="115"/>
        <v>1</v>
      </c>
      <c r="AG281">
        <f t="shared" si="116"/>
        <v>0</v>
      </c>
      <c r="AH281">
        <f t="shared" si="117"/>
        <v>0</v>
      </c>
      <c r="AI281">
        <f t="shared" si="118"/>
        <v>0</v>
      </c>
      <c r="AJ281">
        <f t="shared" si="119"/>
        <v>0</v>
      </c>
      <c r="AK281">
        <v>1</v>
      </c>
      <c r="AL281">
        <v>1</v>
      </c>
      <c r="AM281">
        <v>0</v>
      </c>
      <c r="AN281">
        <v>0</v>
      </c>
      <c r="AO281">
        <v>1</v>
      </c>
      <c r="AP281">
        <v>1</v>
      </c>
      <c r="AQ281">
        <v>1</v>
      </c>
      <c r="AR281">
        <v>0</v>
      </c>
      <c r="AS281">
        <v>0</v>
      </c>
      <c r="AT281">
        <v>0</v>
      </c>
      <c r="AU281" t="s">
        <v>22</v>
      </c>
      <c r="AV281">
        <v>61.5</v>
      </c>
      <c r="AW281">
        <v>56</v>
      </c>
      <c r="AX281">
        <v>34</v>
      </c>
      <c r="AY281">
        <v>40.799999999999997</v>
      </c>
      <c r="AZ281">
        <v>55</v>
      </c>
      <c r="BA281">
        <v>80</v>
      </c>
      <c r="BB281">
        <v>1</v>
      </c>
    </row>
    <row r="282" spans="1:54" x14ac:dyDescent="0.3">
      <c r="A282" t="s">
        <v>25</v>
      </c>
      <c r="B282">
        <f t="shared" si="96"/>
        <v>0</v>
      </c>
      <c r="C282">
        <f t="shared" si="97"/>
        <v>1</v>
      </c>
      <c r="D282">
        <f t="shared" si="98"/>
        <v>0</v>
      </c>
      <c r="E282">
        <f t="shared" si="99"/>
        <v>0</v>
      </c>
      <c r="F282">
        <f t="shared" si="100"/>
        <v>0</v>
      </c>
      <c r="G282">
        <f t="shared" si="101"/>
        <v>0</v>
      </c>
      <c r="H282" s="3">
        <v>8064</v>
      </c>
      <c r="I282" s="3">
        <v>8.9951649903111495</v>
      </c>
      <c r="J282" s="2">
        <v>1.077</v>
      </c>
      <c r="K282" s="2">
        <v>-0.85878524633005204</v>
      </c>
      <c r="L282" s="2">
        <v>1.2492435329999998</v>
      </c>
      <c r="M282" s="2">
        <v>1.159929</v>
      </c>
      <c r="N282" t="s">
        <v>13</v>
      </c>
      <c r="O282" t="s">
        <v>26</v>
      </c>
      <c r="P282" t="s">
        <v>21</v>
      </c>
      <c r="Q282">
        <f t="shared" si="102"/>
        <v>0</v>
      </c>
      <c r="R282">
        <f t="shared" si="103"/>
        <v>0</v>
      </c>
      <c r="S282">
        <f t="shared" si="104"/>
        <v>0</v>
      </c>
      <c r="T282">
        <f t="shared" si="105"/>
        <v>0</v>
      </c>
      <c r="U282">
        <f t="shared" si="106"/>
        <v>1</v>
      </c>
      <c r="V282" t="s">
        <v>16</v>
      </c>
      <c r="W282">
        <f t="shared" si="107"/>
        <v>0</v>
      </c>
      <c r="X282">
        <f t="shared" si="108"/>
        <v>0</v>
      </c>
      <c r="Y282">
        <f t="shared" si="109"/>
        <v>0</v>
      </c>
      <c r="Z282">
        <f t="shared" si="110"/>
        <v>1</v>
      </c>
      <c r="AA282">
        <f t="shared" si="111"/>
        <v>0</v>
      </c>
      <c r="AB282">
        <f t="shared" si="112"/>
        <v>0</v>
      </c>
      <c r="AC282">
        <f t="shared" si="113"/>
        <v>0</v>
      </c>
      <c r="AD282">
        <f t="shared" si="114"/>
        <v>1</v>
      </c>
      <c r="AE282" t="s">
        <v>28</v>
      </c>
      <c r="AF282">
        <f t="shared" si="115"/>
        <v>0</v>
      </c>
      <c r="AG282">
        <f t="shared" si="116"/>
        <v>0</v>
      </c>
      <c r="AH282">
        <f t="shared" si="117"/>
        <v>0</v>
      </c>
      <c r="AI282">
        <f t="shared" si="118"/>
        <v>1</v>
      </c>
      <c r="AJ282">
        <f t="shared" si="119"/>
        <v>0</v>
      </c>
      <c r="AK282">
        <v>1</v>
      </c>
      <c r="AL282">
        <v>1</v>
      </c>
      <c r="AM282">
        <v>0</v>
      </c>
      <c r="AN282">
        <v>1</v>
      </c>
      <c r="AO282">
        <v>1</v>
      </c>
      <c r="AP282">
        <v>1</v>
      </c>
      <c r="AQ282">
        <v>1</v>
      </c>
      <c r="AR282">
        <v>0</v>
      </c>
      <c r="AS282">
        <v>1</v>
      </c>
      <c r="AT282">
        <v>0</v>
      </c>
      <c r="AU282" t="s">
        <v>17</v>
      </c>
      <c r="AV282">
        <v>61</v>
      </c>
      <c r="AW282">
        <v>56.8</v>
      </c>
      <c r="AX282">
        <v>34.9</v>
      </c>
      <c r="AY282">
        <v>40.799999999999997</v>
      </c>
      <c r="AZ282">
        <v>54</v>
      </c>
      <c r="BA282">
        <v>76</v>
      </c>
      <c r="BB282">
        <v>1</v>
      </c>
    </row>
    <row r="283" spans="1:54" x14ac:dyDescent="0.3">
      <c r="A283" t="s">
        <v>38</v>
      </c>
      <c r="B283">
        <f t="shared" si="96"/>
        <v>0</v>
      </c>
      <c r="C283">
        <f t="shared" si="97"/>
        <v>0</v>
      </c>
      <c r="D283">
        <f t="shared" si="98"/>
        <v>0</v>
      </c>
      <c r="E283">
        <f t="shared" si="99"/>
        <v>0</v>
      </c>
      <c r="F283">
        <f t="shared" si="100"/>
        <v>1</v>
      </c>
      <c r="G283">
        <f t="shared" si="101"/>
        <v>0</v>
      </c>
      <c r="H283" s="3">
        <v>8940</v>
      </c>
      <c r="I283" s="3">
        <v>9.0982908681675596</v>
      </c>
      <c r="J283" s="2">
        <v>1.1399999999999999</v>
      </c>
      <c r="K283" s="2">
        <v>-0.64130052017722627</v>
      </c>
      <c r="L283" s="2">
        <v>1.4815439999999995</v>
      </c>
      <c r="M283" s="2">
        <v>1.2995999999999999</v>
      </c>
      <c r="N283" t="s">
        <v>13</v>
      </c>
      <c r="O283" t="s">
        <v>39</v>
      </c>
      <c r="P283" t="s">
        <v>15</v>
      </c>
      <c r="Q283">
        <f t="shared" si="102"/>
        <v>0</v>
      </c>
      <c r="R283">
        <f t="shared" si="103"/>
        <v>0</v>
      </c>
      <c r="S283">
        <f t="shared" si="104"/>
        <v>1</v>
      </c>
      <c r="T283">
        <f t="shared" si="105"/>
        <v>0</v>
      </c>
      <c r="U283">
        <f t="shared" si="106"/>
        <v>0</v>
      </c>
      <c r="V283" t="s">
        <v>16</v>
      </c>
      <c r="W283">
        <f t="shared" si="107"/>
        <v>0</v>
      </c>
      <c r="X283">
        <f t="shared" si="108"/>
        <v>0</v>
      </c>
      <c r="Y283">
        <f t="shared" si="109"/>
        <v>0</v>
      </c>
      <c r="Z283">
        <f t="shared" si="110"/>
        <v>1</v>
      </c>
      <c r="AA283">
        <f t="shared" si="111"/>
        <v>0</v>
      </c>
      <c r="AB283">
        <f t="shared" si="112"/>
        <v>0</v>
      </c>
      <c r="AC283">
        <f t="shared" si="113"/>
        <v>0</v>
      </c>
      <c r="AD283">
        <f t="shared" si="114"/>
        <v>1</v>
      </c>
      <c r="AE283" t="s">
        <v>33</v>
      </c>
      <c r="AF283">
        <f t="shared" si="115"/>
        <v>1</v>
      </c>
      <c r="AG283">
        <f t="shared" si="116"/>
        <v>0</v>
      </c>
      <c r="AH283">
        <f t="shared" si="117"/>
        <v>0</v>
      </c>
      <c r="AI283">
        <f t="shared" si="118"/>
        <v>0</v>
      </c>
      <c r="AJ283">
        <f t="shared" si="119"/>
        <v>0</v>
      </c>
      <c r="AK283">
        <v>1</v>
      </c>
      <c r="AL283">
        <v>1</v>
      </c>
      <c r="AM283">
        <v>1</v>
      </c>
      <c r="AN283">
        <v>1</v>
      </c>
      <c r="AO283">
        <v>1</v>
      </c>
      <c r="AP283">
        <v>1</v>
      </c>
      <c r="AQ283">
        <v>1</v>
      </c>
      <c r="AR283">
        <v>0</v>
      </c>
      <c r="AS283">
        <v>1</v>
      </c>
      <c r="AT283">
        <v>0</v>
      </c>
      <c r="AU283" t="s">
        <v>17</v>
      </c>
      <c r="AV283">
        <v>62.1</v>
      </c>
      <c r="AW283">
        <v>55.3</v>
      </c>
      <c r="AX283">
        <v>34.6</v>
      </c>
      <c r="AY283">
        <v>40.9</v>
      </c>
      <c r="AZ283">
        <v>52</v>
      </c>
      <c r="BA283">
        <v>79</v>
      </c>
      <c r="BB283">
        <v>1</v>
      </c>
    </row>
    <row r="284" spans="1:54" x14ac:dyDescent="0.3">
      <c r="A284" t="s">
        <v>35</v>
      </c>
      <c r="B284">
        <f t="shared" si="96"/>
        <v>0</v>
      </c>
      <c r="C284">
        <f t="shared" si="97"/>
        <v>0</v>
      </c>
      <c r="D284">
        <f t="shared" si="98"/>
        <v>0</v>
      </c>
      <c r="E284">
        <f t="shared" si="99"/>
        <v>1</v>
      </c>
      <c r="F284">
        <f t="shared" si="100"/>
        <v>0</v>
      </c>
      <c r="G284">
        <f t="shared" si="101"/>
        <v>0</v>
      </c>
      <c r="H284" s="3">
        <v>13120</v>
      </c>
      <c r="I284" s="3">
        <v>9.4818930624980808</v>
      </c>
      <c r="J284" s="2">
        <v>1.34</v>
      </c>
      <c r="K284" s="2">
        <v>4.9127181895237779E-2</v>
      </c>
      <c r="L284" s="2">
        <v>2.4061040000000005</v>
      </c>
      <c r="M284" s="2">
        <v>1.7956000000000003</v>
      </c>
      <c r="N284" t="s">
        <v>13</v>
      </c>
      <c r="O284" t="s">
        <v>36</v>
      </c>
      <c r="P284" t="s">
        <v>27</v>
      </c>
      <c r="Q284">
        <f t="shared" si="102"/>
        <v>1</v>
      </c>
      <c r="R284">
        <f t="shared" si="103"/>
        <v>0</v>
      </c>
      <c r="S284">
        <f t="shared" si="104"/>
        <v>0</v>
      </c>
      <c r="T284">
        <f t="shared" si="105"/>
        <v>0</v>
      </c>
      <c r="U284">
        <f t="shared" si="106"/>
        <v>0</v>
      </c>
      <c r="V284" t="s">
        <v>16</v>
      </c>
      <c r="W284">
        <f t="shared" si="107"/>
        <v>0</v>
      </c>
      <c r="X284">
        <f t="shared" si="108"/>
        <v>0</v>
      </c>
      <c r="Y284">
        <f t="shared" si="109"/>
        <v>0</v>
      </c>
      <c r="Z284">
        <f t="shared" si="110"/>
        <v>1</v>
      </c>
      <c r="AA284">
        <f t="shared" si="111"/>
        <v>0</v>
      </c>
      <c r="AB284">
        <f t="shared" si="112"/>
        <v>0</v>
      </c>
      <c r="AC284">
        <f t="shared" si="113"/>
        <v>0</v>
      </c>
      <c r="AD284">
        <f t="shared" si="114"/>
        <v>1</v>
      </c>
      <c r="AE284" t="s">
        <v>23</v>
      </c>
      <c r="AF284">
        <f t="shared" si="115"/>
        <v>0</v>
      </c>
      <c r="AG284">
        <f t="shared" si="116"/>
        <v>1</v>
      </c>
      <c r="AH284">
        <f t="shared" si="117"/>
        <v>0</v>
      </c>
      <c r="AI284">
        <f t="shared" si="118"/>
        <v>0</v>
      </c>
      <c r="AJ284">
        <f t="shared" si="119"/>
        <v>0</v>
      </c>
      <c r="AK284">
        <v>0</v>
      </c>
      <c r="AL284">
        <v>0</v>
      </c>
      <c r="AM284">
        <v>0</v>
      </c>
      <c r="AN284">
        <v>0</v>
      </c>
      <c r="AO284">
        <v>1</v>
      </c>
      <c r="AP284">
        <v>1</v>
      </c>
      <c r="AQ284">
        <v>0</v>
      </c>
      <c r="AR284">
        <v>0</v>
      </c>
      <c r="AS284">
        <v>0</v>
      </c>
      <c r="AT284">
        <v>0</v>
      </c>
      <c r="AU284" t="s">
        <v>22</v>
      </c>
      <c r="AV284">
        <v>62.4</v>
      </c>
      <c r="AW284">
        <v>58</v>
      </c>
      <c r="AX284">
        <v>36</v>
      </c>
      <c r="AY284">
        <v>40.799999999999997</v>
      </c>
      <c r="AZ284">
        <v>55</v>
      </c>
      <c r="BA284">
        <v>80</v>
      </c>
      <c r="BB284">
        <v>1</v>
      </c>
    </row>
    <row r="285" spans="1:54" x14ac:dyDescent="0.3">
      <c r="A285" t="s">
        <v>19</v>
      </c>
      <c r="B285">
        <f t="shared" si="96"/>
        <v>1</v>
      </c>
      <c r="C285">
        <f t="shared" si="97"/>
        <v>0</v>
      </c>
      <c r="D285">
        <f t="shared" si="98"/>
        <v>0</v>
      </c>
      <c r="E285">
        <f t="shared" si="99"/>
        <v>0</v>
      </c>
      <c r="F285">
        <f t="shared" si="100"/>
        <v>0</v>
      </c>
      <c r="G285">
        <f t="shared" si="101"/>
        <v>0</v>
      </c>
      <c r="H285" s="3">
        <v>13022.684999999999</v>
      </c>
      <c r="I285" s="3">
        <v>9.4744481157000493</v>
      </c>
      <c r="J285" s="2">
        <v>1.01</v>
      </c>
      <c r="K285" s="2">
        <v>-1.0900785265243271</v>
      </c>
      <c r="L285" s="2">
        <v>1.0303010000000001</v>
      </c>
      <c r="M285" s="2">
        <v>1.0201</v>
      </c>
      <c r="N285" t="s">
        <v>13</v>
      </c>
      <c r="O285" t="s">
        <v>20</v>
      </c>
      <c r="P285" t="s">
        <v>40</v>
      </c>
      <c r="Q285">
        <f t="shared" si="102"/>
        <v>0</v>
      </c>
      <c r="R285">
        <f t="shared" si="103"/>
        <v>1</v>
      </c>
      <c r="S285">
        <f t="shared" si="104"/>
        <v>0</v>
      </c>
      <c r="T285">
        <f t="shared" si="105"/>
        <v>0</v>
      </c>
      <c r="U285">
        <f t="shared" si="106"/>
        <v>0</v>
      </c>
      <c r="V285" t="s">
        <v>32</v>
      </c>
      <c r="W285">
        <f t="shared" si="107"/>
        <v>0</v>
      </c>
      <c r="X285">
        <f t="shared" si="108"/>
        <v>0</v>
      </c>
      <c r="Y285">
        <f t="shared" si="109"/>
        <v>0</v>
      </c>
      <c r="Z285">
        <f t="shared" si="110"/>
        <v>0</v>
      </c>
      <c r="AA285">
        <f t="shared" si="111"/>
        <v>1</v>
      </c>
      <c r="AB285">
        <f t="shared" si="112"/>
        <v>0</v>
      </c>
      <c r="AC285">
        <f t="shared" si="113"/>
        <v>0</v>
      </c>
      <c r="AD285">
        <f t="shared" si="114"/>
        <v>1</v>
      </c>
      <c r="AE285" t="s">
        <v>23</v>
      </c>
      <c r="AF285">
        <f t="shared" si="115"/>
        <v>0</v>
      </c>
      <c r="AG285">
        <f t="shared" si="116"/>
        <v>1</v>
      </c>
      <c r="AH285">
        <f t="shared" si="117"/>
        <v>0</v>
      </c>
      <c r="AI285">
        <f t="shared" si="118"/>
        <v>0</v>
      </c>
      <c r="AJ285">
        <f t="shared" si="119"/>
        <v>0</v>
      </c>
      <c r="AK285">
        <v>0</v>
      </c>
      <c r="AL285">
        <v>1</v>
      </c>
      <c r="AM285">
        <v>1</v>
      </c>
      <c r="AN285">
        <v>0</v>
      </c>
      <c r="AO285">
        <v>1</v>
      </c>
      <c r="AP285">
        <v>1</v>
      </c>
      <c r="AQ285">
        <v>1</v>
      </c>
      <c r="AR285">
        <v>0</v>
      </c>
      <c r="AS285">
        <v>0</v>
      </c>
      <c r="AT285">
        <v>0</v>
      </c>
      <c r="AU285" t="s">
        <v>22</v>
      </c>
      <c r="AV285">
        <v>61.9</v>
      </c>
      <c r="AW285">
        <v>57</v>
      </c>
      <c r="AX285">
        <v>35.5</v>
      </c>
      <c r="AY285">
        <v>40.6</v>
      </c>
      <c r="AZ285">
        <v>55</v>
      </c>
      <c r="BA285">
        <v>80</v>
      </c>
      <c r="BB285">
        <v>1</v>
      </c>
    </row>
    <row r="286" spans="1:54" x14ac:dyDescent="0.3">
      <c r="A286" t="s">
        <v>19</v>
      </c>
      <c r="B286">
        <f t="shared" si="96"/>
        <v>1</v>
      </c>
      <c r="C286">
        <f t="shared" si="97"/>
        <v>0</v>
      </c>
      <c r="D286">
        <f t="shared" si="98"/>
        <v>0</v>
      </c>
      <c r="E286">
        <f t="shared" si="99"/>
        <v>0</v>
      </c>
      <c r="F286">
        <f t="shared" si="100"/>
        <v>0</v>
      </c>
      <c r="G286">
        <f t="shared" si="101"/>
        <v>0</v>
      </c>
      <c r="H286" s="3">
        <v>20993.305</v>
      </c>
      <c r="I286" s="3">
        <v>9.9519588563511903</v>
      </c>
      <c r="J286" s="2">
        <v>1.57</v>
      </c>
      <c r="K286" s="2">
        <v>0.84311903927857068</v>
      </c>
      <c r="L286" s="2">
        <v>3.8698930000000002</v>
      </c>
      <c r="M286" s="2">
        <v>2.4649000000000001</v>
      </c>
      <c r="N286" t="s">
        <v>13</v>
      </c>
      <c r="O286" t="s">
        <v>20</v>
      </c>
      <c r="P286" t="s">
        <v>15</v>
      </c>
      <c r="Q286">
        <f t="shared" si="102"/>
        <v>0</v>
      </c>
      <c r="R286">
        <f t="shared" si="103"/>
        <v>0</v>
      </c>
      <c r="S286">
        <f t="shared" si="104"/>
        <v>1</v>
      </c>
      <c r="T286">
        <f t="shared" si="105"/>
        <v>0</v>
      </c>
      <c r="U286">
        <f t="shared" si="106"/>
        <v>0</v>
      </c>
      <c r="V286" t="s">
        <v>34</v>
      </c>
      <c r="W286">
        <f t="shared" si="107"/>
        <v>0</v>
      </c>
      <c r="X286">
        <f t="shared" si="108"/>
        <v>0</v>
      </c>
      <c r="Y286">
        <f t="shared" si="109"/>
        <v>0</v>
      </c>
      <c r="Z286">
        <f t="shared" si="110"/>
        <v>0</v>
      </c>
      <c r="AA286">
        <f t="shared" si="111"/>
        <v>0</v>
      </c>
      <c r="AB286">
        <f t="shared" si="112"/>
        <v>1</v>
      </c>
      <c r="AC286">
        <f t="shared" si="113"/>
        <v>0</v>
      </c>
      <c r="AD286">
        <f t="shared" si="114"/>
        <v>1</v>
      </c>
      <c r="AE286" t="s">
        <v>28</v>
      </c>
      <c r="AF286">
        <f t="shared" si="115"/>
        <v>0</v>
      </c>
      <c r="AG286">
        <f t="shared" si="116"/>
        <v>0</v>
      </c>
      <c r="AH286">
        <f t="shared" si="117"/>
        <v>0</v>
      </c>
      <c r="AI286">
        <f t="shared" si="118"/>
        <v>1</v>
      </c>
      <c r="AJ286">
        <f t="shared" si="119"/>
        <v>0</v>
      </c>
      <c r="AK286">
        <v>1</v>
      </c>
      <c r="AL286">
        <v>1</v>
      </c>
      <c r="AM286">
        <v>1</v>
      </c>
      <c r="AN286">
        <v>0</v>
      </c>
      <c r="AO286">
        <v>1</v>
      </c>
      <c r="AP286">
        <v>1</v>
      </c>
      <c r="AQ286">
        <v>1</v>
      </c>
      <c r="AR286">
        <v>0</v>
      </c>
      <c r="AS286">
        <v>0</v>
      </c>
      <c r="AT286">
        <v>0</v>
      </c>
      <c r="AU286" t="s">
        <v>22</v>
      </c>
      <c r="AV286">
        <v>61.7</v>
      </c>
      <c r="AW286">
        <v>55</v>
      </c>
      <c r="AX286">
        <v>35</v>
      </c>
      <c r="AY286">
        <v>40.6</v>
      </c>
      <c r="AZ286">
        <v>55</v>
      </c>
      <c r="BA286">
        <v>80</v>
      </c>
      <c r="BB286">
        <v>1</v>
      </c>
    </row>
    <row r="287" spans="1:54" x14ac:dyDescent="0.3">
      <c r="A287" t="s">
        <v>12</v>
      </c>
      <c r="B287">
        <f t="shared" si="96"/>
        <v>0</v>
      </c>
      <c r="C287">
        <f t="shared" si="97"/>
        <v>0</v>
      </c>
      <c r="D287">
        <f t="shared" si="98"/>
        <v>0</v>
      </c>
      <c r="E287">
        <f t="shared" si="99"/>
        <v>0</v>
      </c>
      <c r="F287">
        <f t="shared" si="100"/>
        <v>0</v>
      </c>
      <c r="G287">
        <f t="shared" si="101"/>
        <v>1</v>
      </c>
      <c r="H287" s="3">
        <v>10469</v>
      </c>
      <c r="I287" s="3">
        <v>9.2561737883193551</v>
      </c>
      <c r="J287" s="2">
        <v>1.3420000000000001</v>
      </c>
      <c r="K287" s="2">
        <v>5.6031458915962423E-2</v>
      </c>
      <c r="L287" s="2">
        <v>2.4168936880000005</v>
      </c>
      <c r="M287" s="2">
        <v>1.8009640000000002</v>
      </c>
      <c r="N287" t="s">
        <v>13</v>
      </c>
      <c r="O287" t="s">
        <v>14</v>
      </c>
      <c r="P287" t="s">
        <v>21</v>
      </c>
      <c r="Q287">
        <f t="shared" si="102"/>
        <v>0</v>
      </c>
      <c r="R287">
        <f t="shared" si="103"/>
        <v>0</v>
      </c>
      <c r="S287">
        <f t="shared" si="104"/>
        <v>0</v>
      </c>
      <c r="T287">
        <f t="shared" si="105"/>
        <v>0</v>
      </c>
      <c r="U287">
        <f t="shared" si="106"/>
        <v>1</v>
      </c>
      <c r="V287" t="s">
        <v>16</v>
      </c>
      <c r="W287">
        <f t="shared" si="107"/>
        <v>0</v>
      </c>
      <c r="X287">
        <f t="shared" si="108"/>
        <v>0</v>
      </c>
      <c r="Y287">
        <f t="shared" si="109"/>
        <v>0</v>
      </c>
      <c r="Z287">
        <f t="shared" si="110"/>
        <v>1</v>
      </c>
      <c r="AA287">
        <f t="shared" si="111"/>
        <v>0</v>
      </c>
      <c r="AB287">
        <f t="shared" si="112"/>
        <v>0</v>
      </c>
      <c r="AC287">
        <f t="shared" si="113"/>
        <v>0</v>
      </c>
      <c r="AD287">
        <f t="shared" si="114"/>
        <v>1</v>
      </c>
      <c r="AE287" t="s">
        <v>18</v>
      </c>
      <c r="AF287">
        <f t="shared" si="115"/>
        <v>0</v>
      </c>
      <c r="AG287">
        <f t="shared" si="116"/>
        <v>0</v>
      </c>
      <c r="AH287">
        <f t="shared" si="117"/>
        <v>0</v>
      </c>
      <c r="AI287">
        <f t="shared" si="118"/>
        <v>0</v>
      </c>
      <c r="AJ287">
        <f t="shared" si="119"/>
        <v>1</v>
      </c>
      <c r="AK287">
        <v>1</v>
      </c>
      <c r="AL287">
        <v>1</v>
      </c>
      <c r="AM287">
        <v>1</v>
      </c>
      <c r="AN287">
        <v>1</v>
      </c>
      <c r="AO287">
        <v>1</v>
      </c>
      <c r="AP287">
        <v>1</v>
      </c>
      <c r="AQ287">
        <v>1</v>
      </c>
      <c r="AR287">
        <v>0</v>
      </c>
      <c r="AS287">
        <v>1</v>
      </c>
      <c r="AT287">
        <v>0</v>
      </c>
      <c r="AU287" t="s">
        <v>17</v>
      </c>
      <c r="AV287">
        <v>61.8</v>
      </c>
      <c r="AW287">
        <v>56.1</v>
      </c>
      <c r="AX287">
        <v>34.200000000000003</v>
      </c>
      <c r="AY287">
        <v>40.700000000000003</v>
      </c>
      <c r="AZ287">
        <v>52</v>
      </c>
      <c r="BA287">
        <v>76</v>
      </c>
      <c r="BB287">
        <v>1</v>
      </c>
    </row>
    <row r="288" spans="1:54" x14ac:dyDescent="0.3">
      <c r="A288" t="s">
        <v>29</v>
      </c>
      <c r="B288">
        <f t="shared" si="96"/>
        <v>0</v>
      </c>
      <c r="C288">
        <f t="shared" si="97"/>
        <v>0</v>
      </c>
      <c r="D288">
        <f t="shared" si="98"/>
        <v>1</v>
      </c>
      <c r="E288">
        <f t="shared" si="99"/>
        <v>0</v>
      </c>
      <c r="F288">
        <f t="shared" si="100"/>
        <v>0</v>
      </c>
      <c r="G288">
        <f t="shared" si="101"/>
        <v>0</v>
      </c>
      <c r="H288" s="3">
        <v>28446</v>
      </c>
      <c r="I288" s="3">
        <v>10.255762832130173</v>
      </c>
      <c r="J288" s="2">
        <v>1.88</v>
      </c>
      <c r="K288" s="2">
        <v>1.9132819774908885</v>
      </c>
      <c r="L288" s="2">
        <v>6.644671999999999</v>
      </c>
      <c r="M288" s="2">
        <v>3.5343999999999998</v>
      </c>
      <c r="N288" t="s">
        <v>30</v>
      </c>
      <c r="O288" t="s">
        <v>14</v>
      </c>
      <c r="P288" t="s">
        <v>31</v>
      </c>
      <c r="Q288">
        <f t="shared" si="102"/>
        <v>0</v>
      </c>
      <c r="R288">
        <f t="shared" si="103"/>
        <v>0</v>
      </c>
      <c r="S288">
        <f t="shared" si="104"/>
        <v>0</v>
      </c>
      <c r="T288">
        <f t="shared" si="105"/>
        <v>1</v>
      </c>
      <c r="U288">
        <f t="shared" si="106"/>
        <v>0</v>
      </c>
      <c r="V288" t="s">
        <v>16</v>
      </c>
      <c r="W288">
        <f t="shared" si="107"/>
        <v>0</v>
      </c>
      <c r="X288">
        <f t="shared" si="108"/>
        <v>0</v>
      </c>
      <c r="Y288">
        <f t="shared" si="109"/>
        <v>0</v>
      </c>
      <c r="Z288">
        <f t="shared" si="110"/>
        <v>1</v>
      </c>
      <c r="AA288">
        <f t="shared" si="111"/>
        <v>0</v>
      </c>
      <c r="AB288">
        <f t="shared" si="112"/>
        <v>0</v>
      </c>
      <c r="AC288">
        <f t="shared" si="113"/>
        <v>0</v>
      </c>
      <c r="AD288">
        <f t="shared" si="114"/>
        <v>1</v>
      </c>
      <c r="AE288" t="s">
        <v>28</v>
      </c>
      <c r="AF288">
        <f t="shared" si="115"/>
        <v>0</v>
      </c>
      <c r="AG288">
        <f t="shared" si="116"/>
        <v>0</v>
      </c>
      <c r="AH288">
        <f t="shared" si="117"/>
        <v>0</v>
      </c>
      <c r="AI288">
        <f t="shared" si="118"/>
        <v>1</v>
      </c>
      <c r="AJ288">
        <f t="shared" si="119"/>
        <v>0</v>
      </c>
      <c r="AK288">
        <v>1</v>
      </c>
      <c r="AL288">
        <v>1</v>
      </c>
      <c r="AM288">
        <v>0</v>
      </c>
      <c r="AN288">
        <v>1</v>
      </c>
      <c r="AO288">
        <v>1</v>
      </c>
      <c r="AP288">
        <v>1</v>
      </c>
      <c r="AQ288">
        <v>1</v>
      </c>
      <c r="AR288">
        <v>0</v>
      </c>
      <c r="AS288">
        <v>1</v>
      </c>
      <c r="AT288">
        <v>0</v>
      </c>
      <c r="AU288" t="s">
        <v>17</v>
      </c>
      <c r="AV288">
        <v>61.7</v>
      </c>
      <c r="AW288">
        <v>56.3</v>
      </c>
      <c r="AX288">
        <v>34.5</v>
      </c>
      <c r="AY288">
        <v>40.9</v>
      </c>
      <c r="AZ288">
        <v>51</v>
      </c>
      <c r="BA288">
        <v>78</v>
      </c>
      <c r="BB288">
        <v>1</v>
      </c>
    </row>
    <row r="289" spans="1:54" x14ac:dyDescent="0.3">
      <c r="A289" t="s">
        <v>12</v>
      </c>
      <c r="B289">
        <f t="shared" si="96"/>
        <v>0</v>
      </c>
      <c r="C289">
        <f t="shared" si="97"/>
        <v>0</v>
      </c>
      <c r="D289">
        <f t="shared" si="98"/>
        <v>0</v>
      </c>
      <c r="E289">
        <f t="shared" si="99"/>
        <v>0</v>
      </c>
      <c r="F289">
        <f t="shared" si="100"/>
        <v>0</v>
      </c>
      <c r="G289">
        <f t="shared" si="101"/>
        <v>1</v>
      </c>
      <c r="H289" s="3">
        <v>8068</v>
      </c>
      <c r="I289" s="3">
        <v>8.9956608990741032</v>
      </c>
      <c r="J289" s="2">
        <v>1.107</v>
      </c>
      <c r="K289" s="2">
        <v>-0.75522109101918244</v>
      </c>
      <c r="L289" s="2">
        <v>1.3565720429999999</v>
      </c>
      <c r="M289" s="2">
        <v>1.225449</v>
      </c>
      <c r="N289" t="s">
        <v>13</v>
      </c>
      <c r="O289" t="s">
        <v>14</v>
      </c>
      <c r="P289" t="s">
        <v>21</v>
      </c>
      <c r="Q289">
        <f t="shared" si="102"/>
        <v>0</v>
      </c>
      <c r="R289">
        <f t="shared" si="103"/>
        <v>0</v>
      </c>
      <c r="S289">
        <f t="shared" si="104"/>
        <v>0</v>
      </c>
      <c r="T289">
        <f t="shared" si="105"/>
        <v>0</v>
      </c>
      <c r="U289">
        <f t="shared" si="106"/>
        <v>1</v>
      </c>
      <c r="V289" t="s">
        <v>16</v>
      </c>
      <c r="W289">
        <f t="shared" si="107"/>
        <v>0</v>
      </c>
      <c r="X289">
        <f t="shared" si="108"/>
        <v>0</v>
      </c>
      <c r="Y289">
        <f t="shared" si="109"/>
        <v>0</v>
      </c>
      <c r="Z289">
        <f t="shared" si="110"/>
        <v>1</v>
      </c>
      <c r="AA289">
        <f t="shared" si="111"/>
        <v>0</v>
      </c>
      <c r="AB289">
        <f t="shared" si="112"/>
        <v>0</v>
      </c>
      <c r="AC289">
        <f t="shared" si="113"/>
        <v>0</v>
      </c>
      <c r="AD289">
        <f t="shared" si="114"/>
        <v>1</v>
      </c>
      <c r="AE289" t="s">
        <v>28</v>
      </c>
      <c r="AF289">
        <f t="shared" si="115"/>
        <v>0</v>
      </c>
      <c r="AG289">
        <f t="shared" si="116"/>
        <v>0</v>
      </c>
      <c r="AH289">
        <f t="shared" si="117"/>
        <v>0</v>
      </c>
      <c r="AI289">
        <f t="shared" si="118"/>
        <v>1</v>
      </c>
      <c r="AJ289">
        <f t="shared" si="119"/>
        <v>0</v>
      </c>
      <c r="AK289">
        <v>1</v>
      </c>
      <c r="AL289">
        <v>1</v>
      </c>
      <c r="AM289">
        <v>0</v>
      </c>
      <c r="AN289">
        <v>1</v>
      </c>
      <c r="AO289">
        <v>1</v>
      </c>
      <c r="AP289">
        <v>1</v>
      </c>
      <c r="AQ289">
        <v>0</v>
      </c>
      <c r="AR289">
        <v>0</v>
      </c>
      <c r="AS289">
        <v>0</v>
      </c>
      <c r="AT289">
        <v>0</v>
      </c>
      <c r="AU289" t="s">
        <v>17</v>
      </c>
      <c r="AV289">
        <v>61.5</v>
      </c>
      <c r="AW289">
        <v>57.1</v>
      </c>
      <c r="AX289">
        <v>34.799999999999997</v>
      </c>
      <c r="AY289">
        <v>40.6</v>
      </c>
      <c r="AZ289">
        <v>55</v>
      </c>
      <c r="BA289">
        <v>76</v>
      </c>
      <c r="BB289">
        <v>1</v>
      </c>
    </row>
    <row r="290" spans="1:54" x14ac:dyDescent="0.3">
      <c r="A290" t="s">
        <v>29</v>
      </c>
      <c r="B290">
        <f t="shared" si="96"/>
        <v>0</v>
      </c>
      <c r="C290">
        <f t="shared" si="97"/>
        <v>0</v>
      </c>
      <c r="D290">
        <f t="shared" si="98"/>
        <v>1</v>
      </c>
      <c r="E290">
        <f t="shared" si="99"/>
        <v>0</v>
      </c>
      <c r="F290">
        <f t="shared" si="100"/>
        <v>0</v>
      </c>
      <c r="G290">
        <f t="shared" si="101"/>
        <v>0</v>
      </c>
      <c r="H290" s="3">
        <v>10852</v>
      </c>
      <c r="I290" s="3">
        <v>9.2921046737788231</v>
      </c>
      <c r="J290" s="2">
        <v>1.18</v>
      </c>
      <c r="K290" s="2">
        <v>-0.50321497976273344</v>
      </c>
      <c r="L290" s="2">
        <v>1.6430319999999998</v>
      </c>
      <c r="M290" s="2">
        <v>1.3923999999999999</v>
      </c>
      <c r="N290" t="s">
        <v>30</v>
      </c>
      <c r="O290" t="s">
        <v>14</v>
      </c>
      <c r="P290" t="s">
        <v>21</v>
      </c>
      <c r="Q290">
        <f t="shared" si="102"/>
        <v>0</v>
      </c>
      <c r="R290">
        <f t="shared" si="103"/>
        <v>0</v>
      </c>
      <c r="S290">
        <f t="shared" si="104"/>
        <v>0</v>
      </c>
      <c r="T290">
        <f t="shared" si="105"/>
        <v>0</v>
      </c>
      <c r="U290">
        <f t="shared" si="106"/>
        <v>1</v>
      </c>
      <c r="V290" t="s">
        <v>24</v>
      </c>
      <c r="W290">
        <f t="shared" si="107"/>
        <v>0</v>
      </c>
      <c r="X290">
        <f t="shared" si="108"/>
        <v>0</v>
      </c>
      <c r="Y290">
        <f t="shared" si="109"/>
        <v>1</v>
      </c>
      <c r="Z290">
        <f t="shared" si="110"/>
        <v>0</v>
      </c>
      <c r="AA290">
        <f t="shared" si="111"/>
        <v>0</v>
      </c>
      <c r="AB290">
        <f t="shared" si="112"/>
        <v>0</v>
      </c>
      <c r="AC290">
        <f t="shared" si="113"/>
        <v>0</v>
      </c>
      <c r="AD290">
        <f t="shared" si="114"/>
        <v>1</v>
      </c>
      <c r="AE290" t="s">
        <v>28</v>
      </c>
      <c r="AF290">
        <f t="shared" si="115"/>
        <v>0</v>
      </c>
      <c r="AG290">
        <f t="shared" si="116"/>
        <v>0</v>
      </c>
      <c r="AH290">
        <f t="shared" si="117"/>
        <v>0</v>
      </c>
      <c r="AI290">
        <f t="shared" si="118"/>
        <v>1</v>
      </c>
      <c r="AJ290">
        <f t="shared" si="119"/>
        <v>0</v>
      </c>
      <c r="AK290">
        <v>1</v>
      </c>
      <c r="AL290">
        <v>1</v>
      </c>
      <c r="AM290">
        <v>1</v>
      </c>
      <c r="AN290">
        <v>1</v>
      </c>
      <c r="AO290">
        <v>1</v>
      </c>
      <c r="AP290">
        <v>1</v>
      </c>
      <c r="AQ290">
        <v>1</v>
      </c>
      <c r="AR290">
        <v>0</v>
      </c>
      <c r="AS290">
        <v>1</v>
      </c>
      <c r="AT290">
        <v>0</v>
      </c>
      <c r="AU290" t="s">
        <v>17</v>
      </c>
      <c r="AV290">
        <v>61.6</v>
      </c>
      <c r="AW290">
        <v>55.5</v>
      </c>
      <c r="AX290">
        <v>34.299999999999997</v>
      </c>
      <c r="AY290">
        <v>40.700000000000003</v>
      </c>
      <c r="AZ290">
        <v>51</v>
      </c>
      <c r="BA290">
        <v>75</v>
      </c>
      <c r="BB290">
        <v>1</v>
      </c>
    </row>
    <row r="291" spans="1:54" x14ac:dyDescent="0.3">
      <c r="A291" t="s">
        <v>12</v>
      </c>
      <c r="B291">
        <f t="shared" si="96"/>
        <v>0</v>
      </c>
      <c r="C291">
        <f t="shared" si="97"/>
        <v>0</v>
      </c>
      <c r="D291">
        <f t="shared" si="98"/>
        <v>0</v>
      </c>
      <c r="E291">
        <f t="shared" si="99"/>
        <v>0</v>
      </c>
      <c r="F291">
        <f t="shared" si="100"/>
        <v>0</v>
      </c>
      <c r="G291">
        <f t="shared" si="101"/>
        <v>1</v>
      </c>
      <c r="H291" s="3">
        <v>17863</v>
      </c>
      <c r="I291" s="3">
        <v>9.7904868134488847</v>
      </c>
      <c r="J291" s="2">
        <v>1.5580000000000001</v>
      </c>
      <c r="K291" s="2">
        <v>0.80169337715422284</v>
      </c>
      <c r="L291" s="2">
        <v>3.7818331120000002</v>
      </c>
      <c r="M291" s="2">
        <v>2.4273640000000003</v>
      </c>
      <c r="N291" t="s">
        <v>13</v>
      </c>
      <c r="O291" t="s">
        <v>14</v>
      </c>
      <c r="P291" t="s">
        <v>31</v>
      </c>
      <c r="Q291">
        <f t="shared" si="102"/>
        <v>0</v>
      </c>
      <c r="R291">
        <f t="shared" si="103"/>
        <v>0</v>
      </c>
      <c r="S291">
        <f t="shared" si="104"/>
        <v>0</v>
      </c>
      <c r="T291">
        <f t="shared" si="105"/>
        <v>1</v>
      </c>
      <c r="U291">
        <f t="shared" si="106"/>
        <v>0</v>
      </c>
      <c r="V291" t="s">
        <v>24</v>
      </c>
      <c r="W291">
        <f t="shared" si="107"/>
        <v>0</v>
      </c>
      <c r="X291">
        <f t="shared" si="108"/>
        <v>0</v>
      </c>
      <c r="Y291">
        <f t="shared" si="109"/>
        <v>1</v>
      </c>
      <c r="Z291">
        <f t="shared" si="110"/>
        <v>0</v>
      </c>
      <c r="AA291">
        <f t="shared" si="111"/>
        <v>0</v>
      </c>
      <c r="AB291">
        <f t="shared" si="112"/>
        <v>0</v>
      </c>
      <c r="AC291">
        <f t="shared" si="113"/>
        <v>0</v>
      </c>
      <c r="AD291">
        <f t="shared" si="114"/>
        <v>1</v>
      </c>
      <c r="AE291" t="s">
        <v>28</v>
      </c>
      <c r="AF291">
        <f t="shared" si="115"/>
        <v>0</v>
      </c>
      <c r="AG291">
        <f t="shared" si="116"/>
        <v>0</v>
      </c>
      <c r="AH291">
        <f t="shared" si="117"/>
        <v>0</v>
      </c>
      <c r="AI291">
        <f t="shared" si="118"/>
        <v>1</v>
      </c>
      <c r="AJ291">
        <f t="shared" si="119"/>
        <v>0</v>
      </c>
      <c r="AK291">
        <v>1</v>
      </c>
      <c r="AL291">
        <v>1</v>
      </c>
      <c r="AM291">
        <v>0</v>
      </c>
      <c r="AN291">
        <v>1</v>
      </c>
      <c r="AO291">
        <v>1</v>
      </c>
      <c r="AP291">
        <v>1</v>
      </c>
      <c r="AQ291">
        <v>1</v>
      </c>
      <c r="AR291">
        <v>0</v>
      </c>
      <c r="AS291">
        <v>1</v>
      </c>
      <c r="AT291">
        <v>1</v>
      </c>
      <c r="AU291" t="s">
        <v>17</v>
      </c>
      <c r="AV291">
        <v>61.6</v>
      </c>
      <c r="AW291">
        <v>55.8</v>
      </c>
      <c r="AX291">
        <v>34.5</v>
      </c>
      <c r="AY291">
        <v>40.700000000000003</v>
      </c>
      <c r="AZ291">
        <v>54</v>
      </c>
      <c r="BA291">
        <v>77</v>
      </c>
      <c r="BB291">
        <v>1</v>
      </c>
    </row>
    <row r="292" spans="1:54" x14ac:dyDescent="0.3">
      <c r="A292" t="s">
        <v>19</v>
      </c>
      <c r="B292">
        <f t="shared" si="96"/>
        <v>1</v>
      </c>
      <c r="C292">
        <f t="shared" si="97"/>
        <v>0</v>
      </c>
      <c r="D292">
        <f t="shared" si="98"/>
        <v>0</v>
      </c>
      <c r="E292">
        <f t="shared" si="99"/>
        <v>0</v>
      </c>
      <c r="F292">
        <f t="shared" si="100"/>
        <v>0</v>
      </c>
      <c r="G292">
        <f t="shared" si="101"/>
        <v>0</v>
      </c>
      <c r="H292" s="3">
        <v>39203</v>
      </c>
      <c r="I292" s="3">
        <v>10.576508553462482</v>
      </c>
      <c r="J292" s="2">
        <v>1.71</v>
      </c>
      <c r="K292" s="2">
        <v>1.3264184307292948</v>
      </c>
      <c r="L292" s="2">
        <v>5.0002109999999993</v>
      </c>
      <c r="M292" s="2">
        <v>2.9240999999999997</v>
      </c>
      <c r="N292" t="s">
        <v>13</v>
      </c>
      <c r="O292" t="s">
        <v>20</v>
      </c>
      <c r="P292" t="s">
        <v>27</v>
      </c>
      <c r="Q292">
        <f t="shared" si="102"/>
        <v>1</v>
      </c>
      <c r="R292">
        <f t="shared" si="103"/>
        <v>0</v>
      </c>
      <c r="S292">
        <f t="shared" si="104"/>
        <v>0</v>
      </c>
      <c r="T292">
        <f t="shared" si="105"/>
        <v>0</v>
      </c>
      <c r="U292">
        <f t="shared" si="106"/>
        <v>0</v>
      </c>
      <c r="V292" t="s">
        <v>32</v>
      </c>
      <c r="W292">
        <f t="shared" si="107"/>
        <v>0</v>
      </c>
      <c r="X292">
        <f t="shared" si="108"/>
        <v>0</v>
      </c>
      <c r="Y292">
        <f t="shared" si="109"/>
        <v>0</v>
      </c>
      <c r="Z292">
        <f t="shared" si="110"/>
        <v>0</v>
      </c>
      <c r="AA292">
        <f t="shared" si="111"/>
        <v>1</v>
      </c>
      <c r="AB292">
        <f t="shared" si="112"/>
        <v>0</v>
      </c>
      <c r="AC292">
        <f t="shared" si="113"/>
        <v>0</v>
      </c>
      <c r="AD292">
        <f t="shared" si="114"/>
        <v>1</v>
      </c>
      <c r="AE292" t="s">
        <v>23</v>
      </c>
      <c r="AF292">
        <f t="shared" si="115"/>
        <v>0</v>
      </c>
      <c r="AG292">
        <f t="shared" si="116"/>
        <v>1</v>
      </c>
      <c r="AH292">
        <f t="shared" si="117"/>
        <v>0</v>
      </c>
      <c r="AI292">
        <f t="shared" si="118"/>
        <v>0</v>
      </c>
      <c r="AJ292">
        <f t="shared" si="119"/>
        <v>0</v>
      </c>
      <c r="AK292">
        <v>0</v>
      </c>
      <c r="AL292">
        <v>1</v>
      </c>
      <c r="AM292">
        <v>1</v>
      </c>
      <c r="AN292">
        <v>0</v>
      </c>
      <c r="AO292">
        <v>1</v>
      </c>
      <c r="AP292">
        <v>1</v>
      </c>
      <c r="AQ292">
        <v>1</v>
      </c>
      <c r="AR292">
        <v>1</v>
      </c>
      <c r="AS292">
        <v>0</v>
      </c>
      <c r="AT292">
        <v>0</v>
      </c>
      <c r="AU292" t="s">
        <v>22</v>
      </c>
      <c r="AV292">
        <v>61.9</v>
      </c>
      <c r="AW292">
        <v>55</v>
      </c>
      <c r="AX292">
        <v>34</v>
      </c>
      <c r="AY292">
        <v>40.6</v>
      </c>
      <c r="AZ292">
        <v>50</v>
      </c>
      <c r="BA292">
        <v>80</v>
      </c>
      <c r="BB292">
        <v>1</v>
      </c>
    </row>
    <row r="293" spans="1:54" x14ac:dyDescent="0.3">
      <c r="A293" t="s">
        <v>19</v>
      </c>
      <c r="B293">
        <f t="shared" si="96"/>
        <v>1</v>
      </c>
      <c r="C293">
        <f t="shared" si="97"/>
        <v>0</v>
      </c>
      <c r="D293">
        <f t="shared" si="98"/>
        <v>0</v>
      </c>
      <c r="E293">
        <f t="shared" si="99"/>
        <v>0</v>
      </c>
      <c r="F293">
        <f t="shared" si="100"/>
        <v>0</v>
      </c>
      <c r="G293">
        <f t="shared" si="101"/>
        <v>0</v>
      </c>
      <c r="H293" s="3">
        <v>8818.7049999999999</v>
      </c>
      <c r="I293" s="3">
        <v>9.0846303128241086</v>
      </c>
      <c r="J293" s="2">
        <v>1.06</v>
      </c>
      <c r="K293" s="2">
        <v>-0.91747160100621117</v>
      </c>
      <c r="L293" s="2">
        <v>1.1910160000000001</v>
      </c>
      <c r="M293" s="2">
        <v>1.1236000000000002</v>
      </c>
      <c r="N293" t="s">
        <v>13</v>
      </c>
      <c r="O293" t="s">
        <v>20</v>
      </c>
      <c r="P293" t="s">
        <v>21</v>
      </c>
      <c r="Q293">
        <f t="shared" si="102"/>
        <v>0</v>
      </c>
      <c r="R293">
        <f t="shared" si="103"/>
        <v>0</v>
      </c>
      <c r="S293">
        <f t="shared" si="104"/>
        <v>0</v>
      </c>
      <c r="T293">
        <f t="shared" si="105"/>
        <v>0</v>
      </c>
      <c r="U293">
        <f t="shared" si="106"/>
        <v>1</v>
      </c>
      <c r="V293" t="s">
        <v>32</v>
      </c>
      <c r="W293">
        <f t="shared" si="107"/>
        <v>0</v>
      </c>
      <c r="X293">
        <f t="shared" si="108"/>
        <v>0</v>
      </c>
      <c r="Y293">
        <f t="shared" si="109"/>
        <v>0</v>
      </c>
      <c r="Z293">
        <f t="shared" si="110"/>
        <v>0</v>
      </c>
      <c r="AA293">
        <f t="shared" si="111"/>
        <v>1</v>
      </c>
      <c r="AB293">
        <f t="shared" si="112"/>
        <v>0</v>
      </c>
      <c r="AC293">
        <f t="shared" si="113"/>
        <v>0</v>
      </c>
      <c r="AD293">
        <f t="shared" si="114"/>
        <v>1</v>
      </c>
      <c r="AE293" t="s">
        <v>33</v>
      </c>
      <c r="AF293">
        <f t="shared" si="115"/>
        <v>1</v>
      </c>
      <c r="AG293">
        <f t="shared" si="116"/>
        <v>0</v>
      </c>
      <c r="AH293">
        <f t="shared" si="117"/>
        <v>0</v>
      </c>
      <c r="AI293">
        <f t="shared" si="118"/>
        <v>0</v>
      </c>
      <c r="AJ293">
        <f t="shared" si="119"/>
        <v>0</v>
      </c>
      <c r="AK293">
        <v>0</v>
      </c>
      <c r="AL293">
        <v>1</v>
      </c>
      <c r="AM293">
        <v>1</v>
      </c>
      <c r="AN293">
        <v>0</v>
      </c>
      <c r="AO293">
        <v>1</v>
      </c>
      <c r="AP293">
        <v>1</v>
      </c>
      <c r="AQ293">
        <v>1</v>
      </c>
      <c r="AR293">
        <v>0</v>
      </c>
      <c r="AS293">
        <v>0</v>
      </c>
      <c r="AT293">
        <v>0</v>
      </c>
      <c r="AU293" t="s">
        <v>22</v>
      </c>
      <c r="AV293">
        <v>61.8</v>
      </c>
      <c r="AW293">
        <v>56</v>
      </c>
      <c r="AX293">
        <v>35.5</v>
      </c>
      <c r="AY293">
        <v>40.6</v>
      </c>
      <c r="AZ293">
        <v>55</v>
      </c>
      <c r="BA293">
        <v>80</v>
      </c>
      <c r="BB293">
        <v>1</v>
      </c>
    </row>
    <row r="294" spans="1:54" x14ac:dyDescent="0.3">
      <c r="A294" t="s">
        <v>19</v>
      </c>
      <c r="B294">
        <f t="shared" si="96"/>
        <v>1</v>
      </c>
      <c r="C294">
        <f t="shared" si="97"/>
        <v>0</v>
      </c>
      <c r="D294">
        <f t="shared" si="98"/>
        <v>0</v>
      </c>
      <c r="E294">
        <f t="shared" si="99"/>
        <v>0</v>
      </c>
      <c r="F294">
        <f t="shared" si="100"/>
        <v>0</v>
      </c>
      <c r="G294">
        <f t="shared" si="101"/>
        <v>0</v>
      </c>
      <c r="H294" s="3">
        <v>7889.8499999999995</v>
      </c>
      <c r="I294" s="3">
        <v>8.9733324022523568</v>
      </c>
      <c r="J294" s="2">
        <v>1</v>
      </c>
      <c r="K294" s="2">
        <v>-1.1245999116279504</v>
      </c>
      <c r="L294" s="2">
        <v>1</v>
      </c>
      <c r="M294" s="2">
        <v>1</v>
      </c>
      <c r="N294" t="s">
        <v>13</v>
      </c>
      <c r="O294" t="s">
        <v>20</v>
      </c>
      <c r="P294" t="s">
        <v>31</v>
      </c>
      <c r="Q294">
        <f t="shared" si="102"/>
        <v>0</v>
      </c>
      <c r="R294">
        <f t="shared" si="103"/>
        <v>0</v>
      </c>
      <c r="S294">
        <f t="shared" si="104"/>
        <v>0</v>
      </c>
      <c r="T294">
        <f t="shared" si="105"/>
        <v>1</v>
      </c>
      <c r="U294">
        <f t="shared" si="106"/>
        <v>0</v>
      </c>
      <c r="V294" t="s">
        <v>24</v>
      </c>
      <c r="W294">
        <f t="shared" si="107"/>
        <v>0</v>
      </c>
      <c r="X294">
        <f t="shared" si="108"/>
        <v>0</v>
      </c>
      <c r="Y294">
        <f t="shared" si="109"/>
        <v>1</v>
      </c>
      <c r="Z294">
        <f t="shared" si="110"/>
        <v>0</v>
      </c>
      <c r="AA294">
        <f t="shared" si="111"/>
        <v>0</v>
      </c>
      <c r="AB294">
        <f t="shared" si="112"/>
        <v>0</v>
      </c>
      <c r="AC294">
        <f t="shared" si="113"/>
        <v>0</v>
      </c>
      <c r="AD294">
        <f t="shared" si="114"/>
        <v>1</v>
      </c>
      <c r="AE294" t="s">
        <v>33</v>
      </c>
      <c r="AF294">
        <f t="shared" si="115"/>
        <v>1</v>
      </c>
      <c r="AG294">
        <f t="shared" si="116"/>
        <v>0</v>
      </c>
      <c r="AH294">
        <f t="shared" si="117"/>
        <v>0</v>
      </c>
      <c r="AI294">
        <f t="shared" si="118"/>
        <v>0</v>
      </c>
      <c r="AJ294">
        <f t="shared" si="119"/>
        <v>0</v>
      </c>
      <c r="AK294">
        <v>1</v>
      </c>
      <c r="AL294">
        <v>1</v>
      </c>
      <c r="AM294">
        <v>0</v>
      </c>
      <c r="AN294">
        <v>0</v>
      </c>
      <c r="AO294">
        <v>1</v>
      </c>
      <c r="AP294">
        <v>1</v>
      </c>
      <c r="AQ294">
        <v>1</v>
      </c>
      <c r="AR294">
        <v>0</v>
      </c>
      <c r="AS294">
        <v>0</v>
      </c>
      <c r="AT294">
        <v>0</v>
      </c>
      <c r="AU294" t="s">
        <v>22</v>
      </c>
      <c r="AV294">
        <v>61.9</v>
      </c>
      <c r="AW294">
        <v>56</v>
      </c>
      <c r="AX294">
        <v>35.5</v>
      </c>
      <c r="AY294">
        <v>40.799999999999997</v>
      </c>
      <c r="AZ294">
        <v>55</v>
      </c>
      <c r="BA294">
        <v>75</v>
      </c>
      <c r="BB294">
        <v>1</v>
      </c>
    </row>
    <row r="295" spans="1:54" x14ac:dyDescent="0.3">
      <c r="A295" t="s">
        <v>19</v>
      </c>
      <c r="B295">
        <f t="shared" si="96"/>
        <v>1</v>
      </c>
      <c r="C295">
        <f t="shared" si="97"/>
        <v>0</v>
      </c>
      <c r="D295">
        <f t="shared" si="98"/>
        <v>0</v>
      </c>
      <c r="E295">
        <f t="shared" si="99"/>
        <v>0</v>
      </c>
      <c r="F295">
        <f t="shared" si="100"/>
        <v>0</v>
      </c>
      <c r="G295">
        <f t="shared" si="101"/>
        <v>0</v>
      </c>
      <c r="H295" s="3">
        <v>17062.169999999998</v>
      </c>
      <c r="I295" s="3">
        <v>9.7446190110809425</v>
      </c>
      <c r="J295" s="2">
        <v>1.4</v>
      </c>
      <c r="K295" s="2">
        <v>0.25625549251697621</v>
      </c>
      <c r="L295" s="2">
        <v>2.7439999999999993</v>
      </c>
      <c r="M295" s="2">
        <v>1.9599999999999997</v>
      </c>
      <c r="N295" t="s">
        <v>13</v>
      </c>
      <c r="O295" t="s">
        <v>20</v>
      </c>
      <c r="P295" t="s">
        <v>31</v>
      </c>
      <c r="Q295">
        <f t="shared" si="102"/>
        <v>0</v>
      </c>
      <c r="R295">
        <f t="shared" si="103"/>
        <v>0</v>
      </c>
      <c r="S295">
        <f t="shared" si="104"/>
        <v>0</v>
      </c>
      <c r="T295">
        <f t="shared" si="105"/>
        <v>1</v>
      </c>
      <c r="U295">
        <f t="shared" si="106"/>
        <v>0</v>
      </c>
      <c r="V295" t="s">
        <v>32</v>
      </c>
      <c r="W295">
        <f t="shared" si="107"/>
        <v>0</v>
      </c>
      <c r="X295">
        <f t="shared" si="108"/>
        <v>0</v>
      </c>
      <c r="Y295">
        <f t="shared" si="109"/>
        <v>0</v>
      </c>
      <c r="Z295">
        <f t="shared" si="110"/>
        <v>0</v>
      </c>
      <c r="AA295">
        <f t="shared" si="111"/>
        <v>1</v>
      </c>
      <c r="AB295">
        <f t="shared" si="112"/>
        <v>0</v>
      </c>
      <c r="AC295">
        <f t="shared" si="113"/>
        <v>0</v>
      </c>
      <c r="AD295">
        <f t="shared" si="114"/>
        <v>1</v>
      </c>
      <c r="AE295" t="s">
        <v>28</v>
      </c>
      <c r="AF295">
        <f t="shared" si="115"/>
        <v>0</v>
      </c>
      <c r="AG295">
        <f t="shared" si="116"/>
        <v>0</v>
      </c>
      <c r="AH295">
        <f t="shared" si="117"/>
        <v>0</v>
      </c>
      <c r="AI295">
        <f t="shared" si="118"/>
        <v>1</v>
      </c>
      <c r="AJ295">
        <f t="shared" si="119"/>
        <v>0</v>
      </c>
      <c r="AK295">
        <v>0</v>
      </c>
      <c r="AL295">
        <v>1</v>
      </c>
      <c r="AM295">
        <v>1</v>
      </c>
      <c r="AN295">
        <v>0</v>
      </c>
      <c r="AO295">
        <v>1</v>
      </c>
      <c r="AP295">
        <v>1</v>
      </c>
      <c r="AQ295">
        <v>1</v>
      </c>
      <c r="AR295">
        <v>1</v>
      </c>
      <c r="AS295">
        <v>0</v>
      </c>
      <c r="AT295">
        <v>0</v>
      </c>
      <c r="AU295" t="s">
        <v>22</v>
      </c>
      <c r="AV295">
        <v>61.4</v>
      </c>
      <c r="AW295">
        <v>56</v>
      </c>
      <c r="AX295">
        <v>35</v>
      </c>
      <c r="AY295">
        <v>40.799999999999997</v>
      </c>
      <c r="AZ295">
        <v>50</v>
      </c>
      <c r="BA295">
        <v>80</v>
      </c>
      <c r="BB295">
        <v>1</v>
      </c>
    </row>
    <row r="296" spans="1:54" x14ac:dyDescent="0.3">
      <c r="A296" t="s">
        <v>29</v>
      </c>
      <c r="B296">
        <f t="shared" si="96"/>
        <v>0</v>
      </c>
      <c r="C296">
        <f t="shared" si="97"/>
        <v>0</v>
      </c>
      <c r="D296">
        <f t="shared" si="98"/>
        <v>1</v>
      </c>
      <c r="E296">
        <f t="shared" si="99"/>
        <v>0</v>
      </c>
      <c r="F296">
        <f t="shared" si="100"/>
        <v>0</v>
      </c>
      <c r="G296">
        <f t="shared" si="101"/>
        <v>0</v>
      </c>
      <c r="H296" s="3">
        <v>9244</v>
      </c>
      <c r="I296" s="3">
        <v>9.1317299713942717</v>
      </c>
      <c r="J296" s="2">
        <v>1.1200000000000001</v>
      </c>
      <c r="K296" s="2">
        <v>-0.71034329038447197</v>
      </c>
      <c r="L296" s="2">
        <v>1.4049280000000004</v>
      </c>
      <c r="M296" s="2">
        <v>1.2544000000000002</v>
      </c>
      <c r="N296" t="s">
        <v>30</v>
      </c>
      <c r="O296" t="s">
        <v>14</v>
      </c>
      <c r="P296" t="s">
        <v>21</v>
      </c>
      <c r="Q296">
        <f t="shared" si="102"/>
        <v>0</v>
      </c>
      <c r="R296">
        <f t="shared" si="103"/>
        <v>0</v>
      </c>
      <c r="S296">
        <f t="shared" si="104"/>
        <v>0</v>
      </c>
      <c r="T296">
        <f t="shared" si="105"/>
        <v>0</v>
      </c>
      <c r="U296">
        <f t="shared" si="106"/>
        <v>1</v>
      </c>
      <c r="V296" t="s">
        <v>16</v>
      </c>
      <c r="W296">
        <f t="shared" si="107"/>
        <v>0</v>
      </c>
      <c r="X296">
        <f t="shared" si="108"/>
        <v>0</v>
      </c>
      <c r="Y296">
        <f t="shared" si="109"/>
        <v>0</v>
      </c>
      <c r="Z296">
        <f t="shared" si="110"/>
        <v>1</v>
      </c>
      <c r="AA296">
        <f t="shared" si="111"/>
        <v>0</v>
      </c>
      <c r="AB296">
        <f t="shared" si="112"/>
        <v>0</v>
      </c>
      <c r="AC296">
        <f t="shared" si="113"/>
        <v>0</v>
      </c>
      <c r="AD296">
        <f t="shared" si="114"/>
        <v>1</v>
      </c>
      <c r="AE296" t="s">
        <v>28</v>
      </c>
      <c r="AF296">
        <f t="shared" si="115"/>
        <v>0</v>
      </c>
      <c r="AG296">
        <f t="shared" si="116"/>
        <v>0</v>
      </c>
      <c r="AH296">
        <f t="shared" si="117"/>
        <v>0</v>
      </c>
      <c r="AI296">
        <f t="shared" si="118"/>
        <v>1</v>
      </c>
      <c r="AJ296">
        <f t="shared" si="119"/>
        <v>0</v>
      </c>
      <c r="AK296">
        <v>1</v>
      </c>
      <c r="AL296">
        <v>1</v>
      </c>
      <c r="AM296">
        <v>1</v>
      </c>
      <c r="AN296">
        <v>1</v>
      </c>
      <c r="AO296">
        <v>1</v>
      </c>
      <c r="AP296">
        <v>1</v>
      </c>
      <c r="AQ296">
        <v>1</v>
      </c>
      <c r="AR296">
        <v>1</v>
      </c>
      <c r="AS296">
        <v>1</v>
      </c>
      <c r="AT296">
        <v>0</v>
      </c>
      <c r="AU296" t="s">
        <v>17</v>
      </c>
      <c r="AV296">
        <v>61</v>
      </c>
      <c r="AW296">
        <v>55.1</v>
      </c>
      <c r="AX296">
        <v>34.1</v>
      </c>
      <c r="AY296">
        <v>40.700000000000003</v>
      </c>
      <c r="AZ296">
        <v>50</v>
      </c>
      <c r="BA296">
        <v>76</v>
      </c>
      <c r="BB296">
        <v>1</v>
      </c>
    </row>
    <row r="297" spans="1:54" x14ac:dyDescent="0.3">
      <c r="A297" t="s">
        <v>12</v>
      </c>
      <c r="B297">
        <f t="shared" si="96"/>
        <v>0</v>
      </c>
      <c r="C297">
        <f t="shared" si="97"/>
        <v>0</v>
      </c>
      <c r="D297">
        <f t="shared" si="98"/>
        <v>0</v>
      </c>
      <c r="E297">
        <f t="shared" si="99"/>
        <v>0</v>
      </c>
      <c r="F297">
        <f t="shared" si="100"/>
        <v>0</v>
      </c>
      <c r="G297">
        <f t="shared" si="101"/>
        <v>1</v>
      </c>
      <c r="H297" s="3">
        <v>19775</v>
      </c>
      <c r="I297" s="3">
        <v>9.8921737926358553</v>
      </c>
      <c r="J297" s="2">
        <v>1.8029999999999999</v>
      </c>
      <c r="K297" s="2">
        <v>1.6474673121929901</v>
      </c>
      <c r="L297" s="2">
        <v>5.861208626999999</v>
      </c>
      <c r="M297" s="2">
        <v>3.2508089999999998</v>
      </c>
      <c r="N297" t="s">
        <v>13</v>
      </c>
      <c r="O297" t="s">
        <v>14</v>
      </c>
      <c r="P297" t="s">
        <v>21</v>
      </c>
      <c r="Q297">
        <f t="shared" si="102"/>
        <v>0</v>
      </c>
      <c r="R297">
        <f t="shared" si="103"/>
        <v>0</v>
      </c>
      <c r="S297">
        <f t="shared" si="104"/>
        <v>0</v>
      </c>
      <c r="T297">
        <f t="shared" si="105"/>
        <v>0</v>
      </c>
      <c r="U297">
        <f t="shared" si="106"/>
        <v>1</v>
      </c>
      <c r="V297" t="s">
        <v>16</v>
      </c>
      <c r="W297">
        <f t="shared" si="107"/>
        <v>0</v>
      </c>
      <c r="X297">
        <f t="shared" si="108"/>
        <v>0</v>
      </c>
      <c r="Y297">
        <f t="shared" si="109"/>
        <v>0</v>
      </c>
      <c r="Z297">
        <f t="shared" si="110"/>
        <v>1</v>
      </c>
      <c r="AA297">
        <f t="shared" si="111"/>
        <v>0</v>
      </c>
      <c r="AB297">
        <f t="shared" si="112"/>
        <v>0</v>
      </c>
      <c r="AC297">
        <f t="shared" si="113"/>
        <v>0</v>
      </c>
      <c r="AD297">
        <f t="shared" si="114"/>
        <v>1</v>
      </c>
      <c r="AE297" t="s">
        <v>18</v>
      </c>
      <c r="AF297">
        <f t="shared" si="115"/>
        <v>0</v>
      </c>
      <c r="AG297">
        <f t="shared" si="116"/>
        <v>0</v>
      </c>
      <c r="AH297">
        <f t="shared" si="117"/>
        <v>0</v>
      </c>
      <c r="AI297">
        <f t="shared" si="118"/>
        <v>0</v>
      </c>
      <c r="AJ297">
        <f t="shared" si="119"/>
        <v>1</v>
      </c>
      <c r="AK297">
        <v>1</v>
      </c>
      <c r="AL297">
        <v>1</v>
      </c>
      <c r="AM297">
        <v>0</v>
      </c>
      <c r="AN297">
        <v>1</v>
      </c>
      <c r="AO297">
        <v>1</v>
      </c>
      <c r="AP297">
        <v>1</v>
      </c>
      <c r="AQ297">
        <v>1</v>
      </c>
      <c r="AR297">
        <v>0</v>
      </c>
      <c r="AS297">
        <v>1</v>
      </c>
      <c r="AT297">
        <v>0</v>
      </c>
      <c r="AU297" t="s">
        <v>17</v>
      </c>
      <c r="AV297">
        <v>61.7</v>
      </c>
      <c r="AW297">
        <v>56.7</v>
      </c>
      <c r="AX297">
        <v>34.799999999999997</v>
      </c>
      <c r="AY297">
        <v>40.6</v>
      </c>
      <c r="AZ297">
        <v>53</v>
      </c>
      <c r="BA297">
        <v>77</v>
      </c>
      <c r="BB297">
        <v>1</v>
      </c>
    </row>
    <row r="298" spans="1:54" x14ac:dyDescent="0.3">
      <c r="A298" t="s">
        <v>35</v>
      </c>
      <c r="B298">
        <f t="shared" si="96"/>
        <v>0</v>
      </c>
      <c r="C298">
        <f t="shared" si="97"/>
        <v>0</v>
      </c>
      <c r="D298">
        <f t="shared" si="98"/>
        <v>0</v>
      </c>
      <c r="E298">
        <f t="shared" si="99"/>
        <v>1</v>
      </c>
      <c r="F298">
        <f t="shared" si="100"/>
        <v>0</v>
      </c>
      <c r="G298">
        <f t="shared" si="101"/>
        <v>0</v>
      </c>
      <c r="H298" s="3">
        <v>9000</v>
      </c>
      <c r="I298" s="3">
        <v>9.1049798563183568</v>
      </c>
      <c r="J298" s="2">
        <v>1</v>
      </c>
      <c r="K298" s="2">
        <v>-1.1245999116279504</v>
      </c>
      <c r="L298" s="2">
        <v>1</v>
      </c>
      <c r="M298" s="2">
        <v>1</v>
      </c>
      <c r="N298" t="s">
        <v>13</v>
      </c>
      <c r="O298" t="s">
        <v>36</v>
      </c>
      <c r="P298" t="s">
        <v>27</v>
      </c>
      <c r="Q298">
        <f t="shared" si="102"/>
        <v>1</v>
      </c>
      <c r="R298">
        <f t="shared" si="103"/>
        <v>0</v>
      </c>
      <c r="S298">
        <f t="shared" si="104"/>
        <v>0</v>
      </c>
      <c r="T298">
        <f t="shared" si="105"/>
        <v>0</v>
      </c>
      <c r="U298">
        <f t="shared" si="106"/>
        <v>0</v>
      </c>
      <c r="V298" t="s">
        <v>16</v>
      </c>
      <c r="W298">
        <f t="shared" si="107"/>
        <v>0</v>
      </c>
      <c r="X298">
        <f t="shared" si="108"/>
        <v>0</v>
      </c>
      <c r="Y298">
        <f t="shared" si="109"/>
        <v>0</v>
      </c>
      <c r="Z298">
        <f t="shared" si="110"/>
        <v>1</v>
      </c>
      <c r="AA298">
        <f t="shared" si="111"/>
        <v>0</v>
      </c>
      <c r="AB298">
        <f t="shared" si="112"/>
        <v>0</v>
      </c>
      <c r="AC298">
        <f t="shared" si="113"/>
        <v>0</v>
      </c>
      <c r="AD298">
        <f t="shared" si="114"/>
        <v>1</v>
      </c>
      <c r="AE298" t="s">
        <v>23</v>
      </c>
      <c r="AF298">
        <f t="shared" si="115"/>
        <v>0</v>
      </c>
      <c r="AG298">
        <f t="shared" si="116"/>
        <v>1</v>
      </c>
      <c r="AH298">
        <f t="shared" si="117"/>
        <v>0</v>
      </c>
      <c r="AI298">
        <f t="shared" si="118"/>
        <v>0</v>
      </c>
      <c r="AJ298">
        <f t="shared" si="119"/>
        <v>0</v>
      </c>
      <c r="AK298">
        <v>0</v>
      </c>
      <c r="AL298">
        <v>0</v>
      </c>
      <c r="AM298">
        <v>0</v>
      </c>
      <c r="AN298">
        <v>0</v>
      </c>
      <c r="AO298">
        <v>1</v>
      </c>
      <c r="AP298">
        <v>1</v>
      </c>
      <c r="AQ298">
        <v>1</v>
      </c>
      <c r="AR298">
        <v>1</v>
      </c>
      <c r="AS298">
        <v>0</v>
      </c>
      <c r="AT298">
        <v>0</v>
      </c>
      <c r="AU298" t="s">
        <v>22</v>
      </c>
      <c r="AV298">
        <v>62.9</v>
      </c>
      <c r="AW298">
        <v>56</v>
      </c>
      <c r="AX298">
        <v>35.5</v>
      </c>
      <c r="AY298">
        <v>40.799999999999997</v>
      </c>
      <c r="AZ298">
        <v>45</v>
      </c>
      <c r="BA298">
        <v>80</v>
      </c>
      <c r="BB298">
        <v>1</v>
      </c>
    </row>
    <row r="299" spans="1:54" x14ac:dyDescent="0.3">
      <c r="A299" t="s">
        <v>19</v>
      </c>
      <c r="B299">
        <f t="shared" si="96"/>
        <v>1</v>
      </c>
      <c r="C299">
        <f t="shared" si="97"/>
        <v>0</v>
      </c>
      <c r="D299">
        <f t="shared" si="98"/>
        <v>0</v>
      </c>
      <c r="E299">
        <f t="shared" si="99"/>
        <v>0</v>
      </c>
      <c r="F299">
        <f t="shared" si="100"/>
        <v>0</v>
      </c>
      <c r="G299">
        <f t="shared" si="101"/>
        <v>0</v>
      </c>
      <c r="H299" s="3">
        <v>7793.32</v>
      </c>
      <c r="I299" s="3">
        <v>8.9610222354925</v>
      </c>
      <c r="J299" s="2">
        <v>1</v>
      </c>
      <c r="K299" s="2">
        <v>-1.1245999116279504</v>
      </c>
      <c r="L299" s="2">
        <v>1</v>
      </c>
      <c r="M299" s="2">
        <v>1</v>
      </c>
      <c r="N299" t="s">
        <v>13</v>
      </c>
      <c r="O299" t="s">
        <v>20</v>
      </c>
      <c r="P299" t="s">
        <v>31</v>
      </c>
      <c r="Q299">
        <f t="shared" si="102"/>
        <v>0</v>
      </c>
      <c r="R299">
        <f t="shared" si="103"/>
        <v>0</v>
      </c>
      <c r="S299">
        <f t="shared" si="104"/>
        <v>0</v>
      </c>
      <c r="T299">
        <f t="shared" si="105"/>
        <v>1</v>
      </c>
      <c r="U299">
        <f t="shared" si="106"/>
        <v>0</v>
      </c>
      <c r="V299" t="s">
        <v>24</v>
      </c>
      <c r="W299">
        <f t="shared" si="107"/>
        <v>0</v>
      </c>
      <c r="X299">
        <f t="shared" si="108"/>
        <v>0</v>
      </c>
      <c r="Y299">
        <f t="shared" si="109"/>
        <v>1</v>
      </c>
      <c r="Z299">
        <f t="shared" si="110"/>
        <v>0</v>
      </c>
      <c r="AA299">
        <f t="shared" si="111"/>
        <v>0</v>
      </c>
      <c r="AB299">
        <f t="shared" si="112"/>
        <v>0</v>
      </c>
      <c r="AC299">
        <f t="shared" si="113"/>
        <v>0</v>
      </c>
      <c r="AD299">
        <f t="shared" si="114"/>
        <v>1</v>
      </c>
      <c r="AE299" t="s">
        <v>33</v>
      </c>
      <c r="AF299">
        <f t="shared" si="115"/>
        <v>1</v>
      </c>
      <c r="AG299">
        <f t="shared" si="116"/>
        <v>0</v>
      </c>
      <c r="AH299">
        <f t="shared" si="117"/>
        <v>0</v>
      </c>
      <c r="AI299">
        <f t="shared" si="118"/>
        <v>0</v>
      </c>
      <c r="AJ299">
        <f t="shared" si="119"/>
        <v>0</v>
      </c>
      <c r="AK299">
        <v>1</v>
      </c>
      <c r="AL299">
        <v>1</v>
      </c>
      <c r="AM299">
        <v>0</v>
      </c>
      <c r="AN299">
        <v>0</v>
      </c>
      <c r="AO299">
        <v>1</v>
      </c>
      <c r="AP299">
        <v>1</v>
      </c>
      <c r="AQ299">
        <v>1</v>
      </c>
      <c r="AR299">
        <v>0</v>
      </c>
      <c r="AS299">
        <v>0</v>
      </c>
      <c r="AT299">
        <v>0</v>
      </c>
      <c r="AU299" t="s">
        <v>22</v>
      </c>
      <c r="AV299">
        <v>61.9</v>
      </c>
      <c r="AW299">
        <v>56</v>
      </c>
      <c r="AX299">
        <v>35.5</v>
      </c>
      <c r="AY299">
        <v>40.6</v>
      </c>
      <c r="AZ299">
        <v>55</v>
      </c>
      <c r="BA299">
        <v>80</v>
      </c>
      <c r="BB299">
        <v>1</v>
      </c>
    </row>
    <row r="300" spans="1:54" x14ac:dyDescent="0.3">
      <c r="A300" t="s">
        <v>19</v>
      </c>
      <c r="B300">
        <f t="shared" si="96"/>
        <v>1</v>
      </c>
      <c r="C300">
        <f t="shared" si="97"/>
        <v>0</v>
      </c>
      <c r="D300">
        <f t="shared" si="98"/>
        <v>0</v>
      </c>
      <c r="E300">
        <f t="shared" si="99"/>
        <v>0</v>
      </c>
      <c r="F300">
        <f t="shared" si="100"/>
        <v>0</v>
      </c>
      <c r="G300">
        <f t="shared" si="101"/>
        <v>0</v>
      </c>
      <c r="H300" s="3">
        <v>8390.23</v>
      </c>
      <c r="I300" s="3">
        <v>9.0348232126731105</v>
      </c>
      <c r="J300" s="2">
        <v>1.07</v>
      </c>
      <c r="K300" s="2">
        <v>-0.88295021590258793</v>
      </c>
      <c r="L300" s="2">
        <v>1.2250430000000001</v>
      </c>
      <c r="M300" s="2">
        <v>1.1449</v>
      </c>
      <c r="N300" t="s">
        <v>13</v>
      </c>
      <c r="O300" t="s">
        <v>20</v>
      </c>
      <c r="P300" t="s">
        <v>21</v>
      </c>
      <c r="Q300">
        <f t="shared" si="102"/>
        <v>0</v>
      </c>
      <c r="R300">
        <f t="shared" si="103"/>
        <v>0</v>
      </c>
      <c r="S300">
        <f t="shared" si="104"/>
        <v>0</v>
      </c>
      <c r="T300">
        <f t="shared" si="105"/>
        <v>0</v>
      </c>
      <c r="U300">
        <f t="shared" si="106"/>
        <v>1</v>
      </c>
      <c r="V300" t="s">
        <v>16</v>
      </c>
      <c r="W300">
        <f t="shared" si="107"/>
        <v>0</v>
      </c>
      <c r="X300">
        <f t="shared" si="108"/>
        <v>0</v>
      </c>
      <c r="Y300">
        <f t="shared" si="109"/>
        <v>0</v>
      </c>
      <c r="Z300">
        <f t="shared" si="110"/>
        <v>1</v>
      </c>
      <c r="AA300">
        <f t="shared" si="111"/>
        <v>0</v>
      </c>
      <c r="AB300">
        <f t="shared" si="112"/>
        <v>0</v>
      </c>
      <c r="AC300">
        <f t="shared" si="113"/>
        <v>0</v>
      </c>
      <c r="AD300">
        <f t="shared" si="114"/>
        <v>1</v>
      </c>
      <c r="AE300" t="s">
        <v>23</v>
      </c>
      <c r="AF300">
        <f t="shared" si="115"/>
        <v>0</v>
      </c>
      <c r="AG300">
        <f t="shared" si="116"/>
        <v>1</v>
      </c>
      <c r="AH300">
        <f t="shared" si="117"/>
        <v>0</v>
      </c>
      <c r="AI300">
        <f t="shared" si="118"/>
        <v>0</v>
      </c>
      <c r="AJ300">
        <f t="shared" si="119"/>
        <v>0</v>
      </c>
      <c r="AK300">
        <v>1</v>
      </c>
      <c r="AL300">
        <v>1</v>
      </c>
      <c r="AM300">
        <v>0</v>
      </c>
      <c r="AN300">
        <v>1</v>
      </c>
      <c r="AO300">
        <v>1</v>
      </c>
      <c r="AP300">
        <v>1</v>
      </c>
      <c r="AQ300">
        <v>1</v>
      </c>
      <c r="AR300">
        <v>1</v>
      </c>
      <c r="AS300">
        <v>1</v>
      </c>
      <c r="AT300">
        <v>0</v>
      </c>
      <c r="AU300" t="s">
        <v>22</v>
      </c>
      <c r="AV300">
        <v>61.6</v>
      </c>
      <c r="AW300">
        <v>55</v>
      </c>
      <c r="AX300">
        <v>34.5</v>
      </c>
      <c r="AY300">
        <v>40.6</v>
      </c>
      <c r="AZ300">
        <v>50</v>
      </c>
      <c r="BA300">
        <v>75</v>
      </c>
      <c r="BB300">
        <v>1</v>
      </c>
    </row>
    <row r="301" spans="1:54" x14ac:dyDescent="0.3">
      <c r="A301" t="s">
        <v>19</v>
      </c>
      <c r="B301">
        <f t="shared" si="96"/>
        <v>1</v>
      </c>
      <c r="C301">
        <f t="shared" si="97"/>
        <v>0</v>
      </c>
      <c r="D301">
        <f t="shared" si="98"/>
        <v>0</v>
      </c>
      <c r="E301">
        <f t="shared" si="99"/>
        <v>0</v>
      </c>
      <c r="F301">
        <f t="shared" si="100"/>
        <v>0</v>
      </c>
      <c r="G301">
        <f t="shared" si="101"/>
        <v>0</v>
      </c>
      <c r="H301" s="3">
        <v>16411.084999999999</v>
      </c>
      <c r="I301" s="3">
        <v>9.7057123001190213</v>
      </c>
      <c r="J301" s="2">
        <v>1.52</v>
      </c>
      <c r="K301" s="2">
        <v>0.67051211376045472</v>
      </c>
      <c r="L301" s="2">
        <v>3.5118080000000003</v>
      </c>
      <c r="M301" s="2">
        <v>2.3104</v>
      </c>
      <c r="N301" t="s">
        <v>13</v>
      </c>
      <c r="O301" t="s">
        <v>20</v>
      </c>
      <c r="P301" t="s">
        <v>31</v>
      </c>
      <c r="Q301">
        <f t="shared" si="102"/>
        <v>0</v>
      </c>
      <c r="R301">
        <f t="shared" si="103"/>
        <v>0</v>
      </c>
      <c r="S301">
        <f t="shared" si="104"/>
        <v>0</v>
      </c>
      <c r="T301">
        <f t="shared" si="105"/>
        <v>1</v>
      </c>
      <c r="U301">
        <f t="shared" si="106"/>
        <v>0</v>
      </c>
      <c r="V301" t="s">
        <v>16</v>
      </c>
      <c r="W301">
        <f t="shared" si="107"/>
        <v>0</v>
      </c>
      <c r="X301">
        <f t="shared" si="108"/>
        <v>0</v>
      </c>
      <c r="Y301">
        <f t="shared" si="109"/>
        <v>0</v>
      </c>
      <c r="Z301">
        <f t="shared" si="110"/>
        <v>1</v>
      </c>
      <c r="AA301">
        <f t="shared" si="111"/>
        <v>0</v>
      </c>
      <c r="AB301">
        <f t="shared" si="112"/>
        <v>0</v>
      </c>
      <c r="AC301">
        <f t="shared" si="113"/>
        <v>0</v>
      </c>
      <c r="AD301">
        <f t="shared" si="114"/>
        <v>1</v>
      </c>
      <c r="AE301" t="s">
        <v>23</v>
      </c>
      <c r="AF301">
        <f t="shared" si="115"/>
        <v>0</v>
      </c>
      <c r="AG301">
        <f t="shared" si="116"/>
        <v>1</v>
      </c>
      <c r="AH301">
        <f t="shared" si="117"/>
        <v>0</v>
      </c>
      <c r="AI301">
        <f t="shared" si="118"/>
        <v>0</v>
      </c>
      <c r="AJ301">
        <f t="shared" si="119"/>
        <v>0</v>
      </c>
      <c r="AK301">
        <v>1</v>
      </c>
      <c r="AL301">
        <v>1</v>
      </c>
      <c r="AM301">
        <v>0</v>
      </c>
      <c r="AN301">
        <v>1</v>
      </c>
      <c r="AO301">
        <v>1</v>
      </c>
      <c r="AP301">
        <v>1</v>
      </c>
      <c r="AQ301">
        <v>1</v>
      </c>
      <c r="AR301">
        <v>1</v>
      </c>
      <c r="AS301">
        <v>1</v>
      </c>
      <c r="AT301">
        <v>0</v>
      </c>
      <c r="AU301" t="s">
        <v>22</v>
      </c>
      <c r="AV301">
        <v>61.9</v>
      </c>
      <c r="AW301">
        <v>56</v>
      </c>
      <c r="AX301">
        <v>34.5</v>
      </c>
      <c r="AY301">
        <v>40.6</v>
      </c>
      <c r="AZ301">
        <v>50</v>
      </c>
      <c r="BA301">
        <v>75</v>
      </c>
      <c r="BB301">
        <v>1</v>
      </c>
    </row>
    <row r="302" spans="1:54" x14ac:dyDescent="0.3">
      <c r="A302" t="s">
        <v>19</v>
      </c>
      <c r="B302">
        <f t="shared" si="96"/>
        <v>1</v>
      </c>
      <c r="C302">
        <f t="shared" si="97"/>
        <v>0</v>
      </c>
      <c r="D302">
        <f t="shared" si="98"/>
        <v>0</v>
      </c>
      <c r="E302">
        <f t="shared" si="99"/>
        <v>0</v>
      </c>
      <c r="F302">
        <f t="shared" si="100"/>
        <v>0</v>
      </c>
      <c r="G302">
        <f t="shared" si="101"/>
        <v>0</v>
      </c>
      <c r="H302" s="3">
        <v>11429.94</v>
      </c>
      <c r="I302" s="3">
        <v>9.3439915074312463</v>
      </c>
      <c r="J302" s="2">
        <v>1.33</v>
      </c>
      <c r="K302" s="2">
        <v>1.4605796791614577E-2</v>
      </c>
      <c r="L302" s="2">
        <v>2.3526370000000005</v>
      </c>
      <c r="M302" s="2">
        <v>1.7689000000000001</v>
      </c>
      <c r="N302" t="s">
        <v>13</v>
      </c>
      <c r="O302" t="s">
        <v>20</v>
      </c>
      <c r="P302" t="s">
        <v>21</v>
      </c>
      <c r="Q302">
        <f t="shared" si="102"/>
        <v>0</v>
      </c>
      <c r="R302">
        <f t="shared" si="103"/>
        <v>0</v>
      </c>
      <c r="S302">
        <f t="shared" si="104"/>
        <v>0</v>
      </c>
      <c r="T302">
        <f t="shared" si="105"/>
        <v>0</v>
      </c>
      <c r="U302">
        <f t="shared" si="106"/>
        <v>1</v>
      </c>
      <c r="V302" t="s">
        <v>24</v>
      </c>
      <c r="W302">
        <f t="shared" si="107"/>
        <v>0</v>
      </c>
      <c r="X302">
        <f t="shared" si="108"/>
        <v>0</v>
      </c>
      <c r="Y302">
        <f t="shared" si="109"/>
        <v>1</v>
      </c>
      <c r="Z302">
        <f t="shared" si="110"/>
        <v>0</v>
      </c>
      <c r="AA302">
        <f t="shared" si="111"/>
        <v>0</v>
      </c>
      <c r="AB302">
        <f t="shared" si="112"/>
        <v>0</v>
      </c>
      <c r="AC302">
        <f t="shared" si="113"/>
        <v>0</v>
      </c>
      <c r="AD302">
        <f t="shared" si="114"/>
        <v>1</v>
      </c>
      <c r="AE302" t="s">
        <v>28</v>
      </c>
      <c r="AF302">
        <f t="shared" si="115"/>
        <v>0</v>
      </c>
      <c r="AG302">
        <f t="shared" si="116"/>
        <v>0</v>
      </c>
      <c r="AH302">
        <f t="shared" si="117"/>
        <v>0</v>
      </c>
      <c r="AI302">
        <f t="shared" si="118"/>
        <v>1</v>
      </c>
      <c r="AJ302">
        <f t="shared" si="119"/>
        <v>0</v>
      </c>
      <c r="AK302">
        <v>0</v>
      </c>
      <c r="AL302">
        <v>1</v>
      </c>
      <c r="AM302">
        <v>0</v>
      </c>
      <c r="AN302">
        <v>0</v>
      </c>
      <c r="AO302">
        <v>1</v>
      </c>
      <c r="AP302">
        <v>1</v>
      </c>
      <c r="AQ302">
        <v>1</v>
      </c>
      <c r="AR302">
        <v>0</v>
      </c>
      <c r="AS302">
        <v>0</v>
      </c>
      <c r="AT302">
        <v>0</v>
      </c>
      <c r="AU302" t="s">
        <v>22</v>
      </c>
      <c r="AV302">
        <v>60.4</v>
      </c>
      <c r="AW302">
        <v>57</v>
      </c>
      <c r="AX302">
        <v>34</v>
      </c>
      <c r="AY302">
        <v>40.6</v>
      </c>
      <c r="AZ302">
        <v>55</v>
      </c>
      <c r="BA302">
        <v>80</v>
      </c>
      <c r="BB302">
        <v>1</v>
      </c>
    </row>
    <row r="303" spans="1:54" x14ac:dyDescent="0.3">
      <c r="A303" t="s">
        <v>19</v>
      </c>
      <c r="B303">
        <f t="shared" si="96"/>
        <v>1</v>
      </c>
      <c r="C303">
        <f t="shared" si="97"/>
        <v>0</v>
      </c>
      <c r="D303">
        <f t="shared" si="98"/>
        <v>0</v>
      </c>
      <c r="E303">
        <f t="shared" si="99"/>
        <v>0</v>
      </c>
      <c r="F303">
        <f t="shared" si="100"/>
        <v>0</v>
      </c>
      <c r="G303">
        <f t="shared" si="101"/>
        <v>0</v>
      </c>
      <c r="H303" s="3">
        <v>10172.094999999999</v>
      </c>
      <c r="I303" s="3">
        <v>9.2274034658613555</v>
      </c>
      <c r="J303" s="2">
        <v>1.23</v>
      </c>
      <c r="K303" s="2">
        <v>-0.33060805424461748</v>
      </c>
      <c r="L303" s="2">
        <v>1.8608669999999998</v>
      </c>
      <c r="M303" s="2">
        <v>1.5128999999999999</v>
      </c>
      <c r="N303" t="s">
        <v>13</v>
      </c>
      <c r="O303" t="s">
        <v>20</v>
      </c>
      <c r="P303" t="s">
        <v>21</v>
      </c>
      <c r="Q303">
        <f t="shared" si="102"/>
        <v>0</v>
      </c>
      <c r="R303">
        <f t="shared" si="103"/>
        <v>0</v>
      </c>
      <c r="S303">
        <f t="shared" si="104"/>
        <v>0</v>
      </c>
      <c r="T303">
        <f t="shared" si="105"/>
        <v>0</v>
      </c>
      <c r="U303">
        <f t="shared" si="106"/>
        <v>1</v>
      </c>
      <c r="V303" t="s">
        <v>24</v>
      </c>
      <c r="W303">
        <f t="shared" si="107"/>
        <v>0</v>
      </c>
      <c r="X303">
        <f t="shared" si="108"/>
        <v>0</v>
      </c>
      <c r="Y303">
        <f t="shared" si="109"/>
        <v>1</v>
      </c>
      <c r="Z303">
        <f t="shared" si="110"/>
        <v>0</v>
      </c>
      <c r="AA303">
        <f t="shared" si="111"/>
        <v>0</v>
      </c>
      <c r="AB303">
        <f t="shared" si="112"/>
        <v>0</v>
      </c>
      <c r="AC303">
        <f t="shared" si="113"/>
        <v>0</v>
      </c>
      <c r="AD303">
        <f t="shared" si="114"/>
        <v>1</v>
      </c>
      <c r="AE303" t="s">
        <v>33</v>
      </c>
      <c r="AF303">
        <f t="shared" si="115"/>
        <v>1</v>
      </c>
      <c r="AG303">
        <f t="shared" si="116"/>
        <v>0</v>
      </c>
      <c r="AH303">
        <f t="shared" si="117"/>
        <v>0</v>
      </c>
      <c r="AI303">
        <f t="shared" si="118"/>
        <v>0</v>
      </c>
      <c r="AJ303">
        <f t="shared" si="119"/>
        <v>0</v>
      </c>
      <c r="AK303">
        <v>0</v>
      </c>
      <c r="AL303">
        <v>0</v>
      </c>
      <c r="AM303">
        <v>1</v>
      </c>
      <c r="AN303">
        <v>0</v>
      </c>
      <c r="AO303">
        <v>0</v>
      </c>
      <c r="AP303">
        <v>1</v>
      </c>
      <c r="AQ303">
        <v>1</v>
      </c>
      <c r="AR303">
        <v>1</v>
      </c>
      <c r="AS303">
        <v>0</v>
      </c>
      <c r="AT303">
        <v>0</v>
      </c>
      <c r="AU303" t="s">
        <v>22</v>
      </c>
      <c r="AV303">
        <v>61.9</v>
      </c>
      <c r="AW303">
        <v>57</v>
      </c>
      <c r="AX303">
        <v>35</v>
      </c>
      <c r="AY303">
        <v>41.2</v>
      </c>
      <c r="AZ303">
        <v>50</v>
      </c>
      <c r="BA303">
        <v>80</v>
      </c>
      <c r="BB303">
        <v>1</v>
      </c>
    </row>
    <row r="304" spans="1:54" x14ac:dyDescent="0.3">
      <c r="A304" t="s">
        <v>12</v>
      </c>
      <c r="B304">
        <f t="shared" si="96"/>
        <v>0</v>
      </c>
      <c r="C304">
        <f t="shared" si="97"/>
        <v>0</v>
      </c>
      <c r="D304">
        <f t="shared" si="98"/>
        <v>0</v>
      </c>
      <c r="E304">
        <f t="shared" si="99"/>
        <v>0</v>
      </c>
      <c r="F304">
        <f t="shared" si="100"/>
        <v>0</v>
      </c>
      <c r="G304">
        <f t="shared" si="101"/>
        <v>1</v>
      </c>
      <c r="H304" s="3">
        <v>24876</v>
      </c>
      <c r="I304" s="3">
        <v>10.121658762223779</v>
      </c>
      <c r="J304" s="2">
        <v>1.704</v>
      </c>
      <c r="K304" s="2">
        <v>1.305705599667121</v>
      </c>
      <c r="L304" s="2">
        <v>4.9477616639999997</v>
      </c>
      <c r="M304" s="2">
        <v>2.903616</v>
      </c>
      <c r="N304" t="s">
        <v>13</v>
      </c>
      <c r="O304" t="s">
        <v>14</v>
      </c>
      <c r="P304" t="s">
        <v>15</v>
      </c>
      <c r="Q304">
        <f t="shared" si="102"/>
        <v>0</v>
      </c>
      <c r="R304">
        <f t="shared" si="103"/>
        <v>0</v>
      </c>
      <c r="S304">
        <f t="shared" si="104"/>
        <v>1</v>
      </c>
      <c r="T304">
        <f t="shared" si="105"/>
        <v>0</v>
      </c>
      <c r="U304">
        <f t="shared" si="106"/>
        <v>0</v>
      </c>
      <c r="V304" t="s">
        <v>24</v>
      </c>
      <c r="W304">
        <f t="shared" si="107"/>
        <v>0</v>
      </c>
      <c r="X304">
        <f t="shared" si="108"/>
        <v>0</v>
      </c>
      <c r="Y304">
        <f t="shared" si="109"/>
        <v>1</v>
      </c>
      <c r="Z304">
        <f t="shared" si="110"/>
        <v>0</v>
      </c>
      <c r="AA304">
        <f t="shared" si="111"/>
        <v>0</v>
      </c>
      <c r="AB304">
        <f t="shared" si="112"/>
        <v>0</v>
      </c>
      <c r="AC304">
        <f t="shared" si="113"/>
        <v>0</v>
      </c>
      <c r="AD304">
        <f t="shared" si="114"/>
        <v>1</v>
      </c>
      <c r="AE304" t="s">
        <v>28</v>
      </c>
      <c r="AF304">
        <f t="shared" si="115"/>
        <v>0</v>
      </c>
      <c r="AG304">
        <f t="shared" si="116"/>
        <v>0</v>
      </c>
      <c r="AH304">
        <f t="shared" si="117"/>
        <v>0</v>
      </c>
      <c r="AI304">
        <f t="shared" si="118"/>
        <v>1</v>
      </c>
      <c r="AJ304">
        <f t="shared" si="119"/>
        <v>0</v>
      </c>
      <c r="AK304">
        <v>1</v>
      </c>
      <c r="AL304">
        <v>1</v>
      </c>
      <c r="AM304">
        <v>0</v>
      </c>
      <c r="AN304">
        <v>1</v>
      </c>
      <c r="AO304">
        <v>1</v>
      </c>
      <c r="AP304">
        <v>1</v>
      </c>
      <c r="AQ304">
        <v>1</v>
      </c>
      <c r="AR304">
        <v>1</v>
      </c>
      <c r="AS304">
        <v>1</v>
      </c>
      <c r="AT304">
        <v>0</v>
      </c>
      <c r="AU304" t="s">
        <v>17</v>
      </c>
      <c r="AV304">
        <v>61.9</v>
      </c>
      <c r="AW304">
        <v>55.9</v>
      </c>
      <c r="AX304">
        <v>34.700000000000003</v>
      </c>
      <c r="AY304">
        <v>40.799999999999997</v>
      </c>
      <c r="AZ304">
        <v>50</v>
      </c>
      <c r="BA304">
        <v>76</v>
      </c>
      <c r="BB304">
        <v>1</v>
      </c>
    </row>
    <row r="305" spans="1:54" x14ac:dyDescent="0.3">
      <c r="A305" t="s">
        <v>29</v>
      </c>
      <c r="B305">
        <f t="shared" si="96"/>
        <v>0</v>
      </c>
      <c r="C305">
        <f t="shared" si="97"/>
        <v>0</v>
      </c>
      <c r="D305">
        <f t="shared" si="98"/>
        <v>1</v>
      </c>
      <c r="E305">
        <f t="shared" si="99"/>
        <v>0</v>
      </c>
      <c r="F305">
        <f t="shared" si="100"/>
        <v>0</v>
      </c>
      <c r="G305">
        <f t="shared" si="101"/>
        <v>0</v>
      </c>
      <c r="H305" s="3">
        <v>22844</v>
      </c>
      <c r="I305" s="3">
        <v>10.036443779784754</v>
      </c>
      <c r="J305" s="2">
        <v>1.8</v>
      </c>
      <c r="K305" s="2">
        <v>1.6371108966619037</v>
      </c>
      <c r="L305" s="2">
        <v>5.8320000000000007</v>
      </c>
      <c r="M305" s="2">
        <v>3.24</v>
      </c>
      <c r="N305" t="s">
        <v>30</v>
      </c>
      <c r="O305" t="s">
        <v>14</v>
      </c>
      <c r="P305" t="s">
        <v>21</v>
      </c>
      <c r="Q305">
        <f t="shared" si="102"/>
        <v>0</v>
      </c>
      <c r="R305">
        <f t="shared" si="103"/>
        <v>0</v>
      </c>
      <c r="S305">
        <f t="shared" si="104"/>
        <v>0</v>
      </c>
      <c r="T305">
        <f t="shared" si="105"/>
        <v>0</v>
      </c>
      <c r="U305">
        <f t="shared" si="106"/>
        <v>1</v>
      </c>
      <c r="V305" t="s">
        <v>16</v>
      </c>
      <c r="W305">
        <f t="shared" si="107"/>
        <v>0</v>
      </c>
      <c r="X305">
        <f t="shared" si="108"/>
        <v>0</v>
      </c>
      <c r="Y305">
        <f t="shared" si="109"/>
        <v>0</v>
      </c>
      <c r="Z305">
        <f t="shared" si="110"/>
        <v>1</v>
      </c>
      <c r="AA305">
        <f t="shared" si="111"/>
        <v>0</v>
      </c>
      <c r="AB305">
        <f t="shared" si="112"/>
        <v>0</v>
      </c>
      <c r="AC305">
        <f t="shared" si="113"/>
        <v>0</v>
      </c>
      <c r="AD305">
        <f t="shared" si="114"/>
        <v>1</v>
      </c>
      <c r="AE305" t="s">
        <v>28</v>
      </c>
      <c r="AF305">
        <f t="shared" si="115"/>
        <v>0</v>
      </c>
      <c r="AG305">
        <f t="shared" si="116"/>
        <v>0</v>
      </c>
      <c r="AH305">
        <f t="shared" si="117"/>
        <v>0</v>
      </c>
      <c r="AI305">
        <f t="shared" si="118"/>
        <v>1</v>
      </c>
      <c r="AJ305">
        <f t="shared" si="119"/>
        <v>0</v>
      </c>
      <c r="AK305">
        <v>1</v>
      </c>
      <c r="AL305">
        <v>1</v>
      </c>
      <c r="AM305">
        <v>0</v>
      </c>
      <c r="AN305">
        <v>1</v>
      </c>
      <c r="AO305">
        <v>1</v>
      </c>
      <c r="AP305">
        <v>1</v>
      </c>
      <c r="AQ305">
        <v>1</v>
      </c>
      <c r="AR305">
        <v>0</v>
      </c>
      <c r="AS305">
        <v>1</v>
      </c>
      <c r="AT305">
        <v>1</v>
      </c>
      <c r="AU305" t="s">
        <v>17</v>
      </c>
      <c r="AV305">
        <v>61.2</v>
      </c>
      <c r="AW305">
        <v>56.8</v>
      </c>
      <c r="AX305">
        <v>34.4</v>
      </c>
      <c r="AY305">
        <v>40.799999999999997</v>
      </c>
      <c r="AZ305">
        <v>51</v>
      </c>
      <c r="BA305">
        <v>77</v>
      </c>
      <c r="BB305">
        <v>1</v>
      </c>
    </row>
    <row r="306" spans="1:54" x14ac:dyDescent="0.3">
      <c r="A306" t="s">
        <v>38</v>
      </c>
      <c r="B306">
        <f t="shared" si="96"/>
        <v>0</v>
      </c>
      <c r="C306">
        <f t="shared" si="97"/>
        <v>0</v>
      </c>
      <c r="D306">
        <f t="shared" si="98"/>
        <v>0</v>
      </c>
      <c r="E306">
        <f t="shared" si="99"/>
        <v>0</v>
      </c>
      <c r="F306">
        <f t="shared" si="100"/>
        <v>1</v>
      </c>
      <c r="G306">
        <f t="shared" si="101"/>
        <v>0</v>
      </c>
      <c r="H306" s="3">
        <v>15400</v>
      </c>
      <c r="I306" s="3">
        <v>9.6421227884017213</v>
      </c>
      <c r="J306" s="2">
        <v>1.32</v>
      </c>
      <c r="K306" s="2">
        <v>-1.9915588312008629E-2</v>
      </c>
      <c r="L306" s="2">
        <v>2.2999680000000002</v>
      </c>
      <c r="M306" s="2">
        <v>1.7424000000000002</v>
      </c>
      <c r="N306" t="s">
        <v>13</v>
      </c>
      <c r="O306" t="s">
        <v>39</v>
      </c>
      <c r="P306" t="s">
        <v>27</v>
      </c>
      <c r="Q306">
        <f t="shared" si="102"/>
        <v>1</v>
      </c>
      <c r="R306">
        <f t="shared" si="103"/>
        <v>0</v>
      </c>
      <c r="S306">
        <f t="shared" si="104"/>
        <v>0</v>
      </c>
      <c r="T306">
        <f t="shared" si="105"/>
        <v>0</v>
      </c>
      <c r="U306">
        <f t="shared" si="106"/>
        <v>0</v>
      </c>
      <c r="V306" t="s">
        <v>24</v>
      </c>
      <c r="W306">
        <f t="shared" si="107"/>
        <v>0</v>
      </c>
      <c r="X306">
        <f t="shared" si="108"/>
        <v>0</v>
      </c>
      <c r="Y306">
        <f t="shared" si="109"/>
        <v>1</v>
      </c>
      <c r="Z306">
        <f t="shared" si="110"/>
        <v>0</v>
      </c>
      <c r="AA306">
        <f t="shared" si="111"/>
        <v>0</v>
      </c>
      <c r="AB306">
        <f t="shared" si="112"/>
        <v>0</v>
      </c>
      <c r="AC306">
        <f t="shared" si="113"/>
        <v>0</v>
      </c>
      <c r="AD306">
        <f t="shared" si="114"/>
        <v>1</v>
      </c>
      <c r="AE306" t="s">
        <v>33</v>
      </c>
      <c r="AF306">
        <f t="shared" si="115"/>
        <v>1</v>
      </c>
      <c r="AG306">
        <f t="shared" si="116"/>
        <v>0</v>
      </c>
      <c r="AH306">
        <f t="shared" si="117"/>
        <v>0</v>
      </c>
      <c r="AI306">
        <f t="shared" si="118"/>
        <v>0</v>
      </c>
      <c r="AJ306">
        <f t="shared" si="119"/>
        <v>0</v>
      </c>
      <c r="AK306">
        <v>1</v>
      </c>
      <c r="AL306">
        <v>1</v>
      </c>
      <c r="AM306">
        <v>0</v>
      </c>
      <c r="AN306">
        <v>1</v>
      </c>
      <c r="AO306">
        <v>0</v>
      </c>
      <c r="AP306">
        <v>1</v>
      </c>
      <c r="AQ306">
        <v>1</v>
      </c>
      <c r="AR306">
        <v>0</v>
      </c>
      <c r="AS306">
        <v>0</v>
      </c>
      <c r="AT306">
        <v>0</v>
      </c>
      <c r="AU306" t="s">
        <v>17</v>
      </c>
      <c r="AV306">
        <v>61.5</v>
      </c>
      <c r="AW306">
        <v>56</v>
      </c>
      <c r="AX306">
        <v>34.700000000000003</v>
      </c>
      <c r="AY306">
        <v>40.5</v>
      </c>
      <c r="AZ306">
        <v>53</v>
      </c>
      <c r="BA306">
        <v>77</v>
      </c>
      <c r="BB306">
        <v>1</v>
      </c>
    </row>
    <row r="307" spans="1:54" x14ac:dyDescent="0.3">
      <c r="A307" t="s">
        <v>12</v>
      </c>
      <c r="B307">
        <f t="shared" si="96"/>
        <v>0</v>
      </c>
      <c r="C307">
        <f t="shared" si="97"/>
        <v>0</v>
      </c>
      <c r="D307">
        <f t="shared" si="98"/>
        <v>0</v>
      </c>
      <c r="E307">
        <f t="shared" si="99"/>
        <v>0</v>
      </c>
      <c r="F307">
        <f t="shared" si="100"/>
        <v>0</v>
      </c>
      <c r="G307">
        <f t="shared" si="101"/>
        <v>1</v>
      </c>
      <c r="H307" s="3">
        <v>20665</v>
      </c>
      <c r="I307" s="3">
        <v>9.9361967269458322</v>
      </c>
      <c r="J307" s="2">
        <v>1.5269999999999999</v>
      </c>
      <c r="K307" s="2">
        <v>0.6946770833329905</v>
      </c>
      <c r="L307" s="2">
        <v>3.5605501829999993</v>
      </c>
      <c r="M307" s="2">
        <v>2.3317289999999997</v>
      </c>
      <c r="N307" t="s">
        <v>13</v>
      </c>
      <c r="O307" t="s">
        <v>14</v>
      </c>
      <c r="P307" t="s">
        <v>40</v>
      </c>
      <c r="Q307">
        <f t="shared" si="102"/>
        <v>0</v>
      </c>
      <c r="R307">
        <f t="shared" si="103"/>
        <v>1</v>
      </c>
      <c r="S307">
        <f t="shared" si="104"/>
        <v>0</v>
      </c>
      <c r="T307">
        <f t="shared" si="105"/>
        <v>0</v>
      </c>
      <c r="U307">
        <f t="shared" si="106"/>
        <v>0</v>
      </c>
      <c r="V307" t="s">
        <v>16</v>
      </c>
      <c r="W307">
        <f t="shared" si="107"/>
        <v>0</v>
      </c>
      <c r="X307">
        <f t="shared" si="108"/>
        <v>0</v>
      </c>
      <c r="Y307">
        <f t="shared" si="109"/>
        <v>0</v>
      </c>
      <c r="Z307">
        <f t="shared" si="110"/>
        <v>1</v>
      </c>
      <c r="AA307">
        <f t="shared" si="111"/>
        <v>0</v>
      </c>
      <c r="AB307">
        <f t="shared" si="112"/>
        <v>0</v>
      </c>
      <c r="AC307">
        <f t="shared" si="113"/>
        <v>0</v>
      </c>
      <c r="AD307">
        <f t="shared" si="114"/>
        <v>1</v>
      </c>
      <c r="AE307" t="s">
        <v>18</v>
      </c>
      <c r="AF307">
        <f t="shared" si="115"/>
        <v>0</v>
      </c>
      <c r="AG307">
        <f t="shared" si="116"/>
        <v>0</v>
      </c>
      <c r="AH307">
        <f t="shared" si="117"/>
        <v>0</v>
      </c>
      <c r="AI307">
        <f t="shared" si="118"/>
        <v>0</v>
      </c>
      <c r="AJ307">
        <f t="shared" si="119"/>
        <v>1</v>
      </c>
      <c r="AK307">
        <v>1</v>
      </c>
      <c r="AL307">
        <v>1</v>
      </c>
      <c r="AM307">
        <v>0</v>
      </c>
      <c r="AN307">
        <v>1</v>
      </c>
      <c r="AO307">
        <v>0</v>
      </c>
      <c r="AP307">
        <v>1</v>
      </c>
      <c r="AQ307">
        <v>1</v>
      </c>
      <c r="AR307">
        <v>1</v>
      </c>
      <c r="AS307">
        <v>0</v>
      </c>
      <c r="AT307">
        <v>0</v>
      </c>
      <c r="AU307" t="s">
        <v>17</v>
      </c>
      <c r="AV307">
        <v>61.9</v>
      </c>
      <c r="AW307">
        <v>56.7</v>
      </c>
      <c r="AX307">
        <v>34.799999999999997</v>
      </c>
      <c r="AY307">
        <v>34.799999999999997</v>
      </c>
      <c r="AZ307">
        <v>50</v>
      </c>
      <c r="BA307">
        <v>76</v>
      </c>
      <c r="BB307">
        <v>1</v>
      </c>
    </row>
    <row r="308" spans="1:54" x14ac:dyDescent="0.3">
      <c r="A308" t="s">
        <v>19</v>
      </c>
      <c r="B308">
        <f t="shared" si="96"/>
        <v>1</v>
      </c>
      <c r="C308">
        <f t="shared" si="97"/>
        <v>0</v>
      </c>
      <c r="D308">
        <f t="shared" si="98"/>
        <v>0</v>
      </c>
      <c r="E308">
        <f t="shared" si="99"/>
        <v>0</v>
      </c>
      <c r="F308">
        <f t="shared" si="100"/>
        <v>0</v>
      </c>
      <c r="G308">
        <f t="shared" si="101"/>
        <v>0</v>
      </c>
      <c r="H308" s="3">
        <v>8571.4699999999993</v>
      </c>
      <c r="I308" s="3">
        <v>9.0561945254705769</v>
      </c>
      <c r="J308" s="2">
        <v>1.02</v>
      </c>
      <c r="K308" s="2">
        <v>-1.0555571414207039</v>
      </c>
      <c r="L308" s="2">
        <v>1.0612080000000002</v>
      </c>
      <c r="M308" s="2">
        <v>1.0404</v>
      </c>
      <c r="N308" t="s">
        <v>13</v>
      </c>
      <c r="O308" t="s">
        <v>20</v>
      </c>
      <c r="P308" t="s">
        <v>21</v>
      </c>
      <c r="Q308">
        <f t="shared" si="102"/>
        <v>0</v>
      </c>
      <c r="R308">
        <f t="shared" si="103"/>
        <v>0</v>
      </c>
      <c r="S308">
        <f t="shared" si="104"/>
        <v>0</v>
      </c>
      <c r="T308">
        <f t="shared" si="105"/>
        <v>0</v>
      </c>
      <c r="U308">
        <f t="shared" si="106"/>
        <v>1</v>
      </c>
      <c r="V308" t="s">
        <v>32</v>
      </c>
      <c r="W308">
        <f t="shared" si="107"/>
        <v>0</v>
      </c>
      <c r="X308">
        <f t="shared" si="108"/>
        <v>0</v>
      </c>
      <c r="Y308">
        <f t="shared" si="109"/>
        <v>0</v>
      </c>
      <c r="Z308">
        <f t="shared" si="110"/>
        <v>0</v>
      </c>
      <c r="AA308">
        <f t="shared" si="111"/>
        <v>1</v>
      </c>
      <c r="AB308">
        <f t="shared" si="112"/>
        <v>0</v>
      </c>
      <c r="AC308">
        <f t="shared" si="113"/>
        <v>0</v>
      </c>
      <c r="AD308">
        <f t="shared" si="114"/>
        <v>1</v>
      </c>
      <c r="AE308" t="s">
        <v>28</v>
      </c>
      <c r="AF308">
        <f t="shared" si="115"/>
        <v>0</v>
      </c>
      <c r="AG308">
        <f t="shared" si="116"/>
        <v>0</v>
      </c>
      <c r="AH308">
        <f t="shared" si="117"/>
        <v>0</v>
      </c>
      <c r="AI308">
        <f t="shared" si="118"/>
        <v>1</v>
      </c>
      <c r="AJ308">
        <f t="shared" si="119"/>
        <v>0</v>
      </c>
      <c r="AK308">
        <v>1</v>
      </c>
      <c r="AL308">
        <v>0</v>
      </c>
      <c r="AM308">
        <v>1</v>
      </c>
      <c r="AN308">
        <v>0</v>
      </c>
      <c r="AO308">
        <v>1</v>
      </c>
      <c r="AP308">
        <v>1</v>
      </c>
      <c r="AQ308">
        <v>1</v>
      </c>
      <c r="AR308">
        <v>1</v>
      </c>
      <c r="AS308">
        <v>0</v>
      </c>
      <c r="AT308">
        <v>0</v>
      </c>
      <c r="AU308" t="s">
        <v>22</v>
      </c>
      <c r="AV308">
        <v>61.7</v>
      </c>
      <c r="AW308">
        <v>55</v>
      </c>
      <c r="AX308">
        <v>35</v>
      </c>
      <c r="AY308">
        <v>40.799999999999997</v>
      </c>
      <c r="AZ308">
        <v>45</v>
      </c>
      <c r="BA308">
        <v>80</v>
      </c>
      <c r="BB308">
        <v>1</v>
      </c>
    </row>
    <row r="309" spans="1:54" x14ac:dyDescent="0.3">
      <c r="A309" t="s">
        <v>19</v>
      </c>
      <c r="B309">
        <f t="shared" si="96"/>
        <v>1</v>
      </c>
      <c r="C309">
        <f t="shared" si="97"/>
        <v>0</v>
      </c>
      <c r="D309">
        <f t="shared" si="98"/>
        <v>0</v>
      </c>
      <c r="E309">
        <f t="shared" si="99"/>
        <v>0</v>
      </c>
      <c r="F309">
        <f t="shared" si="100"/>
        <v>0</v>
      </c>
      <c r="G309">
        <f t="shared" si="101"/>
        <v>0</v>
      </c>
      <c r="H309" s="3">
        <v>10906.905000000001</v>
      </c>
      <c r="I309" s="3">
        <v>9.2971513538880597</v>
      </c>
      <c r="J309" s="2">
        <v>1.03</v>
      </c>
      <c r="K309" s="2">
        <v>-1.0210357563170807</v>
      </c>
      <c r="L309" s="2">
        <v>1.092727</v>
      </c>
      <c r="M309" s="2">
        <v>1.0609</v>
      </c>
      <c r="N309" t="s">
        <v>13</v>
      </c>
      <c r="O309" t="s">
        <v>20</v>
      </c>
      <c r="P309" t="s">
        <v>27</v>
      </c>
      <c r="Q309">
        <f t="shared" si="102"/>
        <v>1</v>
      </c>
      <c r="R309">
        <f t="shared" si="103"/>
        <v>0</v>
      </c>
      <c r="S309">
        <f t="shared" si="104"/>
        <v>0</v>
      </c>
      <c r="T309">
        <f t="shared" si="105"/>
        <v>0</v>
      </c>
      <c r="U309">
        <f t="shared" si="106"/>
        <v>0</v>
      </c>
      <c r="V309" t="s">
        <v>16</v>
      </c>
      <c r="W309">
        <f t="shared" si="107"/>
        <v>0</v>
      </c>
      <c r="X309">
        <f t="shared" si="108"/>
        <v>0</v>
      </c>
      <c r="Y309">
        <f t="shared" si="109"/>
        <v>0</v>
      </c>
      <c r="Z309">
        <f t="shared" si="110"/>
        <v>1</v>
      </c>
      <c r="AA309">
        <f t="shared" si="111"/>
        <v>0</v>
      </c>
      <c r="AB309">
        <f t="shared" si="112"/>
        <v>0</v>
      </c>
      <c r="AC309">
        <f t="shared" si="113"/>
        <v>0</v>
      </c>
      <c r="AD309">
        <f t="shared" si="114"/>
        <v>1</v>
      </c>
      <c r="AE309" t="s">
        <v>33</v>
      </c>
      <c r="AF309">
        <f t="shared" si="115"/>
        <v>1</v>
      </c>
      <c r="AG309">
        <f t="shared" si="116"/>
        <v>0</v>
      </c>
      <c r="AH309">
        <f t="shared" si="117"/>
        <v>0</v>
      </c>
      <c r="AI309">
        <f t="shared" si="118"/>
        <v>0</v>
      </c>
      <c r="AJ309">
        <f t="shared" si="119"/>
        <v>0</v>
      </c>
      <c r="AK309">
        <v>1</v>
      </c>
      <c r="AL309">
        <v>1</v>
      </c>
      <c r="AM309">
        <v>0</v>
      </c>
      <c r="AN309">
        <v>0</v>
      </c>
      <c r="AO309">
        <v>1</v>
      </c>
      <c r="AP309">
        <v>1</v>
      </c>
      <c r="AQ309">
        <v>1</v>
      </c>
      <c r="AR309">
        <v>1</v>
      </c>
      <c r="AS309">
        <v>0</v>
      </c>
      <c r="AT309">
        <v>0</v>
      </c>
      <c r="AU309" t="s">
        <v>22</v>
      </c>
      <c r="AV309">
        <v>61</v>
      </c>
      <c r="AW309">
        <v>57</v>
      </c>
      <c r="AX309">
        <v>35</v>
      </c>
      <c r="AY309">
        <v>40.6</v>
      </c>
      <c r="AZ309">
        <v>50</v>
      </c>
      <c r="BA309">
        <v>80</v>
      </c>
      <c r="BB309">
        <v>1</v>
      </c>
    </row>
    <row r="310" spans="1:54" x14ac:dyDescent="0.3">
      <c r="A310" t="s">
        <v>19</v>
      </c>
      <c r="B310">
        <f t="shared" si="96"/>
        <v>1</v>
      </c>
      <c r="C310">
        <f t="shared" si="97"/>
        <v>0</v>
      </c>
      <c r="D310">
        <f t="shared" si="98"/>
        <v>0</v>
      </c>
      <c r="E310">
        <f t="shared" si="99"/>
        <v>0</v>
      </c>
      <c r="F310">
        <f t="shared" si="100"/>
        <v>0</v>
      </c>
      <c r="G310">
        <f t="shared" si="101"/>
        <v>0</v>
      </c>
      <c r="H310" s="3">
        <v>7730.28</v>
      </c>
      <c r="I310" s="3">
        <v>8.9529003634351501</v>
      </c>
      <c r="J310" s="2">
        <v>1.06</v>
      </c>
      <c r="K310" s="2">
        <v>-0.91747160100621117</v>
      </c>
      <c r="L310" s="2">
        <v>1.1910160000000001</v>
      </c>
      <c r="M310" s="2">
        <v>1.1236000000000002</v>
      </c>
      <c r="N310" t="s">
        <v>13</v>
      </c>
      <c r="O310" t="s">
        <v>20</v>
      </c>
      <c r="P310" t="s">
        <v>21</v>
      </c>
      <c r="Q310">
        <f t="shared" si="102"/>
        <v>0</v>
      </c>
      <c r="R310">
        <f t="shared" si="103"/>
        <v>0</v>
      </c>
      <c r="S310">
        <f t="shared" si="104"/>
        <v>0</v>
      </c>
      <c r="T310">
        <f t="shared" si="105"/>
        <v>0</v>
      </c>
      <c r="U310">
        <f t="shared" si="106"/>
        <v>1</v>
      </c>
      <c r="V310" t="s">
        <v>24</v>
      </c>
      <c r="W310">
        <f t="shared" si="107"/>
        <v>0</v>
      </c>
      <c r="X310">
        <f t="shared" si="108"/>
        <v>0</v>
      </c>
      <c r="Y310">
        <f t="shared" si="109"/>
        <v>1</v>
      </c>
      <c r="Z310">
        <f t="shared" si="110"/>
        <v>0</v>
      </c>
      <c r="AA310">
        <f t="shared" si="111"/>
        <v>0</v>
      </c>
      <c r="AB310">
        <f t="shared" si="112"/>
        <v>0</v>
      </c>
      <c r="AC310">
        <f t="shared" si="113"/>
        <v>0</v>
      </c>
      <c r="AD310">
        <f t="shared" si="114"/>
        <v>1</v>
      </c>
      <c r="AE310" t="s">
        <v>33</v>
      </c>
      <c r="AF310">
        <f t="shared" si="115"/>
        <v>1</v>
      </c>
      <c r="AG310">
        <f t="shared" si="116"/>
        <v>0</v>
      </c>
      <c r="AH310">
        <f t="shared" si="117"/>
        <v>0</v>
      </c>
      <c r="AI310">
        <f t="shared" si="118"/>
        <v>0</v>
      </c>
      <c r="AJ310">
        <f t="shared" si="119"/>
        <v>0</v>
      </c>
      <c r="AK310">
        <v>1</v>
      </c>
      <c r="AL310">
        <v>1</v>
      </c>
      <c r="AM310">
        <v>0</v>
      </c>
      <c r="AN310">
        <v>0</v>
      </c>
      <c r="AO310">
        <v>1</v>
      </c>
      <c r="AP310">
        <v>1</v>
      </c>
      <c r="AQ310">
        <v>1</v>
      </c>
      <c r="AR310">
        <v>1</v>
      </c>
      <c r="AS310">
        <v>0</v>
      </c>
      <c r="AT310">
        <v>0</v>
      </c>
      <c r="AU310" t="s">
        <v>22</v>
      </c>
      <c r="AV310">
        <v>61.8</v>
      </c>
      <c r="AW310">
        <v>55</v>
      </c>
      <c r="AX310">
        <v>35</v>
      </c>
      <c r="AY310">
        <v>40.6</v>
      </c>
      <c r="AZ310">
        <v>50</v>
      </c>
      <c r="BA310">
        <v>80</v>
      </c>
      <c r="BB310">
        <v>1</v>
      </c>
    </row>
    <row r="311" spans="1:54" x14ac:dyDescent="0.3">
      <c r="A311" t="s">
        <v>19</v>
      </c>
      <c r="B311">
        <f t="shared" si="96"/>
        <v>1</v>
      </c>
      <c r="C311">
        <f t="shared" si="97"/>
        <v>0</v>
      </c>
      <c r="D311">
        <f t="shared" si="98"/>
        <v>0</v>
      </c>
      <c r="E311">
        <f t="shared" si="99"/>
        <v>0</v>
      </c>
      <c r="F311">
        <f t="shared" si="100"/>
        <v>0</v>
      </c>
      <c r="G311">
        <f t="shared" si="101"/>
        <v>0</v>
      </c>
      <c r="H311" s="3">
        <v>17548.759999999998</v>
      </c>
      <c r="I311" s="3">
        <v>9.7727385711271548</v>
      </c>
      <c r="J311" s="2">
        <v>1.57</v>
      </c>
      <c r="K311" s="2">
        <v>0.84311903927857068</v>
      </c>
      <c r="L311" s="2">
        <v>3.8698930000000002</v>
      </c>
      <c r="M311" s="2">
        <v>2.4649000000000001</v>
      </c>
      <c r="N311" t="s">
        <v>13</v>
      </c>
      <c r="O311" t="s">
        <v>20</v>
      </c>
      <c r="P311" t="s">
        <v>21</v>
      </c>
      <c r="Q311">
        <f t="shared" si="102"/>
        <v>0</v>
      </c>
      <c r="R311">
        <f t="shared" si="103"/>
        <v>0</v>
      </c>
      <c r="S311">
        <f t="shared" si="104"/>
        <v>0</v>
      </c>
      <c r="T311">
        <f t="shared" si="105"/>
        <v>0</v>
      </c>
      <c r="U311">
        <f t="shared" si="106"/>
        <v>1</v>
      </c>
      <c r="V311" t="s">
        <v>32</v>
      </c>
      <c r="W311">
        <f t="shared" si="107"/>
        <v>0</v>
      </c>
      <c r="X311">
        <f t="shared" si="108"/>
        <v>0</v>
      </c>
      <c r="Y311">
        <f t="shared" si="109"/>
        <v>0</v>
      </c>
      <c r="Z311">
        <f t="shared" si="110"/>
        <v>0</v>
      </c>
      <c r="AA311">
        <f t="shared" si="111"/>
        <v>1</v>
      </c>
      <c r="AB311">
        <f t="shared" si="112"/>
        <v>0</v>
      </c>
      <c r="AC311">
        <f t="shared" si="113"/>
        <v>0</v>
      </c>
      <c r="AD311">
        <f t="shared" si="114"/>
        <v>1</v>
      </c>
      <c r="AE311" t="s">
        <v>23</v>
      </c>
      <c r="AF311">
        <f t="shared" si="115"/>
        <v>0</v>
      </c>
      <c r="AG311">
        <f t="shared" si="116"/>
        <v>1</v>
      </c>
      <c r="AH311">
        <f t="shared" si="117"/>
        <v>0</v>
      </c>
      <c r="AI311">
        <f t="shared" si="118"/>
        <v>0</v>
      </c>
      <c r="AJ311">
        <f t="shared" si="119"/>
        <v>0</v>
      </c>
      <c r="AK311">
        <v>1</v>
      </c>
      <c r="AL311">
        <v>1</v>
      </c>
      <c r="AM311">
        <v>1</v>
      </c>
      <c r="AN311">
        <v>0</v>
      </c>
      <c r="AO311">
        <v>1</v>
      </c>
      <c r="AP311">
        <v>1</v>
      </c>
      <c r="AQ311">
        <v>1</v>
      </c>
      <c r="AR311">
        <v>1</v>
      </c>
      <c r="AS311">
        <v>0</v>
      </c>
      <c r="AT311">
        <v>0</v>
      </c>
      <c r="AU311" t="s">
        <v>22</v>
      </c>
      <c r="AV311">
        <v>61.7</v>
      </c>
      <c r="AW311">
        <v>56</v>
      </c>
      <c r="AX311">
        <v>35</v>
      </c>
      <c r="AY311">
        <v>40.799999999999997</v>
      </c>
      <c r="AZ311">
        <v>50</v>
      </c>
      <c r="BA311">
        <v>80</v>
      </c>
      <c r="BB311">
        <v>1</v>
      </c>
    </row>
    <row r="312" spans="1:54" x14ac:dyDescent="0.3">
      <c r="A312" t="s">
        <v>19</v>
      </c>
      <c r="B312">
        <f t="shared" si="96"/>
        <v>1</v>
      </c>
      <c r="C312">
        <f t="shared" si="97"/>
        <v>0</v>
      </c>
      <c r="D312">
        <f t="shared" si="98"/>
        <v>0</v>
      </c>
      <c r="E312">
        <f t="shared" si="99"/>
        <v>0</v>
      </c>
      <c r="F312">
        <f t="shared" si="100"/>
        <v>0</v>
      </c>
      <c r="G312">
        <f t="shared" si="101"/>
        <v>0</v>
      </c>
      <c r="H312" s="3">
        <v>22059.075000000001</v>
      </c>
      <c r="I312" s="3">
        <v>10.001479360831352</v>
      </c>
      <c r="J312" s="2">
        <v>1.8</v>
      </c>
      <c r="K312" s="2">
        <v>1.6371108966619037</v>
      </c>
      <c r="L312" s="2">
        <v>5.8320000000000007</v>
      </c>
      <c r="M312" s="2">
        <v>3.24</v>
      </c>
      <c r="N312" t="s">
        <v>13</v>
      </c>
      <c r="O312" t="s">
        <v>20</v>
      </c>
      <c r="P312" t="s">
        <v>31</v>
      </c>
      <c r="Q312">
        <f t="shared" si="102"/>
        <v>0</v>
      </c>
      <c r="R312">
        <f t="shared" si="103"/>
        <v>0</v>
      </c>
      <c r="S312">
        <f t="shared" si="104"/>
        <v>0</v>
      </c>
      <c r="T312">
        <f t="shared" si="105"/>
        <v>1</v>
      </c>
      <c r="U312">
        <f t="shared" si="106"/>
        <v>0</v>
      </c>
      <c r="V312" t="s">
        <v>16</v>
      </c>
      <c r="W312">
        <f t="shared" si="107"/>
        <v>0</v>
      </c>
      <c r="X312">
        <f t="shared" si="108"/>
        <v>0</v>
      </c>
      <c r="Y312">
        <f t="shared" si="109"/>
        <v>0</v>
      </c>
      <c r="Z312">
        <f t="shared" si="110"/>
        <v>1</v>
      </c>
      <c r="AA312">
        <f t="shared" si="111"/>
        <v>0</v>
      </c>
      <c r="AB312">
        <f t="shared" si="112"/>
        <v>0</v>
      </c>
      <c r="AC312">
        <f t="shared" si="113"/>
        <v>0</v>
      </c>
      <c r="AD312">
        <f t="shared" si="114"/>
        <v>1</v>
      </c>
      <c r="AE312" t="s">
        <v>23</v>
      </c>
      <c r="AF312">
        <f t="shared" si="115"/>
        <v>0</v>
      </c>
      <c r="AG312">
        <f t="shared" si="116"/>
        <v>1</v>
      </c>
      <c r="AH312">
        <f t="shared" si="117"/>
        <v>0</v>
      </c>
      <c r="AI312">
        <f t="shared" si="118"/>
        <v>0</v>
      </c>
      <c r="AJ312">
        <f t="shared" si="119"/>
        <v>0</v>
      </c>
      <c r="AK312">
        <v>0</v>
      </c>
      <c r="AL312">
        <v>1</v>
      </c>
      <c r="AM312">
        <v>0</v>
      </c>
      <c r="AN312">
        <v>1</v>
      </c>
      <c r="AO312">
        <v>1</v>
      </c>
      <c r="AP312">
        <v>1</v>
      </c>
      <c r="AQ312">
        <v>1</v>
      </c>
      <c r="AR312">
        <v>0</v>
      </c>
      <c r="AS312">
        <v>1</v>
      </c>
      <c r="AT312">
        <v>0</v>
      </c>
      <c r="AU312" t="s">
        <v>22</v>
      </c>
      <c r="AV312">
        <v>61.7</v>
      </c>
      <c r="AW312">
        <v>56</v>
      </c>
      <c r="AX312">
        <v>34.5</v>
      </c>
      <c r="AY312">
        <v>40.6</v>
      </c>
      <c r="AZ312">
        <v>55</v>
      </c>
      <c r="BA312">
        <v>80</v>
      </c>
      <c r="BB312">
        <v>1</v>
      </c>
    </row>
    <row r="313" spans="1:54" x14ac:dyDescent="0.3">
      <c r="A313" t="s">
        <v>29</v>
      </c>
      <c r="B313">
        <f t="shared" si="96"/>
        <v>0</v>
      </c>
      <c r="C313">
        <f t="shared" si="97"/>
        <v>0</v>
      </c>
      <c r="D313">
        <f t="shared" si="98"/>
        <v>1</v>
      </c>
      <c r="E313">
        <f t="shared" si="99"/>
        <v>0</v>
      </c>
      <c r="F313">
        <f t="shared" si="100"/>
        <v>0</v>
      </c>
      <c r="G313">
        <f t="shared" si="101"/>
        <v>0</v>
      </c>
      <c r="H313" s="3">
        <v>11411</v>
      </c>
      <c r="I313" s="3">
        <v>9.3423330814346794</v>
      </c>
      <c r="J313" s="2">
        <v>1.26</v>
      </c>
      <c r="K313" s="2">
        <v>-0.22704389893374785</v>
      </c>
      <c r="L313" s="2">
        <v>2.0003760000000002</v>
      </c>
      <c r="M313" s="2">
        <v>1.5876000000000001</v>
      </c>
      <c r="N313" t="s">
        <v>30</v>
      </c>
      <c r="O313" t="s">
        <v>14</v>
      </c>
      <c r="P313" t="s">
        <v>31</v>
      </c>
      <c r="Q313">
        <f t="shared" si="102"/>
        <v>0</v>
      </c>
      <c r="R313">
        <f t="shared" si="103"/>
        <v>0</v>
      </c>
      <c r="S313">
        <f t="shared" si="104"/>
        <v>0</v>
      </c>
      <c r="T313">
        <f t="shared" si="105"/>
        <v>1</v>
      </c>
      <c r="U313">
        <f t="shared" si="106"/>
        <v>0</v>
      </c>
      <c r="V313" t="s">
        <v>16</v>
      </c>
      <c r="W313">
        <f t="shared" si="107"/>
        <v>0</v>
      </c>
      <c r="X313">
        <f t="shared" si="108"/>
        <v>0</v>
      </c>
      <c r="Y313">
        <f t="shared" si="109"/>
        <v>0</v>
      </c>
      <c r="Z313">
        <f t="shared" si="110"/>
        <v>1</v>
      </c>
      <c r="AA313">
        <f t="shared" si="111"/>
        <v>0</v>
      </c>
      <c r="AB313">
        <f t="shared" si="112"/>
        <v>0</v>
      </c>
      <c r="AC313">
        <f t="shared" si="113"/>
        <v>0</v>
      </c>
      <c r="AD313">
        <f t="shared" si="114"/>
        <v>1</v>
      </c>
      <c r="AE313" t="s">
        <v>18</v>
      </c>
      <c r="AF313">
        <f t="shared" si="115"/>
        <v>0</v>
      </c>
      <c r="AG313">
        <f t="shared" si="116"/>
        <v>0</v>
      </c>
      <c r="AH313">
        <f t="shared" si="117"/>
        <v>0</v>
      </c>
      <c r="AI313">
        <f t="shared" si="118"/>
        <v>0</v>
      </c>
      <c r="AJ313">
        <f t="shared" si="119"/>
        <v>1</v>
      </c>
      <c r="AK313">
        <v>1</v>
      </c>
      <c r="AL313">
        <v>1</v>
      </c>
      <c r="AM313">
        <v>1</v>
      </c>
      <c r="AN313">
        <v>1</v>
      </c>
      <c r="AO313">
        <v>1</v>
      </c>
      <c r="AP313">
        <v>1</v>
      </c>
      <c r="AQ313">
        <v>0</v>
      </c>
      <c r="AR313">
        <v>1</v>
      </c>
      <c r="AS313">
        <v>0</v>
      </c>
      <c r="AT313">
        <v>0</v>
      </c>
      <c r="AU313" t="s">
        <v>17</v>
      </c>
      <c r="AV313">
        <v>61.4</v>
      </c>
      <c r="AW313">
        <v>57.3</v>
      </c>
      <c r="AX313">
        <v>34.4</v>
      </c>
      <c r="AY313">
        <v>40.799999999999997</v>
      </c>
      <c r="AZ313">
        <v>48</v>
      </c>
      <c r="BA313">
        <v>76</v>
      </c>
      <c r="BB313">
        <v>1</v>
      </c>
    </row>
    <row r="314" spans="1:54" x14ac:dyDescent="0.3">
      <c r="A314" t="s">
        <v>29</v>
      </c>
      <c r="B314">
        <f t="shared" si="96"/>
        <v>0</v>
      </c>
      <c r="C314">
        <f t="shared" si="97"/>
        <v>0</v>
      </c>
      <c r="D314">
        <f t="shared" si="98"/>
        <v>1</v>
      </c>
      <c r="E314">
        <f t="shared" si="99"/>
        <v>0</v>
      </c>
      <c r="F314">
        <f t="shared" si="100"/>
        <v>0</v>
      </c>
      <c r="G314">
        <f t="shared" si="101"/>
        <v>0</v>
      </c>
      <c r="H314" s="3">
        <v>34819</v>
      </c>
      <c r="I314" s="3">
        <v>10.45791849378284</v>
      </c>
      <c r="J314" s="2">
        <v>1.88</v>
      </c>
      <c r="K314" s="2">
        <v>1.9132819774908885</v>
      </c>
      <c r="L314" s="2">
        <v>6.644671999999999</v>
      </c>
      <c r="M314" s="2">
        <v>3.5343999999999998</v>
      </c>
      <c r="N314" t="s">
        <v>30</v>
      </c>
      <c r="O314" t="s">
        <v>14</v>
      </c>
      <c r="P314" t="s">
        <v>40</v>
      </c>
      <c r="Q314">
        <f t="shared" si="102"/>
        <v>0</v>
      </c>
      <c r="R314">
        <f t="shared" si="103"/>
        <v>1</v>
      </c>
      <c r="S314">
        <f t="shared" si="104"/>
        <v>0</v>
      </c>
      <c r="T314">
        <f t="shared" si="105"/>
        <v>0</v>
      </c>
      <c r="U314">
        <f t="shared" si="106"/>
        <v>0</v>
      </c>
      <c r="V314" t="s">
        <v>16</v>
      </c>
      <c r="W314">
        <f t="shared" si="107"/>
        <v>0</v>
      </c>
      <c r="X314">
        <f t="shared" si="108"/>
        <v>0</v>
      </c>
      <c r="Y314">
        <f t="shared" si="109"/>
        <v>0</v>
      </c>
      <c r="Z314">
        <f t="shared" si="110"/>
        <v>1</v>
      </c>
      <c r="AA314">
        <f t="shared" si="111"/>
        <v>0</v>
      </c>
      <c r="AB314">
        <f t="shared" si="112"/>
        <v>0</v>
      </c>
      <c r="AC314">
        <f t="shared" si="113"/>
        <v>0</v>
      </c>
      <c r="AD314">
        <f t="shared" si="114"/>
        <v>1</v>
      </c>
      <c r="AE314" t="s">
        <v>18</v>
      </c>
      <c r="AF314">
        <f t="shared" si="115"/>
        <v>0</v>
      </c>
      <c r="AG314">
        <f t="shared" si="116"/>
        <v>0</v>
      </c>
      <c r="AH314">
        <f t="shared" si="117"/>
        <v>0</v>
      </c>
      <c r="AI314">
        <f t="shared" si="118"/>
        <v>0</v>
      </c>
      <c r="AJ314">
        <f t="shared" si="119"/>
        <v>1</v>
      </c>
      <c r="AK314">
        <v>1</v>
      </c>
      <c r="AL314">
        <v>1</v>
      </c>
      <c r="AM314">
        <v>1</v>
      </c>
      <c r="AN314">
        <v>1</v>
      </c>
      <c r="AO314">
        <v>1</v>
      </c>
      <c r="AP314">
        <v>1</v>
      </c>
      <c r="AQ314">
        <v>1</v>
      </c>
      <c r="AR314">
        <v>0</v>
      </c>
      <c r="AS314">
        <v>1</v>
      </c>
      <c r="AT314">
        <v>0</v>
      </c>
      <c r="AU314" t="s">
        <v>17</v>
      </c>
      <c r="AV314">
        <v>61.5</v>
      </c>
      <c r="AW314">
        <v>56.9</v>
      </c>
      <c r="AX314">
        <v>34.4</v>
      </c>
      <c r="AY314">
        <v>40.799999999999997</v>
      </c>
      <c r="AZ314">
        <v>51</v>
      </c>
      <c r="BA314">
        <v>77</v>
      </c>
      <c r="BB314">
        <v>1</v>
      </c>
    </row>
    <row r="315" spans="1:54" x14ac:dyDescent="0.3">
      <c r="A315" t="s">
        <v>25</v>
      </c>
      <c r="B315">
        <f t="shared" si="96"/>
        <v>0</v>
      </c>
      <c r="C315">
        <f t="shared" si="97"/>
        <v>1</v>
      </c>
      <c r="D315">
        <f t="shared" si="98"/>
        <v>0</v>
      </c>
      <c r="E315">
        <f t="shared" si="99"/>
        <v>0</v>
      </c>
      <c r="F315">
        <f t="shared" si="100"/>
        <v>0</v>
      </c>
      <c r="G315">
        <f t="shared" si="101"/>
        <v>0</v>
      </c>
      <c r="H315" s="3">
        <v>11456</v>
      </c>
      <c r="I315" s="3">
        <v>9.3462688892004273</v>
      </c>
      <c r="J315" s="2">
        <v>1.073</v>
      </c>
      <c r="K315" s="2">
        <v>-0.87259380037150136</v>
      </c>
      <c r="L315" s="2">
        <v>1.2353760169999999</v>
      </c>
      <c r="M315" s="2">
        <v>1.1513289999999998</v>
      </c>
      <c r="N315" t="s">
        <v>13</v>
      </c>
      <c r="O315" t="s">
        <v>26</v>
      </c>
      <c r="P315" t="s">
        <v>40</v>
      </c>
      <c r="Q315">
        <f t="shared" si="102"/>
        <v>0</v>
      </c>
      <c r="R315">
        <f t="shared" si="103"/>
        <v>1</v>
      </c>
      <c r="S315">
        <f t="shared" si="104"/>
        <v>0</v>
      </c>
      <c r="T315">
        <f t="shared" si="105"/>
        <v>0</v>
      </c>
      <c r="U315">
        <f t="shared" si="106"/>
        <v>0</v>
      </c>
      <c r="V315" t="s">
        <v>16</v>
      </c>
      <c r="W315">
        <f t="shared" si="107"/>
        <v>0</v>
      </c>
      <c r="X315">
        <f t="shared" si="108"/>
        <v>0</v>
      </c>
      <c r="Y315">
        <f t="shared" si="109"/>
        <v>0</v>
      </c>
      <c r="Z315">
        <f t="shared" si="110"/>
        <v>1</v>
      </c>
      <c r="AA315">
        <f t="shared" si="111"/>
        <v>0</v>
      </c>
      <c r="AB315">
        <f t="shared" si="112"/>
        <v>0</v>
      </c>
      <c r="AC315">
        <f t="shared" si="113"/>
        <v>0</v>
      </c>
      <c r="AD315">
        <f t="shared" si="114"/>
        <v>1</v>
      </c>
      <c r="AE315" t="s">
        <v>28</v>
      </c>
      <c r="AF315">
        <f t="shared" si="115"/>
        <v>0</v>
      </c>
      <c r="AG315">
        <f t="shared" si="116"/>
        <v>0</v>
      </c>
      <c r="AH315">
        <f t="shared" si="117"/>
        <v>0</v>
      </c>
      <c r="AI315">
        <f t="shared" si="118"/>
        <v>1</v>
      </c>
      <c r="AJ315">
        <f t="shared" si="119"/>
        <v>0</v>
      </c>
      <c r="AK315">
        <v>1</v>
      </c>
      <c r="AL315">
        <v>1</v>
      </c>
      <c r="AM315">
        <v>0</v>
      </c>
      <c r="AN315">
        <v>1</v>
      </c>
      <c r="AO315">
        <v>1</v>
      </c>
      <c r="AP315">
        <v>1</v>
      </c>
      <c r="AQ315">
        <v>1</v>
      </c>
      <c r="AR315">
        <v>0</v>
      </c>
      <c r="AS315">
        <v>1</v>
      </c>
      <c r="AT315">
        <v>0</v>
      </c>
      <c r="AU315" t="s">
        <v>17</v>
      </c>
      <c r="AV315">
        <v>61.9</v>
      </c>
      <c r="AW315">
        <v>55.5</v>
      </c>
      <c r="AX315">
        <v>34.299999999999997</v>
      </c>
      <c r="AY315">
        <v>40.9</v>
      </c>
      <c r="AZ315">
        <v>55</v>
      </c>
      <c r="BA315">
        <v>76</v>
      </c>
      <c r="BB315">
        <v>1</v>
      </c>
    </row>
    <row r="316" spans="1:54" x14ac:dyDescent="0.3">
      <c r="A316" t="s">
        <v>25</v>
      </c>
      <c r="B316">
        <f t="shared" si="96"/>
        <v>0</v>
      </c>
      <c r="C316">
        <f t="shared" si="97"/>
        <v>1</v>
      </c>
      <c r="D316">
        <f t="shared" si="98"/>
        <v>0</v>
      </c>
      <c r="E316">
        <f t="shared" si="99"/>
        <v>0</v>
      </c>
      <c r="F316">
        <f t="shared" si="100"/>
        <v>0</v>
      </c>
      <c r="G316">
        <f t="shared" si="101"/>
        <v>0</v>
      </c>
      <c r="H316" s="3">
        <v>7673</v>
      </c>
      <c r="I316" s="3">
        <v>8.9454629521776656</v>
      </c>
      <c r="J316" s="2">
        <v>1.01</v>
      </c>
      <c r="K316" s="2">
        <v>-1.0900785265243271</v>
      </c>
      <c r="L316" s="2">
        <v>1.0303010000000001</v>
      </c>
      <c r="M316" s="2">
        <v>1.0201</v>
      </c>
      <c r="N316" t="s">
        <v>13</v>
      </c>
      <c r="O316" t="s">
        <v>26</v>
      </c>
      <c r="P316" t="s">
        <v>21</v>
      </c>
      <c r="Q316">
        <f t="shared" si="102"/>
        <v>0</v>
      </c>
      <c r="R316">
        <f t="shared" si="103"/>
        <v>0</v>
      </c>
      <c r="S316">
        <f t="shared" si="104"/>
        <v>0</v>
      </c>
      <c r="T316">
        <f t="shared" si="105"/>
        <v>0</v>
      </c>
      <c r="U316">
        <f t="shared" si="106"/>
        <v>1</v>
      </c>
      <c r="V316" t="s">
        <v>16</v>
      </c>
      <c r="W316">
        <f t="shared" si="107"/>
        <v>0</v>
      </c>
      <c r="X316">
        <f t="shared" si="108"/>
        <v>0</v>
      </c>
      <c r="Y316">
        <f t="shared" si="109"/>
        <v>0</v>
      </c>
      <c r="Z316">
        <f t="shared" si="110"/>
        <v>1</v>
      </c>
      <c r="AA316">
        <f t="shared" si="111"/>
        <v>0</v>
      </c>
      <c r="AB316">
        <f t="shared" si="112"/>
        <v>0</v>
      </c>
      <c r="AC316">
        <f t="shared" si="113"/>
        <v>0</v>
      </c>
      <c r="AD316">
        <f t="shared" si="114"/>
        <v>1</v>
      </c>
      <c r="AE316" t="s">
        <v>28</v>
      </c>
      <c r="AF316">
        <f t="shared" si="115"/>
        <v>0</v>
      </c>
      <c r="AG316">
        <f t="shared" si="116"/>
        <v>0</v>
      </c>
      <c r="AH316">
        <f t="shared" si="117"/>
        <v>0</v>
      </c>
      <c r="AI316">
        <f t="shared" si="118"/>
        <v>1</v>
      </c>
      <c r="AJ316">
        <f t="shared" si="119"/>
        <v>0</v>
      </c>
      <c r="AK316">
        <v>1</v>
      </c>
      <c r="AL316">
        <v>1</v>
      </c>
      <c r="AM316">
        <v>0</v>
      </c>
      <c r="AN316">
        <v>1</v>
      </c>
      <c r="AO316">
        <v>1</v>
      </c>
      <c r="AP316">
        <v>1</v>
      </c>
      <c r="AQ316">
        <v>0</v>
      </c>
      <c r="AR316">
        <v>0</v>
      </c>
      <c r="AS316">
        <v>0</v>
      </c>
      <c r="AT316">
        <v>0</v>
      </c>
      <c r="AU316" t="s">
        <v>17</v>
      </c>
      <c r="AV316">
        <v>61.6</v>
      </c>
      <c r="AW316">
        <v>57.2</v>
      </c>
      <c r="AX316">
        <v>34.799999999999997</v>
      </c>
      <c r="AY316">
        <v>40.9</v>
      </c>
      <c r="AZ316">
        <v>54</v>
      </c>
      <c r="BA316">
        <v>76</v>
      </c>
      <c r="BB316">
        <v>1</v>
      </c>
    </row>
    <row r="317" spans="1:54" x14ac:dyDescent="0.3">
      <c r="A317" t="s">
        <v>19</v>
      </c>
      <c r="B317">
        <f t="shared" si="96"/>
        <v>1</v>
      </c>
      <c r="C317">
        <f t="shared" si="97"/>
        <v>0</v>
      </c>
      <c r="D317">
        <f t="shared" si="98"/>
        <v>0</v>
      </c>
      <c r="E317">
        <f t="shared" si="99"/>
        <v>0</v>
      </c>
      <c r="F317">
        <f t="shared" si="100"/>
        <v>0</v>
      </c>
      <c r="G317">
        <f t="shared" si="101"/>
        <v>0</v>
      </c>
      <c r="H317" s="3">
        <v>11245.744999999999</v>
      </c>
      <c r="I317" s="3">
        <v>9.3277451138662784</v>
      </c>
      <c r="J317" s="2">
        <v>1.23</v>
      </c>
      <c r="K317" s="2">
        <v>-0.33060805424461748</v>
      </c>
      <c r="L317" s="2">
        <v>1.8608669999999998</v>
      </c>
      <c r="M317" s="2">
        <v>1.5128999999999999</v>
      </c>
      <c r="N317" t="s">
        <v>13</v>
      </c>
      <c r="O317" t="s">
        <v>20</v>
      </c>
      <c r="P317" t="s">
        <v>21</v>
      </c>
      <c r="Q317">
        <f t="shared" si="102"/>
        <v>0</v>
      </c>
      <c r="R317">
        <f t="shared" si="103"/>
        <v>0</v>
      </c>
      <c r="S317">
        <f t="shared" si="104"/>
        <v>0</v>
      </c>
      <c r="T317">
        <f t="shared" si="105"/>
        <v>0</v>
      </c>
      <c r="U317">
        <f t="shared" si="106"/>
        <v>1</v>
      </c>
      <c r="V317" t="s">
        <v>32</v>
      </c>
      <c r="W317">
        <f t="shared" si="107"/>
        <v>0</v>
      </c>
      <c r="X317">
        <f t="shared" si="108"/>
        <v>0</v>
      </c>
      <c r="Y317">
        <f t="shared" si="109"/>
        <v>0</v>
      </c>
      <c r="Z317">
        <f t="shared" si="110"/>
        <v>0</v>
      </c>
      <c r="AA317">
        <f t="shared" si="111"/>
        <v>1</v>
      </c>
      <c r="AB317">
        <f t="shared" si="112"/>
        <v>0</v>
      </c>
      <c r="AC317">
        <f t="shared" si="113"/>
        <v>0</v>
      </c>
      <c r="AD317">
        <f t="shared" si="114"/>
        <v>1</v>
      </c>
      <c r="AE317" t="s">
        <v>23</v>
      </c>
      <c r="AF317">
        <f t="shared" si="115"/>
        <v>0</v>
      </c>
      <c r="AG317">
        <f t="shared" si="116"/>
        <v>1</v>
      </c>
      <c r="AH317">
        <f t="shared" si="117"/>
        <v>0</v>
      </c>
      <c r="AI317">
        <f t="shared" si="118"/>
        <v>0</v>
      </c>
      <c r="AJ317">
        <f t="shared" si="119"/>
        <v>0</v>
      </c>
      <c r="AK317">
        <v>0</v>
      </c>
      <c r="AL317">
        <v>0</v>
      </c>
      <c r="AM317">
        <v>1</v>
      </c>
      <c r="AN317">
        <v>0</v>
      </c>
      <c r="AO317">
        <v>1</v>
      </c>
      <c r="AP317">
        <v>1</v>
      </c>
      <c r="AQ317">
        <v>1</v>
      </c>
      <c r="AR317">
        <v>0</v>
      </c>
      <c r="AS317">
        <v>0</v>
      </c>
      <c r="AT317">
        <v>0</v>
      </c>
      <c r="AU317" t="s">
        <v>22</v>
      </c>
      <c r="AV317">
        <v>61.6</v>
      </c>
      <c r="AW317">
        <v>57</v>
      </c>
      <c r="AX317">
        <v>35</v>
      </c>
      <c r="AY317">
        <v>40.799999999999997</v>
      </c>
      <c r="AZ317">
        <v>55</v>
      </c>
      <c r="BA317">
        <v>80</v>
      </c>
      <c r="BB317">
        <v>1</v>
      </c>
    </row>
    <row r="318" spans="1:54" x14ac:dyDescent="0.3">
      <c r="A318" t="s">
        <v>19</v>
      </c>
      <c r="B318">
        <f t="shared" si="96"/>
        <v>1</v>
      </c>
      <c r="C318">
        <f t="shared" si="97"/>
        <v>0</v>
      </c>
      <c r="D318">
        <f t="shared" si="98"/>
        <v>0</v>
      </c>
      <c r="E318">
        <f t="shared" si="99"/>
        <v>0</v>
      </c>
      <c r="F318">
        <f t="shared" si="100"/>
        <v>0</v>
      </c>
      <c r="G318">
        <f t="shared" si="101"/>
        <v>0</v>
      </c>
      <c r="H318" s="3">
        <v>9677.625</v>
      </c>
      <c r="I318" s="3">
        <v>9.1775717989274135</v>
      </c>
      <c r="J318" s="2">
        <v>1.03</v>
      </c>
      <c r="K318" s="2">
        <v>-1.0210357563170807</v>
      </c>
      <c r="L318" s="2">
        <v>1.092727</v>
      </c>
      <c r="M318" s="2">
        <v>1.0609</v>
      </c>
      <c r="N318" t="s">
        <v>13</v>
      </c>
      <c r="O318" t="s">
        <v>20</v>
      </c>
      <c r="P318" t="s">
        <v>31</v>
      </c>
      <c r="Q318">
        <f t="shared" si="102"/>
        <v>0</v>
      </c>
      <c r="R318">
        <f t="shared" si="103"/>
        <v>0</v>
      </c>
      <c r="S318">
        <f t="shared" si="104"/>
        <v>0</v>
      </c>
      <c r="T318">
        <f t="shared" si="105"/>
        <v>1</v>
      </c>
      <c r="U318">
        <f t="shared" si="106"/>
        <v>0</v>
      </c>
      <c r="V318" t="s">
        <v>34</v>
      </c>
      <c r="W318">
        <f t="shared" si="107"/>
        <v>0</v>
      </c>
      <c r="X318">
        <f t="shared" si="108"/>
        <v>0</v>
      </c>
      <c r="Y318">
        <f t="shared" si="109"/>
        <v>0</v>
      </c>
      <c r="Z318">
        <f t="shared" si="110"/>
        <v>0</v>
      </c>
      <c r="AA318">
        <f t="shared" si="111"/>
        <v>0</v>
      </c>
      <c r="AB318">
        <f t="shared" si="112"/>
        <v>1</v>
      </c>
      <c r="AC318">
        <f t="shared" si="113"/>
        <v>0</v>
      </c>
      <c r="AD318">
        <f t="shared" si="114"/>
        <v>1</v>
      </c>
      <c r="AE318" t="s">
        <v>33</v>
      </c>
      <c r="AF318">
        <f t="shared" si="115"/>
        <v>1</v>
      </c>
      <c r="AG318">
        <f t="shared" si="116"/>
        <v>0</v>
      </c>
      <c r="AH318">
        <f t="shared" si="117"/>
        <v>0</v>
      </c>
      <c r="AI318">
        <f t="shared" si="118"/>
        <v>0</v>
      </c>
      <c r="AJ318">
        <f t="shared" si="119"/>
        <v>0</v>
      </c>
      <c r="AK318">
        <v>1</v>
      </c>
      <c r="AL318">
        <v>1</v>
      </c>
      <c r="AM318">
        <v>1</v>
      </c>
      <c r="AN318">
        <v>0</v>
      </c>
      <c r="AO318">
        <v>1</v>
      </c>
      <c r="AP318">
        <v>1</v>
      </c>
      <c r="AQ318">
        <v>1</v>
      </c>
      <c r="AR318">
        <v>1</v>
      </c>
      <c r="AS318">
        <v>0</v>
      </c>
      <c r="AT318">
        <v>0</v>
      </c>
      <c r="AU318" t="s">
        <v>22</v>
      </c>
      <c r="AV318">
        <v>61.9</v>
      </c>
      <c r="AW318">
        <v>57</v>
      </c>
      <c r="AX318">
        <v>35.5</v>
      </c>
      <c r="AY318">
        <v>40.799999999999997</v>
      </c>
      <c r="AZ318">
        <v>50</v>
      </c>
      <c r="BA318">
        <v>80</v>
      </c>
      <c r="BB318">
        <v>1</v>
      </c>
    </row>
    <row r="319" spans="1:54" x14ac:dyDescent="0.3">
      <c r="A319" t="s">
        <v>25</v>
      </c>
      <c r="B319">
        <f t="shared" si="96"/>
        <v>0</v>
      </c>
      <c r="C319">
        <f t="shared" si="97"/>
        <v>1</v>
      </c>
      <c r="D319">
        <f t="shared" si="98"/>
        <v>0</v>
      </c>
      <c r="E319">
        <f t="shared" si="99"/>
        <v>0</v>
      </c>
      <c r="F319">
        <f t="shared" si="100"/>
        <v>0</v>
      </c>
      <c r="G319">
        <f t="shared" si="101"/>
        <v>0</v>
      </c>
      <c r="H319" s="3">
        <v>29328</v>
      </c>
      <c r="I319" s="3">
        <v>10.286297970079486</v>
      </c>
      <c r="J319" s="2">
        <v>1.65</v>
      </c>
      <c r="K319" s="2">
        <v>1.1192901201075556</v>
      </c>
      <c r="L319" s="2">
        <v>4.4921249999999997</v>
      </c>
      <c r="M319" s="2">
        <v>2.7224999999999997</v>
      </c>
      <c r="N319" t="s">
        <v>13</v>
      </c>
      <c r="O319" t="s">
        <v>26</v>
      </c>
      <c r="P319" t="s">
        <v>27</v>
      </c>
      <c r="Q319">
        <f t="shared" si="102"/>
        <v>1</v>
      </c>
      <c r="R319">
        <f t="shared" si="103"/>
        <v>0</v>
      </c>
      <c r="S319">
        <f t="shared" si="104"/>
        <v>0</v>
      </c>
      <c r="T319">
        <f t="shared" si="105"/>
        <v>0</v>
      </c>
      <c r="U319">
        <f t="shared" si="106"/>
        <v>0</v>
      </c>
      <c r="V319" t="s">
        <v>24</v>
      </c>
      <c r="W319">
        <f t="shared" si="107"/>
        <v>0</v>
      </c>
      <c r="X319">
        <f t="shared" si="108"/>
        <v>0</v>
      </c>
      <c r="Y319">
        <f t="shared" si="109"/>
        <v>1</v>
      </c>
      <c r="Z319">
        <f t="shared" si="110"/>
        <v>0</v>
      </c>
      <c r="AA319">
        <f t="shared" si="111"/>
        <v>0</v>
      </c>
      <c r="AB319">
        <f t="shared" si="112"/>
        <v>0</v>
      </c>
      <c r="AC319">
        <f t="shared" si="113"/>
        <v>0</v>
      </c>
      <c r="AD319">
        <f t="shared" si="114"/>
        <v>1</v>
      </c>
      <c r="AE319" t="s">
        <v>28</v>
      </c>
      <c r="AF319">
        <f t="shared" si="115"/>
        <v>0</v>
      </c>
      <c r="AG319">
        <f t="shared" si="116"/>
        <v>0</v>
      </c>
      <c r="AH319">
        <f t="shared" si="117"/>
        <v>0</v>
      </c>
      <c r="AI319">
        <f t="shared" si="118"/>
        <v>1</v>
      </c>
      <c r="AJ319">
        <f t="shared" si="119"/>
        <v>0</v>
      </c>
      <c r="AK319">
        <v>1</v>
      </c>
      <c r="AL319">
        <v>1</v>
      </c>
      <c r="AM319">
        <v>1</v>
      </c>
      <c r="AN319">
        <v>1</v>
      </c>
      <c r="AO319">
        <v>1</v>
      </c>
      <c r="AP319">
        <v>1</v>
      </c>
      <c r="AQ319">
        <v>1</v>
      </c>
      <c r="AR319">
        <v>0</v>
      </c>
      <c r="AS319">
        <v>1</v>
      </c>
      <c r="AT319">
        <v>1</v>
      </c>
      <c r="AU319" t="s">
        <v>17</v>
      </c>
      <c r="AV319">
        <v>61.8</v>
      </c>
      <c r="AW319">
        <v>55.2</v>
      </c>
      <c r="AX319">
        <v>34.799999999999997</v>
      </c>
      <c r="AY319">
        <v>40.9</v>
      </c>
      <c r="AZ319">
        <v>51</v>
      </c>
      <c r="BA319">
        <v>77</v>
      </c>
      <c r="BB319">
        <v>1</v>
      </c>
    </row>
    <row r="320" spans="1:54" x14ac:dyDescent="0.3">
      <c r="A320" t="s">
        <v>25</v>
      </c>
      <c r="B320">
        <f t="shared" si="96"/>
        <v>0</v>
      </c>
      <c r="C320">
        <f t="shared" si="97"/>
        <v>1</v>
      </c>
      <c r="D320">
        <f t="shared" si="98"/>
        <v>0</v>
      </c>
      <c r="E320">
        <f t="shared" si="99"/>
        <v>0</v>
      </c>
      <c r="F320">
        <f t="shared" si="100"/>
        <v>0</v>
      </c>
      <c r="G320">
        <f t="shared" si="101"/>
        <v>0</v>
      </c>
      <c r="H320" s="3">
        <v>22019</v>
      </c>
      <c r="I320" s="3">
        <v>9.9996609959847849</v>
      </c>
      <c r="J320" s="2">
        <v>1.516</v>
      </c>
      <c r="K320" s="2">
        <v>0.6567035597190054</v>
      </c>
      <c r="L320" s="2">
        <v>3.484156096</v>
      </c>
      <c r="M320" s="2">
        <v>2.2982559999999999</v>
      </c>
      <c r="N320" t="s">
        <v>13</v>
      </c>
      <c r="O320" t="s">
        <v>26</v>
      </c>
      <c r="P320" t="s">
        <v>40</v>
      </c>
      <c r="Q320">
        <f t="shared" si="102"/>
        <v>0</v>
      </c>
      <c r="R320">
        <f t="shared" si="103"/>
        <v>1</v>
      </c>
      <c r="S320">
        <f t="shared" si="104"/>
        <v>0</v>
      </c>
      <c r="T320">
        <f t="shared" si="105"/>
        <v>0</v>
      </c>
      <c r="U320">
        <f t="shared" si="106"/>
        <v>0</v>
      </c>
      <c r="V320" t="s">
        <v>16</v>
      </c>
      <c r="W320">
        <f t="shared" si="107"/>
        <v>0</v>
      </c>
      <c r="X320">
        <f t="shared" si="108"/>
        <v>0</v>
      </c>
      <c r="Y320">
        <f t="shared" si="109"/>
        <v>0</v>
      </c>
      <c r="Z320">
        <f t="shared" si="110"/>
        <v>1</v>
      </c>
      <c r="AA320">
        <f t="shared" si="111"/>
        <v>0</v>
      </c>
      <c r="AB320">
        <f t="shared" si="112"/>
        <v>0</v>
      </c>
      <c r="AC320">
        <f t="shared" si="113"/>
        <v>0</v>
      </c>
      <c r="AD320">
        <f t="shared" si="114"/>
        <v>1</v>
      </c>
      <c r="AE320" t="s">
        <v>28</v>
      </c>
      <c r="AF320">
        <f t="shared" si="115"/>
        <v>0</v>
      </c>
      <c r="AG320">
        <f t="shared" si="116"/>
        <v>0</v>
      </c>
      <c r="AH320">
        <f t="shared" si="117"/>
        <v>0</v>
      </c>
      <c r="AI320">
        <f t="shared" si="118"/>
        <v>1</v>
      </c>
      <c r="AJ320">
        <f t="shared" si="119"/>
        <v>0</v>
      </c>
      <c r="AK320">
        <v>1</v>
      </c>
      <c r="AL320">
        <v>1</v>
      </c>
      <c r="AM320">
        <v>1</v>
      </c>
      <c r="AN320">
        <v>1</v>
      </c>
      <c r="AO320">
        <v>1</v>
      </c>
      <c r="AP320">
        <v>1</v>
      </c>
      <c r="AQ320">
        <v>0</v>
      </c>
      <c r="AR320">
        <v>1</v>
      </c>
      <c r="AS320">
        <v>0</v>
      </c>
      <c r="AT320">
        <v>1</v>
      </c>
      <c r="AU320" t="s">
        <v>17</v>
      </c>
      <c r="AV320">
        <v>61.6</v>
      </c>
      <c r="AW320">
        <v>57.4</v>
      </c>
      <c r="AX320">
        <v>34.6</v>
      </c>
      <c r="AY320">
        <v>40.700000000000003</v>
      </c>
      <c r="AZ320">
        <v>49</v>
      </c>
      <c r="BA320">
        <v>77</v>
      </c>
      <c r="BB320">
        <v>1</v>
      </c>
    </row>
    <row r="321" spans="1:54" x14ac:dyDescent="0.3">
      <c r="A321" t="s">
        <v>19</v>
      </c>
      <c r="B321">
        <f t="shared" si="96"/>
        <v>1</v>
      </c>
      <c r="C321">
        <f t="shared" si="97"/>
        <v>0</v>
      </c>
      <c r="D321">
        <f t="shared" si="98"/>
        <v>0</v>
      </c>
      <c r="E321">
        <f t="shared" si="99"/>
        <v>0</v>
      </c>
      <c r="F321">
        <f t="shared" si="100"/>
        <v>0</v>
      </c>
      <c r="G321">
        <f t="shared" si="101"/>
        <v>0</v>
      </c>
      <c r="H321" s="3">
        <v>13115.275</v>
      </c>
      <c r="I321" s="3">
        <v>9.4815328604379836</v>
      </c>
      <c r="J321" s="2">
        <v>1.1100000000000001</v>
      </c>
      <c r="K321" s="2">
        <v>-0.7448646754880951</v>
      </c>
      <c r="L321" s="2">
        <v>1.3676310000000003</v>
      </c>
      <c r="M321" s="2">
        <v>1.2321000000000002</v>
      </c>
      <c r="N321" t="s">
        <v>13</v>
      </c>
      <c r="O321" t="s">
        <v>20</v>
      </c>
      <c r="P321" t="s">
        <v>27</v>
      </c>
      <c r="Q321">
        <f t="shared" si="102"/>
        <v>1</v>
      </c>
      <c r="R321">
        <f t="shared" si="103"/>
        <v>0</v>
      </c>
      <c r="S321">
        <f t="shared" si="104"/>
        <v>0</v>
      </c>
      <c r="T321">
        <f t="shared" si="105"/>
        <v>0</v>
      </c>
      <c r="U321">
        <f t="shared" si="106"/>
        <v>0</v>
      </c>
      <c r="V321" t="s">
        <v>24</v>
      </c>
      <c r="W321">
        <f t="shared" si="107"/>
        <v>0</v>
      </c>
      <c r="X321">
        <f t="shared" si="108"/>
        <v>0</v>
      </c>
      <c r="Y321">
        <f t="shared" si="109"/>
        <v>1</v>
      </c>
      <c r="Z321">
        <f t="shared" si="110"/>
        <v>0</v>
      </c>
      <c r="AA321">
        <f t="shared" si="111"/>
        <v>0</v>
      </c>
      <c r="AB321">
        <f t="shared" si="112"/>
        <v>0</v>
      </c>
      <c r="AC321">
        <f t="shared" si="113"/>
        <v>0</v>
      </c>
      <c r="AD321">
        <f t="shared" si="114"/>
        <v>1</v>
      </c>
      <c r="AE321" t="s">
        <v>33</v>
      </c>
      <c r="AF321">
        <f t="shared" si="115"/>
        <v>1</v>
      </c>
      <c r="AG321">
        <f t="shared" si="116"/>
        <v>0</v>
      </c>
      <c r="AH321">
        <f t="shared" si="117"/>
        <v>0</v>
      </c>
      <c r="AI321">
        <f t="shared" si="118"/>
        <v>0</v>
      </c>
      <c r="AJ321">
        <f t="shared" si="119"/>
        <v>0</v>
      </c>
      <c r="AK321">
        <v>1</v>
      </c>
      <c r="AL321">
        <v>0</v>
      </c>
      <c r="AM321">
        <v>1</v>
      </c>
      <c r="AN321">
        <v>0</v>
      </c>
      <c r="AO321">
        <v>1</v>
      </c>
      <c r="AP321">
        <v>1</v>
      </c>
      <c r="AQ321">
        <v>1</v>
      </c>
      <c r="AR321">
        <v>0</v>
      </c>
      <c r="AS321">
        <v>0</v>
      </c>
      <c r="AT321">
        <v>0</v>
      </c>
      <c r="AU321" t="s">
        <v>22</v>
      </c>
      <c r="AV321">
        <v>61.9</v>
      </c>
      <c r="AW321">
        <v>56</v>
      </c>
      <c r="AX321">
        <v>35.5</v>
      </c>
      <c r="AY321">
        <v>40.6</v>
      </c>
      <c r="AZ321">
        <v>55</v>
      </c>
      <c r="BA321">
        <v>80</v>
      </c>
      <c r="BB321">
        <v>1</v>
      </c>
    </row>
    <row r="322" spans="1:54" x14ac:dyDescent="0.3">
      <c r="A322" t="s">
        <v>12</v>
      </c>
      <c r="B322">
        <f t="shared" si="96"/>
        <v>0</v>
      </c>
      <c r="C322">
        <f t="shared" si="97"/>
        <v>0</v>
      </c>
      <c r="D322">
        <f t="shared" si="98"/>
        <v>0</v>
      </c>
      <c r="E322">
        <f t="shared" si="99"/>
        <v>0</v>
      </c>
      <c r="F322">
        <f t="shared" si="100"/>
        <v>0</v>
      </c>
      <c r="G322">
        <f t="shared" si="101"/>
        <v>1</v>
      </c>
      <c r="H322" s="3">
        <v>12661</v>
      </c>
      <c r="I322" s="3">
        <v>9.4462816815202526</v>
      </c>
      <c r="J322" s="2">
        <v>1.2210000000000001</v>
      </c>
      <c r="K322" s="2">
        <v>-0.36167730083787797</v>
      </c>
      <c r="L322" s="2">
        <v>1.8203168610000005</v>
      </c>
      <c r="M322" s="2">
        <v>1.4908410000000003</v>
      </c>
      <c r="N322" t="s">
        <v>13</v>
      </c>
      <c r="O322" t="s">
        <v>14</v>
      </c>
      <c r="P322" t="s">
        <v>15</v>
      </c>
      <c r="Q322">
        <f t="shared" si="102"/>
        <v>0</v>
      </c>
      <c r="R322">
        <f t="shared" si="103"/>
        <v>0</v>
      </c>
      <c r="S322">
        <f t="shared" si="104"/>
        <v>1</v>
      </c>
      <c r="T322">
        <f t="shared" si="105"/>
        <v>0</v>
      </c>
      <c r="U322">
        <f t="shared" si="106"/>
        <v>0</v>
      </c>
      <c r="V322" t="s">
        <v>24</v>
      </c>
      <c r="W322">
        <f t="shared" si="107"/>
        <v>0</v>
      </c>
      <c r="X322">
        <f t="shared" si="108"/>
        <v>0</v>
      </c>
      <c r="Y322">
        <f t="shared" si="109"/>
        <v>1</v>
      </c>
      <c r="Z322">
        <f t="shared" si="110"/>
        <v>0</v>
      </c>
      <c r="AA322">
        <f t="shared" si="111"/>
        <v>0</v>
      </c>
      <c r="AB322">
        <f t="shared" si="112"/>
        <v>0</v>
      </c>
      <c r="AC322">
        <f t="shared" si="113"/>
        <v>0</v>
      </c>
      <c r="AD322">
        <f t="shared" si="114"/>
        <v>1</v>
      </c>
      <c r="AE322" t="s">
        <v>18</v>
      </c>
      <c r="AF322">
        <f t="shared" si="115"/>
        <v>0</v>
      </c>
      <c r="AG322">
        <f t="shared" si="116"/>
        <v>0</v>
      </c>
      <c r="AH322">
        <f t="shared" si="117"/>
        <v>0</v>
      </c>
      <c r="AI322">
        <f t="shared" si="118"/>
        <v>0</v>
      </c>
      <c r="AJ322">
        <f t="shared" si="119"/>
        <v>1</v>
      </c>
      <c r="AK322">
        <v>1</v>
      </c>
      <c r="AL322">
        <v>1</v>
      </c>
      <c r="AM322">
        <v>0</v>
      </c>
      <c r="AN322">
        <v>1</v>
      </c>
      <c r="AO322">
        <v>1</v>
      </c>
      <c r="AP322">
        <v>1</v>
      </c>
      <c r="AQ322">
        <v>1</v>
      </c>
      <c r="AR322">
        <v>0</v>
      </c>
      <c r="AS322">
        <v>1</v>
      </c>
      <c r="AT322">
        <v>0</v>
      </c>
      <c r="AU322" t="s">
        <v>17</v>
      </c>
      <c r="AV322">
        <v>61.9</v>
      </c>
      <c r="AW322">
        <v>56.7</v>
      </c>
      <c r="AX322">
        <v>34.700000000000003</v>
      </c>
      <c r="AY322">
        <v>40.700000000000003</v>
      </c>
      <c r="AZ322">
        <v>54</v>
      </c>
      <c r="BA322">
        <v>77</v>
      </c>
      <c r="BB322">
        <v>1</v>
      </c>
    </row>
    <row r="323" spans="1:54" x14ac:dyDescent="0.3">
      <c r="A323" t="s">
        <v>19</v>
      </c>
      <c r="B323">
        <f t="shared" ref="B323:B386" si="120">IF(TEXT(A323,"0") = "BlueNile", 1, 0)</f>
        <v>1</v>
      </c>
      <c r="C323">
        <f t="shared" ref="C323:C386" si="121">IF(TEXT(A323,"0") = "BrianGavin", 1, 0)</f>
        <v>0</v>
      </c>
      <c r="D323">
        <f t="shared" ref="D323:D386" si="122">IF(TEXT(A323,"0") = "CraftedByInfinity", 1, 0)</f>
        <v>0</v>
      </c>
      <c r="E323">
        <f t="shared" ref="E323:E386" si="123">IF(TEXT(A323,"0") = "EnchantedDiamonds", 1, 0)</f>
        <v>0</v>
      </c>
      <c r="F323">
        <f t="shared" ref="F323:F386" si="124">IF(TEXT(A323,"0") = "JamesAllen", 1, 0)</f>
        <v>0</v>
      </c>
      <c r="G323">
        <f t="shared" ref="G323:G386" si="125">IF(TEXT(A323,"0") = "WhiteFlash", 1, 0)</f>
        <v>0</v>
      </c>
      <c r="H323" s="3">
        <v>14352.434999999999</v>
      </c>
      <c r="I323" s="3">
        <v>9.5716748932038058</v>
      </c>
      <c r="J323" s="2">
        <v>1.39</v>
      </c>
      <c r="K323" s="2">
        <v>0.22173410741335303</v>
      </c>
      <c r="L323" s="2">
        <v>2.6856189999999995</v>
      </c>
      <c r="M323" s="2">
        <v>1.9320999999999997</v>
      </c>
      <c r="N323" t="s">
        <v>13</v>
      </c>
      <c r="O323" t="s">
        <v>20</v>
      </c>
      <c r="P323" t="s">
        <v>15</v>
      </c>
      <c r="Q323">
        <f t="shared" ref="Q323:Q386" si="126">IF(TEXT(P323,"0") = "D", 1, 0)</f>
        <v>0</v>
      </c>
      <c r="R323">
        <f t="shared" ref="R323:R386" si="127">IF(TEXT(P323,"0") = "E", 1, 0)</f>
        <v>0</v>
      </c>
      <c r="S323">
        <f t="shared" ref="S323:S386" si="128">IF(TEXT(P323,"0") = "F", 1, 0)</f>
        <v>1</v>
      </c>
      <c r="T323">
        <f t="shared" ref="T323:T386" si="129">IF(TEXT(P323,"0") = "G", 1, 0)</f>
        <v>0</v>
      </c>
      <c r="U323">
        <f t="shared" ref="U323:U386" si="130">IF(TEXT(P323,"0") = "H", 1, 0)</f>
        <v>0</v>
      </c>
      <c r="V323" t="s">
        <v>16</v>
      </c>
      <c r="W323">
        <f t="shared" ref="W323:W386" si="131">IF(TEXT(V323,"0") = "FL", 1, 0)</f>
        <v>0</v>
      </c>
      <c r="X323">
        <f t="shared" ref="X323:X386" si="132">IF(TEXT(V323,"0") = "IF", 1, 0)</f>
        <v>0</v>
      </c>
      <c r="Y323">
        <f t="shared" ref="Y323:Y386" si="133">IF(TEXT(V323,"0") = "VS1", 1, 0)</f>
        <v>0</v>
      </c>
      <c r="Z323">
        <f t="shared" ref="Z323:Z386" si="134">IF(TEXT(V323,"0") = "VS2", 1, 0)</f>
        <v>1</v>
      </c>
      <c r="AA323">
        <f t="shared" ref="AA323:AA386" si="135">IF(TEXT(V323,"0") = "VVS1", 1, 0)</f>
        <v>0</v>
      </c>
      <c r="AB323">
        <f t="shared" ref="AB323:AB386" si="136">IF(TEXT(V323,"0") = "VVS2", 1, 0)</f>
        <v>0</v>
      </c>
      <c r="AC323">
        <f t="shared" ref="AC323:AC386" si="137">IF(OR(V323="IF", V323="FL"),1,0)</f>
        <v>0</v>
      </c>
      <c r="AD323">
        <f t="shared" ref="AD323:AD386" si="138">IF(OR(V323="IF", V323="FL"),0,1)</f>
        <v>1</v>
      </c>
      <c r="AE323" t="s">
        <v>23</v>
      </c>
      <c r="AF323">
        <f t="shared" ref="AF323:AF386" si="139">IF(TEXT(AE323,"0") = "Medium", 1, 0)</f>
        <v>0</v>
      </c>
      <c r="AG323">
        <f t="shared" ref="AG323:AG386" si="140">IF(TEXT(AE323,"0") = "MedToSlightThick", 1, 0)</f>
        <v>1</v>
      </c>
      <c r="AH323">
        <f t="shared" ref="AH323:AH386" si="141">IF(TEXT(AE323,"0") = "SlightlyThick", 1, 0)</f>
        <v>0</v>
      </c>
      <c r="AI323">
        <f t="shared" ref="AI323:AI386" si="142">IF(TEXT(AE323,"0") = "ThinToMedium", 1, 0)</f>
        <v>0</v>
      </c>
      <c r="AJ323">
        <f t="shared" ref="AJ323:AJ386" si="143">IF(TEXT(AE323,"0") = "ThinToSlightThick", 1, 0)</f>
        <v>0</v>
      </c>
      <c r="AK323">
        <v>0</v>
      </c>
      <c r="AL323">
        <v>1</v>
      </c>
      <c r="AM323">
        <v>0</v>
      </c>
      <c r="AN323">
        <v>1</v>
      </c>
      <c r="AO323">
        <v>1</v>
      </c>
      <c r="AP323">
        <v>1</v>
      </c>
      <c r="AQ323">
        <v>1</v>
      </c>
      <c r="AR323">
        <v>0</v>
      </c>
      <c r="AS323">
        <v>1</v>
      </c>
      <c r="AT323">
        <v>0</v>
      </c>
      <c r="AU323" t="s">
        <v>22</v>
      </c>
      <c r="AV323">
        <v>61.9</v>
      </c>
      <c r="AW323">
        <v>56</v>
      </c>
      <c r="AX323">
        <v>34.5</v>
      </c>
      <c r="AY323">
        <v>40.6</v>
      </c>
      <c r="AZ323">
        <v>55</v>
      </c>
      <c r="BA323">
        <v>80</v>
      </c>
      <c r="BB323">
        <v>1</v>
      </c>
    </row>
    <row r="324" spans="1:54" x14ac:dyDescent="0.3">
      <c r="A324" t="s">
        <v>29</v>
      </c>
      <c r="B324">
        <f t="shared" si="120"/>
        <v>0</v>
      </c>
      <c r="C324">
        <f t="shared" si="121"/>
        <v>0</v>
      </c>
      <c r="D324">
        <f t="shared" si="122"/>
        <v>1</v>
      </c>
      <c r="E324">
        <f t="shared" si="123"/>
        <v>0</v>
      </c>
      <c r="F324">
        <f t="shared" si="124"/>
        <v>0</v>
      </c>
      <c r="G324">
        <f t="shared" si="125"/>
        <v>0</v>
      </c>
      <c r="H324" s="3">
        <v>9509</v>
      </c>
      <c r="I324" s="3">
        <v>9.1599939975394449</v>
      </c>
      <c r="J324" s="2">
        <v>1.05</v>
      </c>
      <c r="K324" s="2">
        <v>-0.9519929861098344</v>
      </c>
      <c r="L324" s="2">
        <v>1.1576250000000001</v>
      </c>
      <c r="M324" s="2">
        <v>1.1025</v>
      </c>
      <c r="N324" t="s">
        <v>30</v>
      </c>
      <c r="O324" t="s">
        <v>14</v>
      </c>
      <c r="P324" t="s">
        <v>31</v>
      </c>
      <c r="Q324">
        <f t="shared" si="126"/>
        <v>0</v>
      </c>
      <c r="R324">
        <f t="shared" si="127"/>
        <v>0</v>
      </c>
      <c r="S324">
        <f t="shared" si="128"/>
        <v>0</v>
      </c>
      <c r="T324">
        <f t="shared" si="129"/>
        <v>1</v>
      </c>
      <c r="U324">
        <f t="shared" si="130"/>
        <v>0</v>
      </c>
      <c r="V324" t="s">
        <v>16</v>
      </c>
      <c r="W324">
        <f t="shared" si="131"/>
        <v>0</v>
      </c>
      <c r="X324">
        <f t="shared" si="132"/>
        <v>0</v>
      </c>
      <c r="Y324">
        <f t="shared" si="133"/>
        <v>0</v>
      </c>
      <c r="Z324">
        <f t="shared" si="134"/>
        <v>1</v>
      </c>
      <c r="AA324">
        <f t="shared" si="135"/>
        <v>0</v>
      </c>
      <c r="AB324">
        <f t="shared" si="136"/>
        <v>0</v>
      </c>
      <c r="AC324">
        <f t="shared" si="137"/>
        <v>0</v>
      </c>
      <c r="AD324">
        <f t="shared" si="138"/>
        <v>1</v>
      </c>
      <c r="AE324" t="s">
        <v>28</v>
      </c>
      <c r="AF324">
        <f t="shared" si="139"/>
        <v>0</v>
      </c>
      <c r="AG324">
        <f t="shared" si="140"/>
        <v>0</v>
      </c>
      <c r="AH324">
        <f t="shared" si="141"/>
        <v>0</v>
      </c>
      <c r="AI324">
        <f t="shared" si="142"/>
        <v>1</v>
      </c>
      <c r="AJ324">
        <f t="shared" si="143"/>
        <v>0</v>
      </c>
      <c r="AK324">
        <v>1</v>
      </c>
      <c r="AL324">
        <v>1</v>
      </c>
      <c r="AM324">
        <v>0</v>
      </c>
      <c r="AN324">
        <v>1</v>
      </c>
      <c r="AO324">
        <v>1</v>
      </c>
      <c r="AP324">
        <v>1</v>
      </c>
      <c r="AQ324">
        <v>1</v>
      </c>
      <c r="AR324">
        <v>0</v>
      </c>
      <c r="AS324">
        <v>1</v>
      </c>
      <c r="AT324">
        <v>0</v>
      </c>
      <c r="AU324" t="s">
        <v>17</v>
      </c>
      <c r="AV324">
        <v>61.4</v>
      </c>
      <c r="AW324">
        <v>56.7</v>
      </c>
      <c r="AX324">
        <v>34.4</v>
      </c>
      <c r="AY324">
        <v>40.6</v>
      </c>
      <c r="AZ324">
        <v>55</v>
      </c>
      <c r="BA324">
        <v>78</v>
      </c>
      <c r="BB324">
        <v>1</v>
      </c>
    </row>
    <row r="325" spans="1:54" x14ac:dyDescent="0.3">
      <c r="A325" t="s">
        <v>25</v>
      </c>
      <c r="B325">
        <f t="shared" si="120"/>
        <v>0</v>
      </c>
      <c r="C325">
        <f t="shared" si="121"/>
        <v>1</v>
      </c>
      <c r="D325">
        <f t="shared" si="122"/>
        <v>0</v>
      </c>
      <c r="E325">
        <f t="shared" si="123"/>
        <v>0</v>
      </c>
      <c r="F325">
        <f t="shared" si="124"/>
        <v>0</v>
      </c>
      <c r="G325">
        <f t="shared" si="125"/>
        <v>0</v>
      </c>
      <c r="H325" s="3">
        <v>21108</v>
      </c>
      <c r="I325" s="3">
        <v>9.9574073945255588</v>
      </c>
      <c r="J325" s="2">
        <v>1.702</v>
      </c>
      <c r="K325" s="2">
        <v>1.2988013226463961</v>
      </c>
      <c r="L325" s="2">
        <v>4.9303604079999994</v>
      </c>
      <c r="M325" s="2">
        <v>2.8968039999999999</v>
      </c>
      <c r="N325" t="s">
        <v>13</v>
      </c>
      <c r="O325" t="s">
        <v>26</v>
      </c>
      <c r="P325" t="s">
        <v>31</v>
      </c>
      <c r="Q325">
        <f t="shared" si="126"/>
        <v>0</v>
      </c>
      <c r="R325">
        <f t="shared" si="127"/>
        <v>0</v>
      </c>
      <c r="S325">
        <f t="shared" si="128"/>
        <v>0</v>
      </c>
      <c r="T325">
        <f t="shared" si="129"/>
        <v>1</v>
      </c>
      <c r="U325">
        <f t="shared" si="130"/>
        <v>0</v>
      </c>
      <c r="V325" t="s">
        <v>16</v>
      </c>
      <c r="W325">
        <f t="shared" si="131"/>
        <v>0</v>
      </c>
      <c r="X325">
        <f t="shared" si="132"/>
        <v>0</v>
      </c>
      <c r="Y325">
        <f t="shared" si="133"/>
        <v>0</v>
      </c>
      <c r="Z325">
        <f t="shared" si="134"/>
        <v>1</v>
      </c>
      <c r="AA325">
        <f t="shared" si="135"/>
        <v>0</v>
      </c>
      <c r="AB325">
        <f t="shared" si="136"/>
        <v>0</v>
      </c>
      <c r="AC325">
        <f t="shared" si="137"/>
        <v>0</v>
      </c>
      <c r="AD325">
        <f t="shared" si="138"/>
        <v>1</v>
      </c>
      <c r="AE325" t="s">
        <v>18</v>
      </c>
      <c r="AF325">
        <f t="shared" si="139"/>
        <v>0</v>
      </c>
      <c r="AG325">
        <f t="shared" si="140"/>
        <v>0</v>
      </c>
      <c r="AH325">
        <f t="shared" si="141"/>
        <v>0</v>
      </c>
      <c r="AI325">
        <f t="shared" si="142"/>
        <v>0</v>
      </c>
      <c r="AJ325">
        <f t="shared" si="143"/>
        <v>1</v>
      </c>
      <c r="AK325">
        <v>1</v>
      </c>
      <c r="AL325">
        <v>1</v>
      </c>
      <c r="AM325">
        <v>0</v>
      </c>
      <c r="AN325">
        <v>1</v>
      </c>
      <c r="AO325">
        <v>1</v>
      </c>
      <c r="AP325">
        <v>1</v>
      </c>
      <c r="AQ325">
        <v>1</v>
      </c>
      <c r="AR325">
        <v>0</v>
      </c>
      <c r="AS325">
        <v>1</v>
      </c>
      <c r="AT325">
        <v>0</v>
      </c>
      <c r="AU325" t="s">
        <v>17</v>
      </c>
      <c r="AV325">
        <v>61.9</v>
      </c>
      <c r="AW325">
        <v>57</v>
      </c>
      <c r="AX325">
        <v>34.5</v>
      </c>
      <c r="AY325">
        <v>40.799999999999997</v>
      </c>
      <c r="AZ325">
        <v>55</v>
      </c>
      <c r="BA325">
        <v>77</v>
      </c>
      <c r="BB325">
        <v>1</v>
      </c>
    </row>
    <row r="326" spans="1:54" x14ac:dyDescent="0.3">
      <c r="A326" t="s">
        <v>29</v>
      </c>
      <c r="B326">
        <f t="shared" si="120"/>
        <v>0</v>
      </c>
      <c r="C326">
        <f t="shared" si="121"/>
        <v>0</v>
      </c>
      <c r="D326">
        <f t="shared" si="122"/>
        <v>1</v>
      </c>
      <c r="E326">
        <f t="shared" si="123"/>
        <v>0</v>
      </c>
      <c r="F326">
        <f t="shared" si="124"/>
        <v>0</v>
      </c>
      <c r="G326">
        <f t="shared" si="125"/>
        <v>0</v>
      </c>
      <c r="H326" s="3">
        <v>39166</v>
      </c>
      <c r="I326" s="3">
        <v>10.575564302476781</v>
      </c>
      <c r="J326" s="2">
        <v>2.5</v>
      </c>
      <c r="K326" s="2">
        <v>4.0536078539155254</v>
      </c>
      <c r="L326" s="2">
        <v>15.625</v>
      </c>
      <c r="M326" s="2">
        <v>6.25</v>
      </c>
      <c r="N326" t="s">
        <v>30</v>
      </c>
      <c r="O326" t="s">
        <v>14</v>
      </c>
      <c r="P326" t="s">
        <v>21</v>
      </c>
      <c r="Q326">
        <f t="shared" si="126"/>
        <v>0</v>
      </c>
      <c r="R326">
        <f t="shared" si="127"/>
        <v>0</v>
      </c>
      <c r="S326">
        <f t="shared" si="128"/>
        <v>0</v>
      </c>
      <c r="T326">
        <f t="shared" si="129"/>
        <v>0</v>
      </c>
      <c r="U326">
        <f t="shared" si="130"/>
        <v>1</v>
      </c>
      <c r="V326" t="s">
        <v>16</v>
      </c>
      <c r="W326">
        <f t="shared" si="131"/>
        <v>0</v>
      </c>
      <c r="X326">
        <f t="shared" si="132"/>
        <v>0</v>
      </c>
      <c r="Y326">
        <f t="shared" si="133"/>
        <v>0</v>
      </c>
      <c r="Z326">
        <f t="shared" si="134"/>
        <v>1</v>
      </c>
      <c r="AA326">
        <f t="shared" si="135"/>
        <v>0</v>
      </c>
      <c r="AB326">
        <f t="shared" si="136"/>
        <v>0</v>
      </c>
      <c r="AC326">
        <f t="shared" si="137"/>
        <v>0</v>
      </c>
      <c r="AD326">
        <f t="shared" si="138"/>
        <v>1</v>
      </c>
      <c r="AE326" t="s">
        <v>28</v>
      </c>
      <c r="AF326">
        <f t="shared" si="139"/>
        <v>0</v>
      </c>
      <c r="AG326">
        <f t="shared" si="140"/>
        <v>0</v>
      </c>
      <c r="AH326">
        <f t="shared" si="141"/>
        <v>0</v>
      </c>
      <c r="AI326">
        <f t="shared" si="142"/>
        <v>1</v>
      </c>
      <c r="AJ326">
        <f t="shared" si="143"/>
        <v>0</v>
      </c>
      <c r="AK326">
        <v>1</v>
      </c>
      <c r="AL326">
        <v>1</v>
      </c>
      <c r="AM326">
        <v>0</v>
      </c>
      <c r="AN326">
        <v>1</v>
      </c>
      <c r="AO326">
        <v>1</v>
      </c>
      <c r="AP326">
        <v>1</v>
      </c>
      <c r="AQ326">
        <v>1</v>
      </c>
      <c r="AR326">
        <v>0</v>
      </c>
      <c r="AS326">
        <v>1</v>
      </c>
      <c r="AT326">
        <v>1</v>
      </c>
      <c r="AU326" t="s">
        <v>17</v>
      </c>
      <c r="AV326">
        <v>61.2</v>
      </c>
      <c r="AW326">
        <v>55.3</v>
      </c>
      <c r="AX326">
        <v>34.4</v>
      </c>
      <c r="AY326">
        <v>40.700000000000003</v>
      </c>
      <c r="AZ326">
        <v>51</v>
      </c>
      <c r="BA326">
        <v>77</v>
      </c>
      <c r="BB326">
        <v>1</v>
      </c>
    </row>
    <row r="327" spans="1:54" x14ac:dyDescent="0.3">
      <c r="A327" t="s">
        <v>35</v>
      </c>
      <c r="B327">
        <f t="shared" si="120"/>
        <v>0</v>
      </c>
      <c r="C327">
        <f t="shared" si="121"/>
        <v>0</v>
      </c>
      <c r="D327">
        <f t="shared" si="122"/>
        <v>0</v>
      </c>
      <c r="E327">
        <f t="shared" si="123"/>
        <v>1</v>
      </c>
      <c r="F327">
        <f t="shared" si="124"/>
        <v>0</v>
      </c>
      <c r="G327">
        <f t="shared" si="125"/>
        <v>0</v>
      </c>
      <c r="H327" s="3">
        <v>15570</v>
      </c>
      <c r="I327" s="3">
        <v>9.6531012648280434</v>
      </c>
      <c r="J327" s="2">
        <v>1.32</v>
      </c>
      <c r="K327" s="2">
        <v>-1.9915588312008629E-2</v>
      </c>
      <c r="L327" s="2">
        <v>2.2999680000000002</v>
      </c>
      <c r="M327" s="2">
        <v>1.7424000000000002</v>
      </c>
      <c r="N327" t="s">
        <v>13</v>
      </c>
      <c r="O327" t="s">
        <v>36</v>
      </c>
      <c r="P327" t="s">
        <v>27</v>
      </c>
      <c r="Q327">
        <f t="shared" si="126"/>
        <v>1</v>
      </c>
      <c r="R327">
        <f t="shared" si="127"/>
        <v>0</v>
      </c>
      <c r="S327">
        <f t="shared" si="128"/>
        <v>0</v>
      </c>
      <c r="T327">
        <f t="shared" si="129"/>
        <v>0</v>
      </c>
      <c r="U327">
        <f t="shared" si="130"/>
        <v>0</v>
      </c>
      <c r="V327" t="s">
        <v>34</v>
      </c>
      <c r="W327">
        <f t="shared" si="131"/>
        <v>0</v>
      </c>
      <c r="X327">
        <f t="shared" si="132"/>
        <v>0</v>
      </c>
      <c r="Y327">
        <f t="shared" si="133"/>
        <v>0</v>
      </c>
      <c r="Z327">
        <f t="shared" si="134"/>
        <v>0</v>
      </c>
      <c r="AA327">
        <f t="shared" si="135"/>
        <v>0</v>
      </c>
      <c r="AB327">
        <f t="shared" si="136"/>
        <v>1</v>
      </c>
      <c r="AC327">
        <f t="shared" si="137"/>
        <v>0</v>
      </c>
      <c r="AD327">
        <f t="shared" si="138"/>
        <v>1</v>
      </c>
      <c r="AE327" t="s">
        <v>23</v>
      </c>
      <c r="AF327">
        <f t="shared" si="139"/>
        <v>0</v>
      </c>
      <c r="AG327">
        <f t="shared" si="140"/>
        <v>1</v>
      </c>
      <c r="AH327">
        <f t="shared" si="141"/>
        <v>0</v>
      </c>
      <c r="AI327">
        <f t="shared" si="142"/>
        <v>0</v>
      </c>
      <c r="AJ327">
        <f t="shared" si="143"/>
        <v>0</v>
      </c>
      <c r="AK327">
        <v>0</v>
      </c>
      <c r="AL327">
        <v>0</v>
      </c>
      <c r="AM327">
        <v>0</v>
      </c>
      <c r="AN327">
        <v>0</v>
      </c>
      <c r="AO327">
        <v>1</v>
      </c>
      <c r="AP327">
        <v>1</v>
      </c>
      <c r="AQ327">
        <v>0</v>
      </c>
      <c r="AR327">
        <v>1</v>
      </c>
      <c r="AS327">
        <v>0</v>
      </c>
      <c r="AT327">
        <v>0</v>
      </c>
      <c r="AU327" t="s">
        <v>22</v>
      </c>
      <c r="AV327">
        <v>62.6</v>
      </c>
      <c r="AW327">
        <v>58</v>
      </c>
      <c r="AX327">
        <v>36</v>
      </c>
      <c r="AY327">
        <v>40.799999999999997</v>
      </c>
      <c r="AZ327">
        <v>50</v>
      </c>
      <c r="BA327">
        <v>80</v>
      </c>
      <c r="BB327">
        <v>1</v>
      </c>
    </row>
    <row r="328" spans="1:54" x14ac:dyDescent="0.3">
      <c r="A328" t="s">
        <v>19</v>
      </c>
      <c r="B328">
        <f t="shared" si="120"/>
        <v>1</v>
      </c>
      <c r="C328">
        <f t="shared" si="121"/>
        <v>0</v>
      </c>
      <c r="D328">
        <f t="shared" si="122"/>
        <v>0</v>
      </c>
      <c r="E328">
        <f t="shared" si="123"/>
        <v>0</v>
      </c>
      <c r="F328">
        <f t="shared" si="124"/>
        <v>0</v>
      </c>
      <c r="G328">
        <f t="shared" si="125"/>
        <v>0</v>
      </c>
      <c r="H328" s="3">
        <v>8670.9549999999999</v>
      </c>
      <c r="I328" s="3">
        <v>9.0677342136508585</v>
      </c>
      <c r="J328" s="2">
        <v>1.19</v>
      </c>
      <c r="K328" s="2">
        <v>-0.46869359465911026</v>
      </c>
      <c r="L328" s="2">
        <v>1.6851589999999999</v>
      </c>
      <c r="M328" s="2">
        <v>1.4160999999999999</v>
      </c>
      <c r="N328" t="s">
        <v>13</v>
      </c>
      <c r="O328" t="s">
        <v>20</v>
      </c>
      <c r="P328" t="s">
        <v>21</v>
      </c>
      <c r="Q328">
        <f t="shared" si="126"/>
        <v>0</v>
      </c>
      <c r="R328">
        <f t="shared" si="127"/>
        <v>0</v>
      </c>
      <c r="S328">
        <f t="shared" si="128"/>
        <v>0</v>
      </c>
      <c r="T328">
        <f t="shared" si="129"/>
        <v>0</v>
      </c>
      <c r="U328">
        <f t="shared" si="130"/>
        <v>1</v>
      </c>
      <c r="V328" t="s">
        <v>16</v>
      </c>
      <c r="W328">
        <f t="shared" si="131"/>
        <v>0</v>
      </c>
      <c r="X328">
        <f t="shared" si="132"/>
        <v>0</v>
      </c>
      <c r="Y328">
        <f t="shared" si="133"/>
        <v>0</v>
      </c>
      <c r="Z328">
        <f t="shared" si="134"/>
        <v>1</v>
      </c>
      <c r="AA328">
        <f t="shared" si="135"/>
        <v>0</v>
      </c>
      <c r="AB328">
        <f t="shared" si="136"/>
        <v>0</v>
      </c>
      <c r="AC328">
        <f t="shared" si="137"/>
        <v>0</v>
      </c>
      <c r="AD328">
        <f t="shared" si="138"/>
        <v>1</v>
      </c>
      <c r="AE328" t="s">
        <v>23</v>
      </c>
      <c r="AF328">
        <f t="shared" si="139"/>
        <v>0</v>
      </c>
      <c r="AG328">
        <f t="shared" si="140"/>
        <v>1</v>
      </c>
      <c r="AH328">
        <f t="shared" si="141"/>
        <v>0</v>
      </c>
      <c r="AI328">
        <f t="shared" si="142"/>
        <v>0</v>
      </c>
      <c r="AJ328">
        <f t="shared" si="143"/>
        <v>0</v>
      </c>
      <c r="AK328">
        <v>1</v>
      </c>
      <c r="AL328">
        <v>1</v>
      </c>
      <c r="AM328">
        <v>0</v>
      </c>
      <c r="AN328">
        <v>0</v>
      </c>
      <c r="AO328">
        <v>1</v>
      </c>
      <c r="AP328">
        <v>1</v>
      </c>
      <c r="AQ328">
        <v>1</v>
      </c>
      <c r="AR328">
        <v>0</v>
      </c>
      <c r="AS328">
        <v>0</v>
      </c>
      <c r="AT328">
        <v>0</v>
      </c>
      <c r="AU328" t="s">
        <v>22</v>
      </c>
      <c r="AV328">
        <v>61.8</v>
      </c>
      <c r="AW328">
        <v>57</v>
      </c>
      <c r="AX328">
        <v>35</v>
      </c>
      <c r="AY328">
        <v>40.6</v>
      </c>
      <c r="AZ328">
        <v>55</v>
      </c>
      <c r="BA328">
        <v>80</v>
      </c>
      <c r="BB328">
        <v>1</v>
      </c>
    </row>
    <row r="329" spans="1:54" x14ac:dyDescent="0.3">
      <c r="A329" t="s">
        <v>35</v>
      </c>
      <c r="B329">
        <f t="shared" si="120"/>
        <v>0</v>
      </c>
      <c r="C329">
        <f t="shared" si="121"/>
        <v>0</v>
      </c>
      <c r="D329">
        <f t="shared" si="122"/>
        <v>0</v>
      </c>
      <c r="E329">
        <f t="shared" si="123"/>
        <v>1</v>
      </c>
      <c r="F329">
        <f t="shared" si="124"/>
        <v>0</v>
      </c>
      <c r="G329">
        <f t="shared" si="125"/>
        <v>0</v>
      </c>
      <c r="H329" s="3">
        <v>9360</v>
      </c>
      <c r="I329" s="3">
        <v>9.1442005694716375</v>
      </c>
      <c r="J329" s="2">
        <v>1.36</v>
      </c>
      <c r="K329" s="2">
        <v>0.11816995210248418</v>
      </c>
      <c r="L329" s="2">
        <v>2.5154560000000004</v>
      </c>
      <c r="M329" s="2">
        <v>1.8496000000000004</v>
      </c>
      <c r="N329" t="s">
        <v>13</v>
      </c>
      <c r="O329" t="s">
        <v>36</v>
      </c>
      <c r="P329" t="s">
        <v>21</v>
      </c>
      <c r="Q329">
        <f t="shared" si="126"/>
        <v>0</v>
      </c>
      <c r="R329">
        <f t="shared" si="127"/>
        <v>0</v>
      </c>
      <c r="S329">
        <f t="shared" si="128"/>
        <v>0</v>
      </c>
      <c r="T329">
        <f t="shared" si="129"/>
        <v>0</v>
      </c>
      <c r="U329">
        <f t="shared" si="130"/>
        <v>1</v>
      </c>
      <c r="V329" t="s">
        <v>24</v>
      </c>
      <c r="W329">
        <f t="shared" si="131"/>
        <v>0</v>
      </c>
      <c r="X329">
        <f t="shared" si="132"/>
        <v>0</v>
      </c>
      <c r="Y329">
        <f t="shared" si="133"/>
        <v>1</v>
      </c>
      <c r="Z329">
        <f t="shared" si="134"/>
        <v>0</v>
      </c>
      <c r="AA329">
        <f t="shared" si="135"/>
        <v>0</v>
      </c>
      <c r="AB329">
        <f t="shared" si="136"/>
        <v>0</v>
      </c>
      <c r="AC329">
        <f t="shared" si="137"/>
        <v>0</v>
      </c>
      <c r="AD329">
        <f t="shared" si="138"/>
        <v>1</v>
      </c>
      <c r="AE329" t="s">
        <v>23</v>
      </c>
      <c r="AF329">
        <f t="shared" si="139"/>
        <v>0</v>
      </c>
      <c r="AG329">
        <f t="shared" si="140"/>
        <v>1</v>
      </c>
      <c r="AH329">
        <f t="shared" si="141"/>
        <v>0</v>
      </c>
      <c r="AI329">
        <f t="shared" si="142"/>
        <v>0</v>
      </c>
      <c r="AJ329">
        <f t="shared" si="143"/>
        <v>0</v>
      </c>
      <c r="AK329">
        <v>0</v>
      </c>
      <c r="AL329">
        <v>0</v>
      </c>
      <c r="AM329">
        <v>1</v>
      </c>
      <c r="AN329">
        <v>0</v>
      </c>
      <c r="AO329">
        <v>1</v>
      </c>
      <c r="AP329">
        <v>1</v>
      </c>
      <c r="AQ329">
        <v>1</v>
      </c>
      <c r="AR329">
        <v>1</v>
      </c>
      <c r="AS329">
        <v>0</v>
      </c>
      <c r="AT329">
        <v>0</v>
      </c>
      <c r="AU329" t="s">
        <v>22</v>
      </c>
      <c r="AV329">
        <v>61.9</v>
      </c>
      <c r="AW329">
        <v>57</v>
      </c>
      <c r="AX329">
        <v>35.5</v>
      </c>
      <c r="AY329">
        <v>40.6</v>
      </c>
      <c r="AZ329">
        <v>45</v>
      </c>
      <c r="BA329">
        <v>75</v>
      </c>
      <c r="BB329">
        <v>1</v>
      </c>
    </row>
    <row r="330" spans="1:54" x14ac:dyDescent="0.3">
      <c r="A330" t="s">
        <v>12</v>
      </c>
      <c r="B330">
        <f t="shared" si="120"/>
        <v>0</v>
      </c>
      <c r="C330">
        <f t="shared" si="121"/>
        <v>0</v>
      </c>
      <c r="D330">
        <f t="shared" si="122"/>
        <v>0</v>
      </c>
      <c r="E330">
        <f t="shared" si="123"/>
        <v>0</v>
      </c>
      <c r="F330">
        <f t="shared" si="124"/>
        <v>0</v>
      </c>
      <c r="G330">
        <f t="shared" si="125"/>
        <v>1</v>
      </c>
      <c r="H330" s="3">
        <v>16968</v>
      </c>
      <c r="I330" s="3">
        <v>9.7390844962445176</v>
      </c>
      <c r="J330" s="2">
        <v>1.5049999999999999</v>
      </c>
      <c r="K330" s="2">
        <v>0.61873003610501953</v>
      </c>
      <c r="L330" s="2">
        <v>3.4088626249999994</v>
      </c>
      <c r="M330" s="2">
        <v>2.2650249999999996</v>
      </c>
      <c r="N330" t="s">
        <v>13</v>
      </c>
      <c r="O330" t="s">
        <v>14</v>
      </c>
      <c r="P330" t="s">
        <v>15</v>
      </c>
      <c r="Q330">
        <f t="shared" si="126"/>
        <v>0</v>
      </c>
      <c r="R330">
        <f t="shared" si="127"/>
        <v>0</v>
      </c>
      <c r="S330">
        <f t="shared" si="128"/>
        <v>1</v>
      </c>
      <c r="T330">
        <f t="shared" si="129"/>
        <v>0</v>
      </c>
      <c r="U330">
        <f t="shared" si="130"/>
        <v>0</v>
      </c>
      <c r="V330" t="s">
        <v>16</v>
      </c>
      <c r="W330">
        <f t="shared" si="131"/>
        <v>0</v>
      </c>
      <c r="X330">
        <f t="shared" si="132"/>
        <v>0</v>
      </c>
      <c r="Y330">
        <f t="shared" si="133"/>
        <v>0</v>
      </c>
      <c r="Z330">
        <f t="shared" si="134"/>
        <v>1</v>
      </c>
      <c r="AA330">
        <f t="shared" si="135"/>
        <v>0</v>
      </c>
      <c r="AB330">
        <f t="shared" si="136"/>
        <v>0</v>
      </c>
      <c r="AC330">
        <f t="shared" si="137"/>
        <v>0</v>
      </c>
      <c r="AD330">
        <f t="shared" si="138"/>
        <v>1</v>
      </c>
      <c r="AE330" t="s">
        <v>18</v>
      </c>
      <c r="AF330">
        <f t="shared" si="139"/>
        <v>0</v>
      </c>
      <c r="AG330">
        <f t="shared" si="140"/>
        <v>0</v>
      </c>
      <c r="AH330">
        <f t="shared" si="141"/>
        <v>0</v>
      </c>
      <c r="AI330">
        <f t="shared" si="142"/>
        <v>0</v>
      </c>
      <c r="AJ330">
        <f t="shared" si="143"/>
        <v>1</v>
      </c>
      <c r="AK330">
        <v>1</v>
      </c>
      <c r="AL330">
        <v>1</v>
      </c>
      <c r="AM330">
        <v>0</v>
      </c>
      <c r="AN330">
        <v>1</v>
      </c>
      <c r="AO330">
        <v>1</v>
      </c>
      <c r="AP330">
        <v>1</v>
      </c>
      <c r="AQ330">
        <v>0</v>
      </c>
      <c r="AR330">
        <v>0</v>
      </c>
      <c r="AS330">
        <v>0</v>
      </c>
      <c r="AT330">
        <v>0</v>
      </c>
      <c r="AU330" t="s">
        <v>17</v>
      </c>
      <c r="AV330">
        <v>61.8</v>
      </c>
      <c r="AW330">
        <v>57.2</v>
      </c>
      <c r="AX330">
        <v>34.799999999999997</v>
      </c>
      <c r="AY330">
        <v>40.700000000000003</v>
      </c>
      <c r="AZ330">
        <v>54</v>
      </c>
      <c r="BA330">
        <v>76</v>
      </c>
      <c r="BB330">
        <v>1</v>
      </c>
    </row>
    <row r="331" spans="1:54" x14ac:dyDescent="0.3">
      <c r="A331" t="s">
        <v>19</v>
      </c>
      <c r="B331">
        <f t="shared" si="120"/>
        <v>1</v>
      </c>
      <c r="C331">
        <f t="shared" si="121"/>
        <v>0</v>
      </c>
      <c r="D331">
        <f t="shared" si="122"/>
        <v>0</v>
      </c>
      <c r="E331">
        <f t="shared" si="123"/>
        <v>0</v>
      </c>
      <c r="F331">
        <f t="shared" si="124"/>
        <v>0</v>
      </c>
      <c r="G331">
        <f t="shared" si="125"/>
        <v>0</v>
      </c>
      <c r="H331" s="3">
        <v>9513.1299999999992</v>
      </c>
      <c r="I331" s="3">
        <v>9.1604282286234398</v>
      </c>
      <c r="J331" s="2">
        <v>1.02</v>
      </c>
      <c r="K331" s="2">
        <v>-1.0555571414207039</v>
      </c>
      <c r="L331" s="2">
        <v>1.0612080000000002</v>
      </c>
      <c r="M331" s="2">
        <v>1.0404</v>
      </c>
      <c r="N331" t="s">
        <v>13</v>
      </c>
      <c r="O331" t="s">
        <v>20</v>
      </c>
      <c r="P331" t="s">
        <v>15</v>
      </c>
      <c r="Q331">
        <f t="shared" si="126"/>
        <v>0</v>
      </c>
      <c r="R331">
        <f t="shared" si="127"/>
        <v>0</v>
      </c>
      <c r="S331">
        <f t="shared" si="128"/>
        <v>1</v>
      </c>
      <c r="T331">
        <f t="shared" si="129"/>
        <v>0</v>
      </c>
      <c r="U331">
        <f t="shared" si="130"/>
        <v>0</v>
      </c>
      <c r="V331" t="s">
        <v>24</v>
      </c>
      <c r="W331">
        <f t="shared" si="131"/>
        <v>0</v>
      </c>
      <c r="X331">
        <f t="shared" si="132"/>
        <v>0</v>
      </c>
      <c r="Y331">
        <f t="shared" si="133"/>
        <v>1</v>
      </c>
      <c r="Z331">
        <f t="shared" si="134"/>
        <v>0</v>
      </c>
      <c r="AA331">
        <f t="shared" si="135"/>
        <v>0</v>
      </c>
      <c r="AB331">
        <f t="shared" si="136"/>
        <v>0</v>
      </c>
      <c r="AC331">
        <f t="shared" si="137"/>
        <v>0</v>
      </c>
      <c r="AD331">
        <f t="shared" si="138"/>
        <v>1</v>
      </c>
      <c r="AE331" t="s">
        <v>28</v>
      </c>
      <c r="AF331">
        <f t="shared" si="139"/>
        <v>0</v>
      </c>
      <c r="AG331">
        <f t="shared" si="140"/>
        <v>0</v>
      </c>
      <c r="AH331">
        <f t="shared" si="141"/>
        <v>0</v>
      </c>
      <c r="AI331">
        <f t="shared" si="142"/>
        <v>1</v>
      </c>
      <c r="AJ331">
        <f t="shared" si="143"/>
        <v>0</v>
      </c>
      <c r="AK331">
        <v>1</v>
      </c>
      <c r="AL331">
        <v>1</v>
      </c>
      <c r="AM331">
        <v>0</v>
      </c>
      <c r="AN331">
        <v>1</v>
      </c>
      <c r="AO331">
        <v>1</v>
      </c>
      <c r="AP331">
        <v>1</v>
      </c>
      <c r="AQ331">
        <v>1</v>
      </c>
      <c r="AR331">
        <v>1</v>
      </c>
      <c r="AS331">
        <v>1</v>
      </c>
      <c r="AT331">
        <v>0</v>
      </c>
      <c r="AU331" t="s">
        <v>22</v>
      </c>
      <c r="AV331">
        <v>61</v>
      </c>
      <c r="AW331">
        <v>55</v>
      </c>
      <c r="AX331">
        <v>34.5</v>
      </c>
      <c r="AY331">
        <v>40.799999999999997</v>
      </c>
      <c r="AZ331">
        <v>50</v>
      </c>
      <c r="BA331">
        <v>75</v>
      </c>
      <c r="BB331">
        <v>1</v>
      </c>
    </row>
    <row r="332" spans="1:54" x14ac:dyDescent="0.3">
      <c r="A332" t="s">
        <v>29</v>
      </c>
      <c r="B332">
        <f t="shared" si="120"/>
        <v>0</v>
      </c>
      <c r="C332">
        <f t="shared" si="121"/>
        <v>0</v>
      </c>
      <c r="D332">
        <f t="shared" si="122"/>
        <v>1</v>
      </c>
      <c r="E332">
        <f t="shared" si="123"/>
        <v>0</v>
      </c>
      <c r="F332">
        <f t="shared" si="124"/>
        <v>0</v>
      </c>
      <c r="G332">
        <f t="shared" si="125"/>
        <v>0</v>
      </c>
      <c r="H332" s="3">
        <v>34039</v>
      </c>
      <c r="I332" s="3">
        <v>10.435262205052501</v>
      </c>
      <c r="J332" s="2">
        <v>2.02</v>
      </c>
      <c r="K332" s="2">
        <v>2.3965813689416131</v>
      </c>
      <c r="L332" s="2">
        <v>8.2424080000000011</v>
      </c>
      <c r="M332" s="2">
        <v>4.0804</v>
      </c>
      <c r="N332" t="s">
        <v>30</v>
      </c>
      <c r="O332" t="s">
        <v>14</v>
      </c>
      <c r="P332" t="s">
        <v>31</v>
      </c>
      <c r="Q332">
        <f t="shared" si="126"/>
        <v>0</v>
      </c>
      <c r="R332">
        <f t="shared" si="127"/>
        <v>0</v>
      </c>
      <c r="S332">
        <f t="shared" si="128"/>
        <v>0</v>
      </c>
      <c r="T332">
        <f t="shared" si="129"/>
        <v>1</v>
      </c>
      <c r="U332">
        <f t="shared" si="130"/>
        <v>0</v>
      </c>
      <c r="V332" t="s">
        <v>16</v>
      </c>
      <c r="W332">
        <f t="shared" si="131"/>
        <v>0</v>
      </c>
      <c r="X332">
        <f t="shared" si="132"/>
        <v>0</v>
      </c>
      <c r="Y332">
        <f t="shared" si="133"/>
        <v>0</v>
      </c>
      <c r="Z332">
        <f t="shared" si="134"/>
        <v>1</v>
      </c>
      <c r="AA332">
        <f t="shared" si="135"/>
        <v>0</v>
      </c>
      <c r="AB332">
        <f t="shared" si="136"/>
        <v>0</v>
      </c>
      <c r="AC332">
        <f t="shared" si="137"/>
        <v>0</v>
      </c>
      <c r="AD332">
        <f t="shared" si="138"/>
        <v>1</v>
      </c>
      <c r="AE332" t="s">
        <v>28</v>
      </c>
      <c r="AF332">
        <f t="shared" si="139"/>
        <v>0</v>
      </c>
      <c r="AG332">
        <f t="shared" si="140"/>
        <v>0</v>
      </c>
      <c r="AH332">
        <f t="shared" si="141"/>
        <v>0</v>
      </c>
      <c r="AI332">
        <f t="shared" si="142"/>
        <v>1</v>
      </c>
      <c r="AJ332">
        <f t="shared" si="143"/>
        <v>0</v>
      </c>
      <c r="AK332">
        <v>1</v>
      </c>
      <c r="AL332">
        <v>1</v>
      </c>
      <c r="AM332">
        <v>0</v>
      </c>
      <c r="AN332">
        <v>1</v>
      </c>
      <c r="AO332">
        <v>1</v>
      </c>
      <c r="AP332">
        <v>1</v>
      </c>
      <c r="AQ332">
        <v>1</v>
      </c>
      <c r="AR332">
        <v>0</v>
      </c>
      <c r="AS332">
        <v>1</v>
      </c>
      <c r="AT332">
        <v>1</v>
      </c>
      <c r="AU332" t="s">
        <v>17</v>
      </c>
      <c r="AV332">
        <v>61.2</v>
      </c>
      <c r="AW332">
        <v>55.9</v>
      </c>
      <c r="AX332">
        <v>34.299999999999997</v>
      </c>
      <c r="AY332">
        <v>40.700000000000003</v>
      </c>
      <c r="AZ332">
        <v>51</v>
      </c>
      <c r="BA332">
        <v>77</v>
      </c>
      <c r="BB332">
        <v>1</v>
      </c>
    </row>
    <row r="333" spans="1:54" x14ac:dyDescent="0.3">
      <c r="A333" t="s">
        <v>19</v>
      </c>
      <c r="B333">
        <f t="shared" si="120"/>
        <v>1</v>
      </c>
      <c r="C333">
        <f t="shared" si="121"/>
        <v>0</v>
      </c>
      <c r="D333">
        <f t="shared" si="122"/>
        <v>0</v>
      </c>
      <c r="E333">
        <f t="shared" si="123"/>
        <v>0</v>
      </c>
      <c r="F333">
        <f t="shared" si="124"/>
        <v>0</v>
      </c>
      <c r="G333">
        <f t="shared" si="125"/>
        <v>0</v>
      </c>
      <c r="H333" s="3">
        <v>11406.3</v>
      </c>
      <c r="I333" s="3">
        <v>9.3419211133169373</v>
      </c>
      <c r="J333" s="2">
        <v>1.04</v>
      </c>
      <c r="K333" s="2">
        <v>-0.98651437121345753</v>
      </c>
      <c r="L333" s="2">
        <v>1.1248640000000001</v>
      </c>
      <c r="M333" s="2">
        <v>1.0816000000000001</v>
      </c>
      <c r="N333" t="s">
        <v>13</v>
      </c>
      <c r="O333" t="s">
        <v>20</v>
      </c>
      <c r="P333" t="s">
        <v>15</v>
      </c>
      <c r="Q333">
        <f t="shared" si="126"/>
        <v>0</v>
      </c>
      <c r="R333">
        <f t="shared" si="127"/>
        <v>0</v>
      </c>
      <c r="S333">
        <f t="shared" si="128"/>
        <v>1</v>
      </c>
      <c r="T333">
        <f t="shared" si="129"/>
        <v>0</v>
      </c>
      <c r="U333">
        <f t="shared" si="130"/>
        <v>0</v>
      </c>
      <c r="V333" t="s">
        <v>32</v>
      </c>
      <c r="W333">
        <f t="shared" si="131"/>
        <v>0</v>
      </c>
      <c r="X333">
        <f t="shared" si="132"/>
        <v>0</v>
      </c>
      <c r="Y333">
        <f t="shared" si="133"/>
        <v>0</v>
      </c>
      <c r="Z333">
        <f t="shared" si="134"/>
        <v>0</v>
      </c>
      <c r="AA333">
        <f t="shared" si="135"/>
        <v>1</v>
      </c>
      <c r="AB333">
        <f t="shared" si="136"/>
        <v>0</v>
      </c>
      <c r="AC333">
        <f t="shared" si="137"/>
        <v>0</v>
      </c>
      <c r="AD333">
        <f t="shared" si="138"/>
        <v>1</v>
      </c>
      <c r="AE333" t="s">
        <v>23</v>
      </c>
      <c r="AF333">
        <f t="shared" si="139"/>
        <v>0</v>
      </c>
      <c r="AG333">
        <f t="shared" si="140"/>
        <v>1</v>
      </c>
      <c r="AH333">
        <f t="shared" si="141"/>
        <v>0</v>
      </c>
      <c r="AI333">
        <f t="shared" si="142"/>
        <v>0</v>
      </c>
      <c r="AJ333">
        <f t="shared" si="143"/>
        <v>0</v>
      </c>
      <c r="AK333">
        <v>1</v>
      </c>
      <c r="AL333">
        <v>1</v>
      </c>
      <c r="AM333">
        <v>1</v>
      </c>
      <c r="AN333">
        <v>0</v>
      </c>
      <c r="AO333">
        <v>0</v>
      </c>
      <c r="AP333">
        <v>1</v>
      </c>
      <c r="AQ333">
        <v>1</v>
      </c>
      <c r="AR333">
        <v>1</v>
      </c>
      <c r="AS333">
        <v>0</v>
      </c>
      <c r="AT333">
        <v>0</v>
      </c>
      <c r="AU333" t="s">
        <v>22</v>
      </c>
      <c r="AV333">
        <v>61.4</v>
      </c>
      <c r="AW333">
        <v>57</v>
      </c>
      <c r="AX333">
        <v>33.5</v>
      </c>
      <c r="AY333">
        <v>41</v>
      </c>
      <c r="AZ333">
        <v>50</v>
      </c>
      <c r="BA333">
        <v>80</v>
      </c>
      <c r="BB333">
        <v>1</v>
      </c>
    </row>
    <row r="334" spans="1:54" x14ac:dyDescent="0.3">
      <c r="A334" t="s">
        <v>19</v>
      </c>
      <c r="B334">
        <f t="shared" si="120"/>
        <v>1</v>
      </c>
      <c r="C334">
        <f t="shared" si="121"/>
        <v>0</v>
      </c>
      <c r="D334">
        <f t="shared" si="122"/>
        <v>0</v>
      </c>
      <c r="E334">
        <f t="shared" si="123"/>
        <v>0</v>
      </c>
      <c r="F334">
        <f t="shared" si="124"/>
        <v>0</v>
      </c>
      <c r="G334">
        <f t="shared" si="125"/>
        <v>0</v>
      </c>
      <c r="H334" s="3">
        <v>7280.1350000000002</v>
      </c>
      <c r="I334" s="3">
        <v>8.8929046849748392</v>
      </c>
      <c r="J334" s="2">
        <v>1.02</v>
      </c>
      <c r="K334" s="2">
        <v>-1.0555571414207039</v>
      </c>
      <c r="L334" s="2">
        <v>1.0612080000000002</v>
      </c>
      <c r="M334" s="2">
        <v>1.0404</v>
      </c>
      <c r="N334" t="s">
        <v>13</v>
      </c>
      <c r="O334" t="s">
        <v>20</v>
      </c>
      <c r="P334" t="s">
        <v>21</v>
      </c>
      <c r="Q334">
        <f t="shared" si="126"/>
        <v>0</v>
      </c>
      <c r="R334">
        <f t="shared" si="127"/>
        <v>0</v>
      </c>
      <c r="S334">
        <f t="shared" si="128"/>
        <v>0</v>
      </c>
      <c r="T334">
        <f t="shared" si="129"/>
        <v>0</v>
      </c>
      <c r="U334">
        <f t="shared" si="130"/>
        <v>1</v>
      </c>
      <c r="V334" t="s">
        <v>16</v>
      </c>
      <c r="W334">
        <f t="shared" si="131"/>
        <v>0</v>
      </c>
      <c r="X334">
        <f t="shared" si="132"/>
        <v>0</v>
      </c>
      <c r="Y334">
        <f t="shared" si="133"/>
        <v>0</v>
      </c>
      <c r="Z334">
        <f t="shared" si="134"/>
        <v>1</v>
      </c>
      <c r="AA334">
        <f t="shared" si="135"/>
        <v>0</v>
      </c>
      <c r="AB334">
        <f t="shared" si="136"/>
        <v>0</v>
      </c>
      <c r="AC334">
        <f t="shared" si="137"/>
        <v>0</v>
      </c>
      <c r="AD334">
        <f t="shared" si="138"/>
        <v>1</v>
      </c>
      <c r="AE334" t="s">
        <v>33</v>
      </c>
      <c r="AF334">
        <f t="shared" si="139"/>
        <v>1</v>
      </c>
      <c r="AG334">
        <f t="shared" si="140"/>
        <v>0</v>
      </c>
      <c r="AH334">
        <f t="shared" si="141"/>
        <v>0</v>
      </c>
      <c r="AI334">
        <f t="shared" si="142"/>
        <v>0</v>
      </c>
      <c r="AJ334">
        <f t="shared" si="143"/>
        <v>0</v>
      </c>
      <c r="AK334">
        <v>0</v>
      </c>
      <c r="AL334">
        <v>1</v>
      </c>
      <c r="AM334">
        <v>0</v>
      </c>
      <c r="AN334">
        <v>0</v>
      </c>
      <c r="AO334">
        <v>1</v>
      </c>
      <c r="AP334">
        <v>1</v>
      </c>
      <c r="AQ334">
        <v>1</v>
      </c>
      <c r="AR334">
        <v>0</v>
      </c>
      <c r="AS334">
        <v>0</v>
      </c>
      <c r="AT334">
        <v>0</v>
      </c>
      <c r="AU334" t="s">
        <v>22</v>
      </c>
      <c r="AV334">
        <v>61.8</v>
      </c>
      <c r="AW334">
        <v>56</v>
      </c>
      <c r="AX334">
        <v>35.5</v>
      </c>
      <c r="AY334">
        <v>40.799999999999997</v>
      </c>
      <c r="AZ334">
        <v>55</v>
      </c>
      <c r="BA334">
        <v>80</v>
      </c>
      <c r="BB334">
        <v>1</v>
      </c>
    </row>
    <row r="335" spans="1:54" x14ac:dyDescent="0.3">
      <c r="A335" t="s">
        <v>29</v>
      </c>
      <c r="B335">
        <f t="shared" si="120"/>
        <v>0</v>
      </c>
      <c r="C335">
        <f t="shared" si="121"/>
        <v>0</v>
      </c>
      <c r="D335">
        <f t="shared" si="122"/>
        <v>1</v>
      </c>
      <c r="E335">
        <f t="shared" si="123"/>
        <v>0</v>
      </c>
      <c r="F335">
        <f t="shared" si="124"/>
        <v>0</v>
      </c>
      <c r="G335">
        <f t="shared" si="125"/>
        <v>0</v>
      </c>
      <c r="H335" s="3">
        <v>12034</v>
      </c>
      <c r="I335" s="3">
        <v>9.3954912557802963</v>
      </c>
      <c r="J335" s="2">
        <v>1.17</v>
      </c>
      <c r="K335" s="2">
        <v>-0.53773636486635668</v>
      </c>
      <c r="L335" s="2">
        <v>1.6016129999999997</v>
      </c>
      <c r="M335" s="2">
        <v>1.3688999999999998</v>
      </c>
      <c r="N335" t="s">
        <v>30</v>
      </c>
      <c r="O335" t="s">
        <v>14</v>
      </c>
      <c r="P335" t="s">
        <v>31</v>
      </c>
      <c r="Q335">
        <f t="shared" si="126"/>
        <v>0</v>
      </c>
      <c r="R335">
        <f t="shared" si="127"/>
        <v>0</v>
      </c>
      <c r="S335">
        <f t="shared" si="128"/>
        <v>0</v>
      </c>
      <c r="T335">
        <f t="shared" si="129"/>
        <v>1</v>
      </c>
      <c r="U335">
        <f t="shared" si="130"/>
        <v>0</v>
      </c>
      <c r="V335" t="s">
        <v>34</v>
      </c>
      <c r="W335">
        <f t="shared" si="131"/>
        <v>0</v>
      </c>
      <c r="X335">
        <f t="shared" si="132"/>
        <v>0</v>
      </c>
      <c r="Y335">
        <f t="shared" si="133"/>
        <v>0</v>
      </c>
      <c r="Z335">
        <f t="shared" si="134"/>
        <v>0</v>
      </c>
      <c r="AA335">
        <f t="shared" si="135"/>
        <v>0</v>
      </c>
      <c r="AB335">
        <f t="shared" si="136"/>
        <v>1</v>
      </c>
      <c r="AC335">
        <f t="shared" si="137"/>
        <v>0</v>
      </c>
      <c r="AD335">
        <f t="shared" si="138"/>
        <v>1</v>
      </c>
      <c r="AE335" t="s">
        <v>28</v>
      </c>
      <c r="AF335">
        <f t="shared" si="139"/>
        <v>0</v>
      </c>
      <c r="AG335">
        <f t="shared" si="140"/>
        <v>0</v>
      </c>
      <c r="AH335">
        <f t="shared" si="141"/>
        <v>0</v>
      </c>
      <c r="AI335">
        <f t="shared" si="142"/>
        <v>1</v>
      </c>
      <c r="AJ335">
        <f t="shared" si="143"/>
        <v>0</v>
      </c>
      <c r="AK335">
        <v>1</v>
      </c>
      <c r="AL335">
        <v>1</v>
      </c>
      <c r="AM335">
        <v>1</v>
      </c>
      <c r="AN335">
        <v>1</v>
      </c>
      <c r="AO335">
        <v>1</v>
      </c>
      <c r="AP335">
        <v>1</v>
      </c>
      <c r="AQ335">
        <v>1</v>
      </c>
      <c r="AR335">
        <v>0</v>
      </c>
      <c r="AS335">
        <v>1</v>
      </c>
      <c r="AT335">
        <v>0</v>
      </c>
      <c r="AU335" t="s">
        <v>17</v>
      </c>
      <c r="AV335">
        <v>61.5</v>
      </c>
      <c r="AW335">
        <v>55.5</v>
      </c>
      <c r="AX335">
        <v>34.299999999999997</v>
      </c>
      <c r="AY335">
        <v>40.799999999999997</v>
      </c>
      <c r="AZ335">
        <v>51</v>
      </c>
      <c r="BA335">
        <v>78</v>
      </c>
      <c r="BB335">
        <v>1</v>
      </c>
    </row>
    <row r="336" spans="1:54" x14ac:dyDescent="0.3">
      <c r="A336" t="s">
        <v>19</v>
      </c>
      <c r="B336">
        <f t="shared" si="120"/>
        <v>1</v>
      </c>
      <c r="C336">
        <f t="shared" si="121"/>
        <v>0</v>
      </c>
      <c r="D336">
        <f t="shared" si="122"/>
        <v>0</v>
      </c>
      <c r="E336">
        <f t="shared" si="123"/>
        <v>0</v>
      </c>
      <c r="F336">
        <f t="shared" si="124"/>
        <v>0</v>
      </c>
      <c r="G336">
        <f t="shared" si="125"/>
        <v>0</v>
      </c>
      <c r="H336" s="3">
        <v>13219.684999999999</v>
      </c>
      <c r="I336" s="3">
        <v>9.4894622855877575</v>
      </c>
      <c r="J336" s="2">
        <v>1.04</v>
      </c>
      <c r="K336" s="2">
        <v>-0.98651437121345753</v>
      </c>
      <c r="L336" s="2">
        <v>1.1248640000000001</v>
      </c>
      <c r="M336" s="2">
        <v>1.0816000000000001</v>
      </c>
      <c r="N336" t="s">
        <v>13</v>
      </c>
      <c r="O336" t="s">
        <v>20</v>
      </c>
      <c r="P336" t="s">
        <v>27</v>
      </c>
      <c r="Q336">
        <f t="shared" si="126"/>
        <v>1</v>
      </c>
      <c r="R336">
        <f t="shared" si="127"/>
        <v>0</v>
      </c>
      <c r="S336">
        <f t="shared" si="128"/>
        <v>0</v>
      </c>
      <c r="T336">
        <f t="shared" si="129"/>
        <v>0</v>
      </c>
      <c r="U336">
        <f t="shared" si="130"/>
        <v>0</v>
      </c>
      <c r="V336" t="s">
        <v>34</v>
      </c>
      <c r="W336">
        <f t="shared" si="131"/>
        <v>0</v>
      </c>
      <c r="X336">
        <f t="shared" si="132"/>
        <v>0</v>
      </c>
      <c r="Y336">
        <f t="shared" si="133"/>
        <v>0</v>
      </c>
      <c r="Z336">
        <f t="shared" si="134"/>
        <v>0</v>
      </c>
      <c r="AA336">
        <f t="shared" si="135"/>
        <v>0</v>
      </c>
      <c r="AB336">
        <f t="shared" si="136"/>
        <v>1</v>
      </c>
      <c r="AC336">
        <f t="shared" si="137"/>
        <v>0</v>
      </c>
      <c r="AD336">
        <f t="shared" si="138"/>
        <v>1</v>
      </c>
      <c r="AE336" t="s">
        <v>23</v>
      </c>
      <c r="AF336">
        <f t="shared" si="139"/>
        <v>0</v>
      </c>
      <c r="AG336">
        <f t="shared" si="140"/>
        <v>1</v>
      </c>
      <c r="AH336">
        <f t="shared" si="141"/>
        <v>0</v>
      </c>
      <c r="AI336">
        <f t="shared" si="142"/>
        <v>0</v>
      </c>
      <c r="AJ336">
        <f t="shared" si="143"/>
        <v>0</v>
      </c>
      <c r="AK336">
        <v>1</v>
      </c>
      <c r="AL336">
        <v>0</v>
      </c>
      <c r="AM336">
        <v>0</v>
      </c>
      <c r="AN336">
        <v>0</v>
      </c>
      <c r="AO336">
        <v>0</v>
      </c>
      <c r="AP336">
        <v>1</v>
      </c>
      <c r="AQ336">
        <v>1</v>
      </c>
      <c r="AR336">
        <v>1</v>
      </c>
      <c r="AS336">
        <v>0</v>
      </c>
      <c r="AT336">
        <v>0</v>
      </c>
      <c r="AU336" t="s">
        <v>22</v>
      </c>
      <c r="AV336">
        <v>61.8</v>
      </c>
      <c r="AW336">
        <v>57</v>
      </c>
      <c r="AX336">
        <v>35</v>
      </c>
      <c r="AY336">
        <v>41</v>
      </c>
      <c r="AZ336">
        <v>45</v>
      </c>
      <c r="BA336">
        <v>80</v>
      </c>
      <c r="BB336">
        <v>1</v>
      </c>
    </row>
    <row r="337" spans="1:54" x14ac:dyDescent="0.3">
      <c r="A337" t="s">
        <v>12</v>
      </c>
      <c r="B337">
        <f t="shared" si="120"/>
        <v>0</v>
      </c>
      <c r="C337">
        <f t="shared" si="121"/>
        <v>0</v>
      </c>
      <c r="D337">
        <f t="shared" si="122"/>
        <v>0</v>
      </c>
      <c r="E337">
        <f t="shared" si="123"/>
        <v>0</v>
      </c>
      <c r="F337">
        <f t="shared" si="124"/>
        <v>0</v>
      </c>
      <c r="G337">
        <f t="shared" si="125"/>
        <v>1</v>
      </c>
      <c r="H337" s="3">
        <v>12602</v>
      </c>
      <c r="I337" s="3">
        <v>9.4416108105020005</v>
      </c>
      <c r="J337" s="2">
        <v>1.351</v>
      </c>
      <c r="K337" s="2">
        <v>8.7100705509222914E-2</v>
      </c>
      <c r="L337" s="2">
        <v>2.4658465509999998</v>
      </c>
      <c r="M337" s="2">
        <v>1.8252009999999999</v>
      </c>
      <c r="N337" t="s">
        <v>13</v>
      </c>
      <c r="O337" t="s">
        <v>14</v>
      </c>
      <c r="P337" t="s">
        <v>31</v>
      </c>
      <c r="Q337">
        <f t="shared" si="126"/>
        <v>0</v>
      </c>
      <c r="R337">
        <f t="shared" si="127"/>
        <v>0</v>
      </c>
      <c r="S337">
        <f t="shared" si="128"/>
        <v>0</v>
      </c>
      <c r="T337">
        <f t="shared" si="129"/>
        <v>1</v>
      </c>
      <c r="U337">
        <f t="shared" si="130"/>
        <v>0</v>
      </c>
      <c r="V337" t="s">
        <v>24</v>
      </c>
      <c r="W337">
        <f t="shared" si="131"/>
        <v>0</v>
      </c>
      <c r="X337">
        <f t="shared" si="132"/>
        <v>0</v>
      </c>
      <c r="Y337">
        <f t="shared" si="133"/>
        <v>1</v>
      </c>
      <c r="Z337">
        <f t="shared" si="134"/>
        <v>0</v>
      </c>
      <c r="AA337">
        <f t="shared" si="135"/>
        <v>0</v>
      </c>
      <c r="AB337">
        <f t="shared" si="136"/>
        <v>0</v>
      </c>
      <c r="AC337">
        <f t="shared" si="137"/>
        <v>0</v>
      </c>
      <c r="AD337">
        <f t="shared" si="138"/>
        <v>1</v>
      </c>
      <c r="AE337" t="s">
        <v>28</v>
      </c>
      <c r="AF337">
        <f t="shared" si="139"/>
        <v>0</v>
      </c>
      <c r="AG337">
        <f t="shared" si="140"/>
        <v>0</v>
      </c>
      <c r="AH337">
        <f t="shared" si="141"/>
        <v>0</v>
      </c>
      <c r="AI337">
        <f t="shared" si="142"/>
        <v>1</v>
      </c>
      <c r="AJ337">
        <f t="shared" si="143"/>
        <v>0</v>
      </c>
      <c r="AK337">
        <v>1</v>
      </c>
      <c r="AL337">
        <v>1</v>
      </c>
      <c r="AM337">
        <v>1</v>
      </c>
      <c r="AN337">
        <v>1</v>
      </c>
      <c r="AO337">
        <v>1</v>
      </c>
      <c r="AP337">
        <v>1</v>
      </c>
      <c r="AQ337">
        <v>1</v>
      </c>
      <c r="AR337">
        <v>0</v>
      </c>
      <c r="AS337">
        <v>1</v>
      </c>
      <c r="AT337">
        <v>1</v>
      </c>
      <c r="AU337" t="s">
        <v>17</v>
      </c>
      <c r="AV337">
        <v>61.9</v>
      </c>
      <c r="AW337">
        <v>55.2</v>
      </c>
      <c r="AX337">
        <v>34.4</v>
      </c>
      <c r="AY337">
        <v>40.6</v>
      </c>
      <c r="AZ337">
        <v>55</v>
      </c>
      <c r="BA337">
        <v>77</v>
      </c>
      <c r="BB337">
        <v>1</v>
      </c>
    </row>
    <row r="338" spans="1:54" x14ac:dyDescent="0.3">
      <c r="A338" t="s">
        <v>25</v>
      </c>
      <c r="B338">
        <f t="shared" si="120"/>
        <v>0</v>
      </c>
      <c r="C338">
        <f t="shared" si="121"/>
        <v>1</v>
      </c>
      <c r="D338">
        <f t="shared" si="122"/>
        <v>0</v>
      </c>
      <c r="E338">
        <f t="shared" si="123"/>
        <v>0</v>
      </c>
      <c r="F338">
        <f t="shared" si="124"/>
        <v>0</v>
      </c>
      <c r="G338">
        <f t="shared" si="125"/>
        <v>0</v>
      </c>
      <c r="H338" s="3">
        <v>21064</v>
      </c>
      <c r="I338" s="3">
        <v>9.9553207011761451</v>
      </c>
      <c r="J338" s="2">
        <v>1.504</v>
      </c>
      <c r="K338" s="2">
        <v>0.61527789759465756</v>
      </c>
      <c r="L338" s="2">
        <v>3.402072064</v>
      </c>
      <c r="M338" s="2">
        <v>2.262016</v>
      </c>
      <c r="N338" t="s">
        <v>13</v>
      </c>
      <c r="O338" t="s">
        <v>26</v>
      </c>
      <c r="P338" t="s">
        <v>40</v>
      </c>
      <c r="Q338">
        <f t="shared" si="126"/>
        <v>0</v>
      </c>
      <c r="R338">
        <f t="shared" si="127"/>
        <v>1</v>
      </c>
      <c r="S338">
        <f t="shared" si="128"/>
        <v>0</v>
      </c>
      <c r="T338">
        <f t="shared" si="129"/>
        <v>0</v>
      </c>
      <c r="U338">
        <f t="shared" si="130"/>
        <v>0</v>
      </c>
      <c r="V338" t="s">
        <v>16</v>
      </c>
      <c r="W338">
        <f t="shared" si="131"/>
        <v>0</v>
      </c>
      <c r="X338">
        <f t="shared" si="132"/>
        <v>0</v>
      </c>
      <c r="Y338">
        <f t="shared" si="133"/>
        <v>0</v>
      </c>
      <c r="Z338">
        <f t="shared" si="134"/>
        <v>1</v>
      </c>
      <c r="AA338">
        <f t="shared" si="135"/>
        <v>0</v>
      </c>
      <c r="AB338">
        <f t="shared" si="136"/>
        <v>0</v>
      </c>
      <c r="AC338">
        <f t="shared" si="137"/>
        <v>0</v>
      </c>
      <c r="AD338">
        <f t="shared" si="138"/>
        <v>1</v>
      </c>
      <c r="AE338" t="s">
        <v>18</v>
      </c>
      <c r="AF338">
        <f t="shared" si="139"/>
        <v>0</v>
      </c>
      <c r="AG338">
        <f t="shared" si="140"/>
        <v>0</v>
      </c>
      <c r="AH338">
        <f t="shared" si="141"/>
        <v>0</v>
      </c>
      <c r="AI338">
        <f t="shared" si="142"/>
        <v>0</v>
      </c>
      <c r="AJ338">
        <f t="shared" si="143"/>
        <v>1</v>
      </c>
      <c r="AK338">
        <v>1</v>
      </c>
      <c r="AL338">
        <v>1</v>
      </c>
      <c r="AM338">
        <v>0</v>
      </c>
      <c r="AN338">
        <v>1</v>
      </c>
      <c r="AO338">
        <v>1</v>
      </c>
      <c r="AP338">
        <v>1</v>
      </c>
      <c r="AQ338">
        <v>1</v>
      </c>
      <c r="AR338">
        <v>0</v>
      </c>
      <c r="AS338">
        <v>1</v>
      </c>
      <c r="AT338">
        <v>0</v>
      </c>
      <c r="AU338" t="s">
        <v>17</v>
      </c>
      <c r="AV338">
        <v>61.5</v>
      </c>
      <c r="AW338">
        <v>56.8</v>
      </c>
      <c r="AX338">
        <v>34.700000000000003</v>
      </c>
      <c r="AY338">
        <v>40.799999999999997</v>
      </c>
      <c r="AZ338">
        <v>53</v>
      </c>
      <c r="BA338">
        <v>76</v>
      </c>
      <c r="BB338">
        <v>1</v>
      </c>
    </row>
    <row r="339" spans="1:54" x14ac:dyDescent="0.3">
      <c r="A339" t="s">
        <v>19</v>
      </c>
      <c r="B339">
        <f t="shared" si="120"/>
        <v>1</v>
      </c>
      <c r="C339">
        <f t="shared" si="121"/>
        <v>0</v>
      </c>
      <c r="D339">
        <f t="shared" si="122"/>
        <v>0</v>
      </c>
      <c r="E339">
        <f t="shared" si="123"/>
        <v>0</v>
      </c>
      <c r="F339">
        <f t="shared" si="124"/>
        <v>0</v>
      </c>
      <c r="G339">
        <f t="shared" si="125"/>
        <v>0</v>
      </c>
      <c r="H339" s="3">
        <v>20921.400000000001</v>
      </c>
      <c r="I339" s="3">
        <v>9.9485278375458268</v>
      </c>
      <c r="J339" s="2">
        <v>1.54</v>
      </c>
      <c r="K339" s="2">
        <v>0.73955488396770108</v>
      </c>
      <c r="L339" s="2">
        <v>3.6522640000000002</v>
      </c>
      <c r="M339" s="2">
        <v>2.3715999999999999</v>
      </c>
      <c r="N339" t="s">
        <v>13</v>
      </c>
      <c r="O339" t="s">
        <v>20</v>
      </c>
      <c r="P339" t="s">
        <v>15</v>
      </c>
      <c r="Q339">
        <f t="shared" si="126"/>
        <v>0</v>
      </c>
      <c r="R339">
        <f t="shared" si="127"/>
        <v>0</v>
      </c>
      <c r="S339">
        <f t="shared" si="128"/>
        <v>1</v>
      </c>
      <c r="T339">
        <f t="shared" si="129"/>
        <v>0</v>
      </c>
      <c r="U339">
        <f t="shared" si="130"/>
        <v>0</v>
      </c>
      <c r="V339" t="s">
        <v>34</v>
      </c>
      <c r="W339">
        <f t="shared" si="131"/>
        <v>0</v>
      </c>
      <c r="X339">
        <f t="shared" si="132"/>
        <v>0</v>
      </c>
      <c r="Y339">
        <f t="shared" si="133"/>
        <v>0</v>
      </c>
      <c r="Z339">
        <f t="shared" si="134"/>
        <v>0</v>
      </c>
      <c r="AA339">
        <f t="shared" si="135"/>
        <v>0</v>
      </c>
      <c r="AB339">
        <f t="shared" si="136"/>
        <v>1</v>
      </c>
      <c r="AC339">
        <f t="shared" si="137"/>
        <v>0</v>
      </c>
      <c r="AD339">
        <f t="shared" si="138"/>
        <v>1</v>
      </c>
      <c r="AE339" t="s">
        <v>23</v>
      </c>
      <c r="AF339">
        <f t="shared" si="139"/>
        <v>0</v>
      </c>
      <c r="AG339">
        <f t="shared" si="140"/>
        <v>1</v>
      </c>
      <c r="AH339">
        <f t="shared" si="141"/>
        <v>0</v>
      </c>
      <c r="AI339">
        <f t="shared" si="142"/>
        <v>0</v>
      </c>
      <c r="AJ339">
        <f t="shared" si="143"/>
        <v>0</v>
      </c>
      <c r="AK339">
        <v>1</v>
      </c>
      <c r="AL339">
        <v>1</v>
      </c>
      <c r="AM339">
        <v>0</v>
      </c>
      <c r="AN339">
        <v>0</v>
      </c>
      <c r="AO339">
        <v>1</v>
      </c>
      <c r="AP339">
        <v>1</v>
      </c>
      <c r="AQ339">
        <v>1</v>
      </c>
      <c r="AR339">
        <v>0</v>
      </c>
      <c r="AS339">
        <v>0</v>
      </c>
      <c r="AT339">
        <v>0</v>
      </c>
      <c r="AU339" t="s">
        <v>22</v>
      </c>
      <c r="AV339">
        <v>61.8</v>
      </c>
      <c r="AW339">
        <v>57</v>
      </c>
      <c r="AX339">
        <v>35.5</v>
      </c>
      <c r="AY339">
        <v>40.6</v>
      </c>
      <c r="AZ339">
        <v>55</v>
      </c>
      <c r="BA339">
        <v>80</v>
      </c>
      <c r="BB339">
        <v>1</v>
      </c>
    </row>
    <row r="340" spans="1:54" x14ac:dyDescent="0.3">
      <c r="A340" t="s">
        <v>19</v>
      </c>
      <c r="B340">
        <f t="shared" si="120"/>
        <v>1</v>
      </c>
      <c r="C340">
        <f t="shared" si="121"/>
        <v>0</v>
      </c>
      <c r="D340">
        <f t="shared" si="122"/>
        <v>0</v>
      </c>
      <c r="E340">
        <f t="shared" si="123"/>
        <v>0</v>
      </c>
      <c r="F340">
        <f t="shared" si="124"/>
        <v>0</v>
      </c>
      <c r="G340">
        <f t="shared" si="125"/>
        <v>0</v>
      </c>
      <c r="H340" s="3">
        <v>10560.184999999999</v>
      </c>
      <c r="I340" s="3">
        <v>9.2648460760461919</v>
      </c>
      <c r="J340" s="2">
        <v>1.06</v>
      </c>
      <c r="K340" s="2">
        <v>-0.91747160100621117</v>
      </c>
      <c r="L340" s="2">
        <v>1.1910160000000001</v>
      </c>
      <c r="M340" s="2">
        <v>1.1236000000000002</v>
      </c>
      <c r="N340" t="s">
        <v>13</v>
      </c>
      <c r="O340" t="s">
        <v>20</v>
      </c>
      <c r="P340" t="s">
        <v>15</v>
      </c>
      <c r="Q340">
        <f t="shared" si="126"/>
        <v>0</v>
      </c>
      <c r="R340">
        <f t="shared" si="127"/>
        <v>0</v>
      </c>
      <c r="S340">
        <f t="shared" si="128"/>
        <v>1</v>
      </c>
      <c r="T340">
        <f t="shared" si="129"/>
        <v>0</v>
      </c>
      <c r="U340">
        <f t="shared" si="130"/>
        <v>0</v>
      </c>
      <c r="V340" t="s">
        <v>34</v>
      </c>
      <c r="W340">
        <f t="shared" si="131"/>
        <v>0</v>
      </c>
      <c r="X340">
        <f t="shared" si="132"/>
        <v>0</v>
      </c>
      <c r="Y340">
        <f t="shared" si="133"/>
        <v>0</v>
      </c>
      <c r="Z340">
        <f t="shared" si="134"/>
        <v>0</v>
      </c>
      <c r="AA340">
        <f t="shared" si="135"/>
        <v>0</v>
      </c>
      <c r="AB340">
        <f t="shared" si="136"/>
        <v>1</v>
      </c>
      <c r="AC340">
        <f t="shared" si="137"/>
        <v>0</v>
      </c>
      <c r="AD340">
        <f t="shared" si="138"/>
        <v>1</v>
      </c>
      <c r="AE340" t="s">
        <v>23</v>
      </c>
      <c r="AF340">
        <f t="shared" si="139"/>
        <v>0</v>
      </c>
      <c r="AG340">
        <f t="shared" si="140"/>
        <v>1</v>
      </c>
      <c r="AH340">
        <f t="shared" si="141"/>
        <v>0</v>
      </c>
      <c r="AI340">
        <f t="shared" si="142"/>
        <v>0</v>
      </c>
      <c r="AJ340">
        <f t="shared" si="143"/>
        <v>0</v>
      </c>
      <c r="AK340">
        <v>1</v>
      </c>
      <c r="AL340">
        <v>1</v>
      </c>
      <c r="AM340">
        <v>1</v>
      </c>
      <c r="AN340">
        <v>0</v>
      </c>
      <c r="AO340">
        <v>1</v>
      </c>
      <c r="AP340">
        <v>1</v>
      </c>
      <c r="AQ340">
        <v>1</v>
      </c>
      <c r="AR340">
        <v>1</v>
      </c>
      <c r="AS340">
        <v>0</v>
      </c>
      <c r="AT340">
        <v>0</v>
      </c>
      <c r="AU340" t="s">
        <v>22</v>
      </c>
      <c r="AV340">
        <v>61.9</v>
      </c>
      <c r="AW340">
        <v>57</v>
      </c>
      <c r="AX340">
        <v>35.5</v>
      </c>
      <c r="AY340">
        <v>40.6</v>
      </c>
      <c r="AZ340">
        <v>50</v>
      </c>
      <c r="BA340">
        <v>80</v>
      </c>
      <c r="BB340">
        <v>1</v>
      </c>
    </row>
    <row r="341" spans="1:54" x14ac:dyDescent="0.3">
      <c r="A341" t="s">
        <v>12</v>
      </c>
      <c r="B341">
        <f t="shared" si="120"/>
        <v>0</v>
      </c>
      <c r="C341">
        <f t="shared" si="121"/>
        <v>0</v>
      </c>
      <c r="D341">
        <f t="shared" si="122"/>
        <v>0</v>
      </c>
      <c r="E341">
        <f t="shared" si="123"/>
        <v>0</v>
      </c>
      <c r="F341">
        <f t="shared" si="124"/>
        <v>0</v>
      </c>
      <c r="G341">
        <f t="shared" si="125"/>
        <v>1</v>
      </c>
      <c r="H341" s="3">
        <v>17279</v>
      </c>
      <c r="I341" s="3">
        <v>9.7572471703131214</v>
      </c>
      <c r="J341" s="2">
        <v>1.583</v>
      </c>
      <c r="K341" s="2">
        <v>0.88799683991328049</v>
      </c>
      <c r="L341" s="2">
        <v>3.9668222869999998</v>
      </c>
      <c r="M341" s="2">
        <v>2.5058889999999998</v>
      </c>
      <c r="N341" t="s">
        <v>13</v>
      </c>
      <c r="O341" t="s">
        <v>14</v>
      </c>
      <c r="P341" t="s">
        <v>31</v>
      </c>
      <c r="Q341">
        <f t="shared" si="126"/>
        <v>0</v>
      </c>
      <c r="R341">
        <f t="shared" si="127"/>
        <v>0</v>
      </c>
      <c r="S341">
        <f t="shared" si="128"/>
        <v>0</v>
      </c>
      <c r="T341">
        <f t="shared" si="129"/>
        <v>1</v>
      </c>
      <c r="U341">
        <f t="shared" si="130"/>
        <v>0</v>
      </c>
      <c r="V341" t="s">
        <v>16</v>
      </c>
      <c r="W341">
        <f t="shared" si="131"/>
        <v>0</v>
      </c>
      <c r="X341">
        <f t="shared" si="132"/>
        <v>0</v>
      </c>
      <c r="Y341">
        <f t="shared" si="133"/>
        <v>0</v>
      </c>
      <c r="Z341">
        <f t="shared" si="134"/>
        <v>1</v>
      </c>
      <c r="AA341">
        <f t="shared" si="135"/>
        <v>0</v>
      </c>
      <c r="AB341">
        <f t="shared" si="136"/>
        <v>0</v>
      </c>
      <c r="AC341">
        <f t="shared" si="137"/>
        <v>0</v>
      </c>
      <c r="AD341">
        <f t="shared" si="138"/>
        <v>1</v>
      </c>
      <c r="AE341" t="s">
        <v>28</v>
      </c>
      <c r="AF341">
        <f t="shared" si="139"/>
        <v>0</v>
      </c>
      <c r="AG341">
        <f t="shared" si="140"/>
        <v>0</v>
      </c>
      <c r="AH341">
        <f t="shared" si="141"/>
        <v>0</v>
      </c>
      <c r="AI341">
        <f t="shared" si="142"/>
        <v>1</v>
      </c>
      <c r="AJ341">
        <f t="shared" si="143"/>
        <v>0</v>
      </c>
      <c r="AK341">
        <v>1</v>
      </c>
      <c r="AL341">
        <v>1</v>
      </c>
      <c r="AM341">
        <v>0</v>
      </c>
      <c r="AN341">
        <v>1</v>
      </c>
      <c r="AO341">
        <v>1</v>
      </c>
      <c r="AP341">
        <v>1</v>
      </c>
      <c r="AQ341">
        <v>1</v>
      </c>
      <c r="AR341">
        <v>1</v>
      </c>
      <c r="AS341">
        <v>1</v>
      </c>
      <c r="AT341">
        <v>1</v>
      </c>
      <c r="AU341" t="s">
        <v>17</v>
      </c>
      <c r="AV341">
        <v>61.2</v>
      </c>
      <c r="AW341">
        <v>56.1</v>
      </c>
      <c r="AX341">
        <v>34.4</v>
      </c>
      <c r="AY341">
        <v>40.700000000000003</v>
      </c>
      <c r="AZ341">
        <v>50</v>
      </c>
      <c r="BA341">
        <v>77</v>
      </c>
      <c r="BB341">
        <v>1</v>
      </c>
    </row>
    <row r="342" spans="1:54" x14ac:dyDescent="0.3">
      <c r="A342" t="s">
        <v>29</v>
      </c>
      <c r="B342">
        <f t="shared" si="120"/>
        <v>0</v>
      </c>
      <c r="C342">
        <f t="shared" si="121"/>
        <v>0</v>
      </c>
      <c r="D342">
        <f t="shared" si="122"/>
        <v>1</v>
      </c>
      <c r="E342">
        <f t="shared" si="123"/>
        <v>0</v>
      </c>
      <c r="F342">
        <f t="shared" si="124"/>
        <v>0</v>
      </c>
      <c r="G342">
        <f t="shared" si="125"/>
        <v>0</v>
      </c>
      <c r="H342" s="3">
        <v>29891</v>
      </c>
      <c r="I342" s="3">
        <v>10.305312710723697</v>
      </c>
      <c r="J342" s="2">
        <v>2.12</v>
      </c>
      <c r="K342" s="2">
        <v>2.7417952199778455</v>
      </c>
      <c r="L342" s="2">
        <v>9.5281280000000006</v>
      </c>
      <c r="M342" s="2">
        <v>4.4944000000000006</v>
      </c>
      <c r="N342" t="s">
        <v>30</v>
      </c>
      <c r="O342" t="s">
        <v>14</v>
      </c>
      <c r="P342" t="s">
        <v>21</v>
      </c>
      <c r="Q342">
        <f t="shared" si="126"/>
        <v>0</v>
      </c>
      <c r="R342">
        <f t="shared" si="127"/>
        <v>0</v>
      </c>
      <c r="S342">
        <f t="shared" si="128"/>
        <v>0</v>
      </c>
      <c r="T342">
        <f t="shared" si="129"/>
        <v>0</v>
      </c>
      <c r="U342">
        <f t="shared" si="130"/>
        <v>1</v>
      </c>
      <c r="V342" t="s">
        <v>16</v>
      </c>
      <c r="W342">
        <f t="shared" si="131"/>
        <v>0</v>
      </c>
      <c r="X342">
        <f t="shared" si="132"/>
        <v>0</v>
      </c>
      <c r="Y342">
        <f t="shared" si="133"/>
        <v>0</v>
      </c>
      <c r="Z342">
        <f t="shared" si="134"/>
        <v>1</v>
      </c>
      <c r="AA342">
        <f t="shared" si="135"/>
        <v>0</v>
      </c>
      <c r="AB342">
        <f t="shared" si="136"/>
        <v>0</v>
      </c>
      <c r="AC342">
        <f t="shared" si="137"/>
        <v>0</v>
      </c>
      <c r="AD342">
        <f t="shared" si="138"/>
        <v>1</v>
      </c>
      <c r="AE342" t="s">
        <v>28</v>
      </c>
      <c r="AF342">
        <f t="shared" si="139"/>
        <v>0</v>
      </c>
      <c r="AG342">
        <f t="shared" si="140"/>
        <v>0</v>
      </c>
      <c r="AH342">
        <f t="shared" si="141"/>
        <v>0</v>
      </c>
      <c r="AI342">
        <f t="shared" si="142"/>
        <v>1</v>
      </c>
      <c r="AJ342">
        <f t="shared" si="143"/>
        <v>0</v>
      </c>
      <c r="AK342">
        <v>1</v>
      </c>
      <c r="AL342">
        <v>1</v>
      </c>
      <c r="AM342">
        <v>0</v>
      </c>
      <c r="AN342">
        <v>1</v>
      </c>
      <c r="AO342">
        <v>1</v>
      </c>
      <c r="AP342">
        <v>1</v>
      </c>
      <c r="AQ342">
        <v>1</v>
      </c>
      <c r="AR342">
        <v>1</v>
      </c>
      <c r="AS342">
        <v>1</v>
      </c>
      <c r="AT342">
        <v>0</v>
      </c>
      <c r="AU342" t="s">
        <v>17</v>
      </c>
      <c r="AV342">
        <v>61.4</v>
      </c>
      <c r="AW342">
        <v>55.8</v>
      </c>
      <c r="AX342">
        <v>34.299999999999997</v>
      </c>
      <c r="AY342">
        <v>40.700000000000003</v>
      </c>
      <c r="AZ342">
        <v>50</v>
      </c>
      <c r="BA342">
        <v>76</v>
      </c>
      <c r="BB342">
        <v>1</v>
      </c>
    </row>
    <row r="343" spans="1:54" x14ac:dyDescent="0.3">
      <c r="A343" t="s">
        <v>19</v>
      </c>
      <c r="B343">
        <f t="shared" si="120"/>
        <v>1</v>
      </c>
      <c r="C343">
        <f t="shared" si="121"/>
        <v>0</v>
      </c>
      <c r="D343">
        <f t="shared" si="122"/>
        <v>0</v>
      </c>
      <c r="E343">
        <f t="shared" si="123"/>
        <v>0</v>
      </c>
      <c r="F343">
        <f t="shared" si="124"/>
        <v>0</v>
      </c>
      <c r="G343">
        <f t="shared" si="125"/>
        <v>0</v>
      </c>
      <c r="H343" s="3">
        <v>10464.64</v>
      </c>
      <c r="I343" s="3">
        <v>9.2557572339061664</v>
      </c>
      <c r="J343" s="2">
        <v>1.05</v>
      </c>
      <c r="K343" s="2">
        <v>-0.9519929861098344</v>
      </c>
      <c r="L343" s="2">
        <v>1.1576250000000001</v>
      </c>
      <c r="M343" s="2">
        <v>1.1025</v>
      </c>
      <c r="N343" t="s">
        <v>13</v>
      </c>
      <c r="O343" t="s">
        <v>20</v>
      </c>
      <c r="P343" t="s">
        <v>15</v>
      </c>
      <c r="Q343">
        <f t="shared" si="126"/>
        <v>0</v>
      </c>
      <c r="R343">
        <f t="shared" si="127"/>
        <v>0</v>
      </c>
      <c r="S343">
        <f t="shared" si="128"/>
        <v>1</v>
      </c>
      <c r="T343">
        <f t="shared" si="129"/>
        <v>0</v>
      </c>
      <c r="U343">
        <f t="shared" si="130"/>
        <v>0</v>
      </c>
      <c r="V343" t="s">
        <v>34</v>
      </c>
      <c r="W343">
        <f t="shared" si="131"/>
        <v>0</v>
      </c>
      <c r="X343">
        <f t="shared" si="132"/>
        <v>0</v>
      </c>
      <c r="Y343">
        <f t="shared" si="133"/>
        <v>0</v>
      </c>
      <c r="Z343">
        <f t="shared" si="134"/>
        <v>0</v>
      </c>
      <c r="AA343">
        <f t="shared" si="135"/>
        <v>0</v>
      </c>
      <c r="AB343">
        <f t="shared" si="136"/>
        <v>1</v>
      </c>
      <c r="AC343">
        <f t="shared" si="137"/>
        <v>0</v>
      </c>
      <c r="AD343">
        <f t="shared" si="138"/>
        <v>1</v>
      </c>
      <c r="AE343" t="s">
        <v>28</v>
      </c>
      <c r="AF343">
        <f t="shared" si="139"/>
        <v>0</v>
      </c>
      <c r="AG343">
        <f t="shared" si="140"/>
        <v>0</v>
      </c>
      <c r="AH343">
        <f t="shared" si="141"/>
        <v>0</v>
      </c>
      <c r="AI343">
        <f t="shared" si="142"/>
        <v>1</v>
      </c>
      <c r="AJ343">
        <f t="shared" si="143"/>
        <v>0</v>
      </c>
      <c r="AK343">
        <v>1</v>
      </c>
      <c r="AL343">
        <v>1</v>
      </c>
      <c r="AM343">
        <v>1</v>
      </c>
      <c r="AN343">
        <v>1</v>
      </c>
      <c r="AO343">
        <v>1</v>
      </c>
      <c r="AP343">
        <v>1</v>
      </c>
      <c r="AQ343">
        <v>1</v>
      </c>
      <c r="AR343">
        <v>1</v>
      </c>
      <c r="AS343">
        <v>1</v>
      </c>
      <c r="AT343">
        <v>0</v>
      </c>
      <c r="AU343" t="s">
        <v>22</v>
      </c>
      <c r="AV343">
        <v>60.7</v>
      </c>
      <c r="AW343">
        <v>57</v>
      </c>
      <c r="AX343">
        <v>34.5</v>
      </c>
      <c r="AY343">
        <v>40.799999999999997</v>
      </c>
      <c r="AZ343">
        <v>50</v>
      </c>
      <c r="BA343">
        <v>80</v>
      </c>
      <c r="BB343">
        <v>1</v>
      </c>
    </row>
    <row r="344" spans="1:54" x14ac:dyDescent="0.3">
      <c r="A344" t="s">
        <v>19</v>
      </c>
      <c r="B344">
        <f t="shared" si="120"/>
        <v>1</v>
      </c>
      <c r="C344">
        <f t="shared" si="121"/>
        <v>0</v>
      </c>
      <c r="D344">
        <f t="shared" si="122"/>
        <v>0</v>
      </c>
      <c r="E344">
        <f t="shared" si="123"/>
        <v>0</v>
      </c>
      <c r="F344">
        <f t="shared" si="124"/>
        <v>0</v>
      </c>
      <c r="G344">
        <f t="shared" si="125"/>
        <v>0</v>
      </c>
      <c r="H344" s="3">
        <v>23791.69</v>
      </c>
      <c r="I344" s="3">
        <v>10.077091639025273</v>
      </c>
      <c r="J344" s="2">
        <v>1.72</v>
      </c>
      <c r="K344" s="2">
        <v>1.360939815832918</v>
      </c>
      <c r="L344" s="2">
        <v>5.0884479999999996</v>
      </c>
      <c r="M344" s="2">
        <v>2.9583999999999997</v>
      </c>
      <c r="N344" t="s">
        <v>13</v>
      </c>
      <c r="O344" t="s">
        <v>20</v>
      </c>
      <c r="P344" t="s">
        <v>40</v>
      </c>
      <c r="Q344">
        <f t="shared" si="126"/>
        <v>0</v>
      </c>
      <c r="R344">
        <f t="shared" si="127"/>
        <v>1</v>
      </c>
      <c r="S344">
        <f t="shared" si="128"/>
        <v>0</v>
      </c>
      <c r="T344">
        <f t="shared" si="129"/>
        <v>0</v>
      </c>
      <c r="U344">
        <f t="shared" si="130"/>
        <v>0</v>
      </c>
      <c r="V344" t="s">
        <v>16</v>
      </c>
      <c r="W344">
        <f t="shared" si="131"/>
        <v>0</v>
      </c>
      <c r="X344">
        <f t="shared" si="132"/>
        <v>0</v>
      </c>
      <c r="Y344">
        <f t="shared" si="133"/>
        <v>0</v>
      </c>
      <c r="Z344">
        <f t="shared" si="134"/>
        <v>1</v>
      </c>
      <c r="AA344">
        <f t="shared" si="135"/>
        <v>0</v>
      </c>
      <c r="AB344">
        <f t="shared" si="136"/>
        <v>0</v>
      </c>
      <c r="AC344">
        <f t="shared" si="137"/>
        <v>0</v>
      </c>
      <c r="AD344">
        <f t="shared" si="138"/>
        <v>1</v>
      </c>
      <c r="AE344" t="s">
        <v>33</v>
      </c>
      <c r="AF344">
        <f t="shared" si="139"/>
        <v>1</v>
      </c>
      <c r="AG344">
        <f t="shared" si="140"/>
        <v>0</v>
      </c>
      <c r="AH344">
        <f t="shared" si="141"/>
        <v>0</v>
      </c>
      <c r="AI344">
        <f t="shared" si="142"/>
        <v>0</v>
      </c>
      <c r="AJ344">
        <f t="shared" si="143"/>
        <v>0</v>
      </c>
      <c r="AK344">
        <v>0</v>
      </c>
      <c r="AL344">
        <v>0</v>
      </c>
      <c r="AM344">
        <v>0</v>
      </c>
      <c r="AN344">
        <v>0</v>
      </c>
      <c r="AO344">
        <v>0</v>
      </c>
      <c r="AP344">
        <v>1</v>
      </c>
      <c r="AQ344">
        <v>1</v>
      </c>
      <c r="AR344">
        <v>0</v>
      </c>
      <c r="AS344">
        <v>0</v>
      </c>
      <c r="AT344">
        <v>0</v>
      </c>
      <c r="AU344" t="s">
        <v>22</v>
      </c>
      <c r="AV344">
        <v>61.8</v>
      </c>
      <c r="AW344">
        <v>57</v>
      </c>
      <c r="AX344">
        <v>35</v>
      </c>
      <c r="AY344">
        <v>41</v>
      </c>
      <c r="AZ344">
        <v>55</v>
      </c>
      <c r="BA344">
        <v>80</v>
      </c>
      <c r="BB344">
        <v>1</v>
      </c>
    </row>
    <row r="345" spans="1:54" x14ac:dyDescent="0.3">
      <c r="A345" t="s">
        <v>19</v>
      </c>
      <c r="B345">
        <f t="shared" si="120"/>
        <v>1</v>
      </c>
      <c r="C345">
        <f t="shared" si="121"/>
        <v>0</v>
      </c>
      <c r="D345">
        <f t="shared" si="122"/>
        <v>0</v>
      </c>
      <c r="E345">
        <f t="shared" si="123"/>
        <v>0</v>
      </c>
      <c r="F345">
        <f t="shared" si="124"/>
        <v>0</v>
      </c>
      <c r="G345">
        <f t="shared" si="125"/>
        <v>0</v>
      </c>
      <c r="H345" s="3">
        <v>12774.465</v>
      </c>
      <c r="I345" s="3">
        <v>9.455203535525694</v>
      </c>
      <c r="J345" s="2">
        <v>1.21</v>
      </c>
      <c r="K345" s="2">
        <v>-0.39965082445186384</v>
      </c>
      <c r="L345" s="2">
        <v>1.7715609999999999</v>
      </c>
      <c r="M345" s="2">
        <v>1.4641</v>
      </c>
      <c r="N345" t="s">
        <v>13</v>
      </c>
      <c r="O345" t="s">
        <v>20</v>
      </c>
      <c r="P345" t="s">
        <v>27</v>
      </c>
      <c r="Q345">
        <f t="shared" si="126"/>
        <v>1</v>
      </c>
      <c r="R345">
        <f t="shared" si="127"/>
        <v>0</v>
      </c>
      <c r="S345">
        <f t="shared" si="128"/>
        <v>0</v>
      </c>
      <c r="T345">
        <f t="shared" si="129"/>
        <v>0</v>
      </c>
      <c r="U345">
        <f t="shared" si="130"/>
        <v>0</v>
      </c>
      <c r="V345" t="s">
        <v>24</v>
      </c>
      <c r="W345">
        <f t="shared" si="131"/>
        <v>0</v>
      </c>
      <c r="X345">
        <f t="shared" si="132"/>
        <v>0</v>
      </c>
      <c r="Y345">
        <f t="shared" si="133"/>
        <v>1</v>
      </c>
      <c r="Z345">
        <f t="shared" si="134"/>
        <v>0</v>
      </c>
      <c r="AA345">
        <f t="shared" si="135"/>
        <v>0</v>
      </c>
      <c r="AB345">
        <f t="shared" si="136"/>
        <v>0</v>
      </c>
      <c r="AC345">
        <f t="shared" si="137"/>
        <v>0</v>
      </c>
      <c r="AD345">
        <f t="shared" si="138"/>
        <v>1</v>
      </c>
      <c r="AE345" t="s">
        <v>33</v>
      </c>
      <c r="AF345">
        <f t="shared" si="139"/>
        <v>1</v>
      </c>
      <c r="AG345">
        <f t="shared" si="140"/>
        <v>0</v>
      </c>
      <c r="AH345">
        <f t="shared" si="141"/>
        <v>0</v>
      </c>
      <c r="AI345">
        <f t="shared" si="142"/>
        <v>0</v>
      </c>
      <c r="AJ345">
        <f t="shared" si="143"/>
        <v>0</v>
      </c>
      <c r="AK345">
        <v>1</v>
      </c>
      <c r="AL345">
        <v>1</v>
      </c>
      <c r="AM345">
        <v>0</v>
      </c>
      <c r="AN345">
        <v>0</v>
      </c>
      <c r="AO345">
        <v>0</v>
      </c>
      <c r="AP345">
        <v>1</v>
      </c>
      <c r="AQ345">
        <v>1</v>
      </c>
      <c r="AR345">
        <v>1</v>
      </c>
      <c r="AS345">
        <v>0</v>
      </c>
      <c r="AT345">
        <v>0</v>
      </c>
      <c r="AU345" t="s">
        <v>22</v>
      </c>
      <c r="AV345">
        <v>61.8</v>
      </c>
      <c r="AW345">
        <v>55</v>
      </c>
      <c r="AX345">
        <v>34</v>
      </c>
      <c r="AY345">
        <v>41</v>
      </c>
      <c r="AZ345">
        <v>50</v>
      </c>
      <c r="BA345">
        <v>80</v>
      </c>
      <c r="BB345">
        <v>1</v>
      </c>
    </row>
    <row r="346" spans="1:54" x14ac:dyDescent="0.3">
      <c r="A346" t="s">
        <v>19</v>
      </c>
      <c r="B346">
        <f t="shared" si="120"/>
        <v>1</v>
      </c>
      <c r="C346">
        <f t="shared" si="121"/>
        <v>0</v>
      </c>
      <c r="D346">
        <f t="shared" si="122"/>
        <v>0</v>
      </c>
      <c r="E346">
        <f t="shared" si="123"/>
        <v>0</v>
      </c>
      <c r="F346">
        <f t="shared" si="124"/>
        <v>0</v>
      </c>
      <c r="G346">
        <f t="shared" si="125"/>
        <v>0</v>
      </c>
      <c r="H346" s="3">
        <v>8193.23</v>
      </c>
      <c r="I346" s="3">
        <v>9.0110634824928084</v>
      </c>
      <c r="J346" s="2">
        <v>1.01</v>
      </c>
      <c r="K346" s="2">
        <v>-1.0900785265243271</v>
      </c>
      <c r="L346" s="2">
        <v>1.0303010000000001</v>
      </c>
      <c r="M346" s="2">
        <v>1.0201</v>
      </c>
      <c r="N346" t="s">
        <v>13</v>
      </c>
      <c r="O346" t="s">
        <v>20</v>
      </c>
      <c r="P346" t="s">
        <v>21</v>
      </c>
      <c r="Q346">
        <f t="shared" si="126"/>
        <v>0</v>
      </c>
      <c r="R346">
        <f t="shared" si="127"/>
        <v>0</v>
      </c>
      <c r="S346">
        <f t="shared" si="128"/>
        <v>0</v>
      </c>
      <c r="T346">
        <f t="shared" si="129"/>
        <v>0</v>
      </c>
      <c r="U346">
        <f t="shared" si="130"/>
        <v>1</v>
      </c>
      <c r="V346" t="s">
        <v>32</v>
      </c>
      <c r="W346">
        <f t="shared" si="131"/>
        <v>0</v>
      </c>
      <c r="X346">
        <f t="shared" si="132"/>
        <v>0</v>
      </c>
      <c r="Y346">
        <f t="shared" si="133"/>
        <v>0</v>
      </c>
      <c r="Z346">
        <f t="shared" si="134"/>
        <v>0</v>
      </c>
      <c r="AA346">
        <f t="shared" si="135"/>
        <v>1</v>
      </c>
      <c r="AB346">
        <f t="shared" si="136"/>
        <v>0</v>
      </c>
      <c r="AC346">
        <f t="shared" si="137"/>
        <v>0</v>
      </c>
      <c r="AD346">
        <f t="shared" si="138"/>
        <v>1</v>
      </c>
      <c r="AE346" t="s">
        <v>23</v>
      </c>
      <c r="AF346">
        <f t="shared" si="139"/>
        <v>0</v>
      </c>
      <c r="AG346">
        <f t="shared" si="140"/>
        <v>1</v>
      </c>
      <c r="AH346">
        <f t="shared" si="141"/>
        <v>0</v>
      </c>
      <c r="AI346">
        <f t="shared" si="142"/>
        <v>0</v>
      </c>
      <c r="AJ346">
        <f t="shared" si="143"/>
        <v>0</v>
      </c>
      <c r="AK346">
        <v>1</v>
      </c>
      <c r="AL346">
        <v>1</v>
      </c>
      <c r="AM346">
        <v>1</v>
      </c>
      <c r="AN346">
        <v>0</v>
      </c>
      <c r="AO346">
        <v>1</v>
      </c>
      <c r="AP346">
        <v>1</v>
      </c>
      <c r="AQ346">
        <v>1</v>
      </c>
      <c r="AR346">
        <v>0</v>
      </c>
      <c r="AS346">
        <v>0</v>
      </c>
      <c r="AT346">
        <v>0</v>
      </c>
      <c r="AU346" t="s">
        <v>22</v>
      </c>
      <c r="AV346">
        <v>61.9</v>
      </c>
      <c r="AW346">
        <v>55</v>
      </c>
      <c r="AX346">
        <v>33.5</v>
      </c>
      <c r="AY346">
        <v>40.799999999999997</v>
      </c>
      <c r="AZ346">
        <v>55</v>
      </c>
      <c r="BA346">
        <v>80</v>
      </c>
      <c r="BB346">
        <v>1</v>
      </c>
    </row>
    <row r="347" spans="1:54" x14ac:dyDescent="0.3">
      <c r="A347" t="s">
        <v>19</v>
      </c>
      <c r="B347">
        <f t="shared" si="120"/>
        <v>1</v>
      </c>
      <c r="C347">
        <f t="shared" si="121"/>
        <v>0</v>
      </c>
      <c r="D347">
        <f t="shared" si="122"/>
        <v>0</v>
      </c>
      <c r="E347">
        <f t="shared" si="123"/>
        <v>0</v>
      </c>
      <c r="F347">
        <f t="shared" si="124"/>
        <v>0</v>
      </c>
      <c r="G347">
        <f t="shared" si="125"/>
        <v>0</v>
      </c>
      <c r="H347" s="3">
        <v>21097.715</v>
      </c>
      <c r="I347" s="3">
        <v>9.9569200197610943</v>
      </c>
      <c r="J347" s="2">
        <v>1.74</v>
      </c>
      <c r="K347" s="2">
        <v>1.4299825860401645</v>
      </c>
      <c r="L347" s="2">
        <v>5.2680239999999996</v>
      </c>
      <c r="M347" s="2">
        <v>3.0276000000000001</v>
      </c>
      <c r="N347" t="s">
        <v>13</v>
      </c>
      <c r="O347" t="s">
        <v>20</v>
      </c>
      <c r="P347" t="s">
        <v>21</v>
      </c>
      <c r="Q347">
        <f t="shared" si="126"/>
        <v>0</v>
      </c>
      <c r="R347">
        <f t="shared" si="127"/>
        <v>0</v>
      </c>
      <c r="S347">
        <f t="shared" si="128"/>
        <v>0</v>
      </c>
      <c r="T347">
        <f t="shared" si="129"/>
        <v>0</v>
      </c>
      <c r="U347">
        <f t="shared" si="130"/>
        <v>1</v>
      </c>
      <c r="V347" t="s">
        <v>32</v>
      </c>
      <c r="W347">
        <f t="shared" si="131"/>
        <v>0</v>
      </c>
      <c r="X347">
        <f t="shared" si="132"/>
        <v>0</v>
      </c>
      <c r="Y347">
        <f t="shared" si="133"/>
        <v>0</v>
      </c>
      <c r="Z347">
        <f t="shared" si="134"/>
        <v>0</v>
      </c>
      <c r="AA347">
        <f t="shared" si="135"/>
        <v>1</v>
      </c>
      <c r="AB347">
        <f t="shared" si="136"/>
        <v>0</v>
      </c>
      <c r="AC347">
        <f t="shared" si="137"/>
        <v>0</v>
      </c>
      <c r="AD347">
        <f t="shared" si="138"/>
        <v>1</v>
      </c>
      <c r="AE347" t="s">
        <v>23</v>
      </c>
      <c r="AF347">
        <f t="shared" si="139"/>
        <v>0</v>
      </c>
      <c r="AG347">
        <f t="shared" si="140"/>
        <v>1</v>
      </c>
      <c r="AH347">
        <f t="shared" si="141"/>
        <v>0</v>
      </c>
      <c r="AI347">
        <f t="shared" si="142"/>
        <v>0</v>
      </c>
      <c r="AJ347">
        <f t="shared" si="143"/>
        <v>0</v>
      </c>
      <c r="AK347">
        <v>0</v>
      </c>
      <c r="AL347">
        <v>1</v>
      </c>
      <c r="AM347">
        <v>1</v>
      </c>
      <c r="AN347">
        <v>0</v>
      </c>
      <c r="AO347">
        <v>1</v>
      </c>
      <c r="AP347">
        <v>1</v>
      </c>
      <c r="AQ347">
        <v>1</v>
      </c>
      <c r="AR347">
        <v>0</v>
      </c>
      <c r="AS347">
        <v>0</v>
      </c>
      <c r="AT347">
        <v>0</v>
      </c>
      <c r="AU347" t="s">
        <v>22</v>
      </c>
      <c r="AV347">
        <v>61.8</v>
      </c>
      <c r="AW347">
        <v>57</v>
      </c>
      <c r="AX347">
        <v>35.5</v>
      </c>
      <c r="AY347">
        <v>40.799999999999997</v>
      </c>
      <c r="AZ347">
        <v>55</v>
      </c>
      <c r="BA347">
        <v>80</v>
      </c>
      <c r="BB347">
        <v>1</v>
      </c>
    </row>
    <row r="348" spans="1:54" x14ac:dyDescent="0.3">
      <c r="A348" t="s">
        <v>29</v>
      </c>
      <c r="B348">
        <f t="shared" si="120"/>
        <v>0</v>
      </c>
      <c r="C348">
        <f t="shared" si="121"/>
        <v>0</v>
      </c>
      <c r="D348">
        <f t="shared" si="122"/>
        <v>1</v>
      </c>
      <c r="E348">
        <f t="shared" si="123"/>
        <v>0</v>
      </c>
      <c r="F348">
        <f t="shared" si="124"/>
        <v>0</v>
      </c>
      <c r="G348">
        <f t="shared" si="125"/>
        <v>0</v>
      </c>
      <c r="H348" s="4"/>
      <c r="I348" s="4"/>
      <c r="J348" s="2">
        <v>1.0900000000000001</v>
      </c>
      <c r="K348" s="2">
        <v>-0.81390744569534157</v>
      </c>
      <c r="L348" s="2">
        <v>1.2950290000000002</v>
      </c>
      <c r="M348" s="2">
        <v>1.1881000000000002</v>
      </c>
      <c r="N348" t="s">
        <v>30</v>
      </c>
      <c r="O348" t="s">
        <v>14</v>
      </c>
      <c r="P348" t="s">
        <v>21</v>
      </c>
      <c r="Q348">
        <f t="shared" si="126"/>
        <v>0</v>
      </c>
      <c r="R348">
        <f t="shared" si="127"/>
        <v>0</v>
      </c>
      <c r="S348">
        <f t="shared" si="128"/>
        <v>0</v>
      </c>
      <c r="T348">
        <f t="shared" si="129"/>
        <v>0</v>
      </c>
      <c r="U348">
        <f t="shared" si="130"/>
        <v>1</v>
      </c>
      <c r="V348" t="s">
        <v>16</v>
      </c>
      <c r="W348">
        <f t="shared" si="131"/>
        <v>0</v>
      </c>
      <c r="X348">
        <f t="shared" si="132"/>
        <v>0</v>
      </c>
      <c r="Y348">
        <f t="shared" si="133"/>
        <v>0</v>
      </c>
      <c r="Z348">
        <f t="shared" si="134"/>
        <v>1</v>
      </c>
      <c r="AA348">
        <f t="shared" si="135"/>
        <v>0</v>
      </c>
      <c r="AB348">
        <f t="shared" si="136"/>
        <v>0</v>
      </c>
      <c r="AC348">
        <f t="shared" si="137"/>
        <v>0</v>
      </c>
      <c r="AD348">
        <f t="shared" si="138"/>
        <v>1</v>
      </c>
      <c r="AE348" t="s">
        <v>28</v>
      </c>
      <c r="AF348">
        <f t="shared" si="139"/>
        <v>0</v>
      </c>
      <c r="AG348">
        <f t="shared" si="140"/>
        <v>0</v>
      </c>
      <c r="AH348">
        <f t="shared" si="141"/>
        <v>0</v>
      </c>
      <c r="AI348">
        <f t="shared" si="142"/>
        <v>1</v>
      </c>
      <c r="AJ348">
        <f t="shared" si="143"/>
        <v>0</v>
      </c>
      <c r="AK348">
        <v>1</v>
      </c>
      <c r="AL348">
        <v>1</v>
      </c>
      <c r="AM348">
        <v>1</v>
      </c>
      <c r="AN348">
        <v>1</v>
      </c>
      <c r="AO348">
        <v>1</v>
      </c>
      <c r="AP348">
        <v>1</v>
      </c>
      <c r="AQ348">
        <v>1</v>
      </c>
      <c r="AR348">
        <v>0</v>
      </c>
      <c r="AS348">
        <v>1</v>
      </c>
      <c r="AT348">
        <v>0</v>
      </c>
      <c r="AU348" t="s">
        <v>17</v>
      </c>
      <c r="AV348">
        <v>61.4</v>
      </c>
      <c r="AW348">
        <v>56.2</v>
      </c>
      <c r="AX348">
        <v>34.200000000000003</v>
      </c>
      <c r="AY348">
        <v>40.799999999999997</v>
      </c>
      <c r="AZ348">
        <v>51</v>
      </c>
      <c r="BA348">
        <v>78</v>
      </c>
      <c r="BB348">
        <v>1</v>
      </c>
    </row>
    <row r="349" spans="1:54" x14ac:dyDescent="0.3">
      <c r="A349" t="s">
        <v>19</v>
      </c>
      <c r="B349">
        <f t="shared" si="120"/>
        <v>1</v>
      </c>
      <c r="C349">
        <f t="shared" si="121"/>
        <v>0</v>
      </c>
      <c r="D349">
        <f t="shared" si="122"/>
        <v>0</v>
      </c>
      <c r="E349">
        <f t="shared" si="123"/>
        <v>0</v>
      </c>
      <c r="F349">
        <f t="shared" si="124"/>
        <v>0</v>
      </c>
      <c r="G349">
        <f t="shared" si="125"/>
        <v>0</v>
      </c>
      <c r="H349" s="4"/>
      <c r="I349" s="4"/>
      <c r="J349" s="2">
        <v>1.28</v>
      </c>
      <c r="K349" s="2">
        <v>-0.15800112872650143</v>
      </c>
      <c r="L349" s="2">
        <v>2.0971520000000003</v>
      </c>
      <c r="M349" s="2">
        <v>1.6384000000000001</v>
      </c>
      <c r="N349" t="s">
        <v>13</v>
      </c>
      <c r="O349" t="s">
        <v>20</v>
      </c>
      <c r="P349" t="s">
        <v>27</v>
      </c>
      <c r="Q349">
        <f t="shared" si="126"/>
        <v>1</v>
      </c>
      <c r="R349">
        <f t="shared" si="127"/>
        <v>0</v>
      </c>
      <c r="S349">
        <f t="shared" si="128"/>
        <v>0</v>
      </c>
      <c r="T349">
        <f t="shared" si="129"/>
        <v>0</v>
      </c>
      <c r="U349">
        <f t="shared" si="130"/>
        <v>0</v>
      </c>
      <c r="V349" t="s">
        <v>16</v>
      </c>
      <c r="W349">
        <f t="shared" si="131"/>
        <v>0</v>
      </c>
      <c r="X349">
        <f t="shared" si="132"/>
        <v>0</v>
      </c>
      <c r="Y349">
        <f t="shared" si="133"/>
        <v>0</v>
      </c>
      <c r="Z349">
        <f t="shared" si="134"/>
        <v>1</v>
      </c>
      <c r="AA349">
        <f t="shared" si="135"/>
        <v>0</v>
      </c>
      <c r="AB349">
        <f t="shared" si="136"/>
        <v>0</v>
      </c>
      <c r="AC349">
        <f t="shared" si="137"/>
        <v>0</v>
      </c>
      <c r="AD349">
        <f t="shared" si="138"/>
        <v>1</v>
      </c>
      <c r="AE349" t="s">
        <v>18</v>
      </c>
      <c r="AF349">
        <f t="shared" si="139"/>
        <v>0</v>
      </c>
      <c r="AG349">
        <f t="shared" si="140"/>
        <v>0</v>
      </c>
      <c r="AH349">
        <f t="shared" si="141"/>
        <v>0</v>
      </c>
      <c r="AI349">
        <f t="shared" si="142"/>
        <v>0</v>
      </c>
      <c r="AJ349">
        <f t="shared" si="143"/>
        <v>1</v>
      </c>
      <c r="AK349">
        <v>0</v>
      </c>
      <c r="AL349">
        <v>0</v>
      </c>
      <c r="AM349">
        <v>0</v>
      </c>
      <c r="AN349">
        <v>1</v>
      </c>
      <c r="AO349">
        <v>1</v>
      </c>
      <c r="AP349">
        <v>1</v>
      </c>
      <c r="AQ349">
        <v>1</v>
      </c>
      <c r="AR349">
        <v>1</v>
      </c>
      <c r="AS349">
        <v>1</v>
      </c>
      <c r="AT349">
        <v>0</v>
      </c>
      <c r="AU349" t="s">
        <v>22</v>
      </c>
      <c r="AV349">
        <v>61.4</v>
      </c>
      <c r="AW349">
        <v>56</v>
      </c>
      <c r="AX349">
        <v>34.5</v>
      </c>
      <c r="AY349">
        <v>40.6</v>
      </c>
      <c r="AZ349">
        <v>50</v>
      </c>
      <c r="BA349">
        <v>80</v>
      </c>
      <c r="BB349">
        <v>1</v>
      </c>
    </row>
    <row r="350" spans="1:54" x14ac:dyDescent="0.3">
      <c r="A350" t="s">
        <v>35</v>
      </c>
      <c r="B350">
        <f t="shared" si="120"/>
        <v>0</v>
      </c>
      <c r="C350">
        <f t="shared" si="121"/>
        <v>0</v>
      </c>
      <c r="D350">
        <f t="shared" si="122"/>
        <v>0</v>
      </c>
      <c r="E350">
        <f t="shared" si="123"/>
        <v>1</v>
      </c>
      <c r="F350">
        <f t="shared" si="124"/>
        <v>0</v>
      </c>
      <c r="G350">
        <f t="shared" si="125"/>
        <v>0</v>
      </c>
      <c r="H350" s="4"/>
      <c r="I350" s="4"/>
      <c r="J350" s="2">
        <v>1.04</v>
      </c>
      <c r="K350" s="2">
        <v>-0.98651437121345753</v>
      </c>
      <c r="L350" s="2">
        <v>1.1248640000000001</v>
      </c>
      <c r="M350" s="2">
        <v>1.0816000000000001</v>
      </c>
      <c r="N350" t="s">
        <v>13</v>
      </c>
      <c r="O350" t="s">
        <v>36</v>
      </c>
      <c r="P350" t="s">
        <v>15</v>
      </c>
      <c r="Q350">
        <f t="shared" si="126"/>
        <v>0</v>
      </c>
      <c r="R350">
        <f t="shared" si="127"/>
        <v>0</v>
      </c>
      <c r="S350">
        <f t="shared" si="128"/>
        <v>1</v>
      </c>
      <c r="T350">
        <f t="shared" si="129"/>
        <v>0</v>
      </c>
      <c r="U350">
        <f t="shared" si="130"/>
        <v>0</v>
      </c>
      <c r="V350" t="s">
        <v>24</v>
      </c>
      <c r="W350">
        <f t="shared" si="131"/>
        <v>0</v>
      </c>
      <c r="X350">
        <f t="shared" si="132"/>
        <v>0</v>
      </c>
      <c r="Y350">
        <f t="shared" si="133"/>
        <v>1</v>
      </c>
      <c r="Z350">
        <f t="shared" si="134"/>
        <v>0</v>
      </c>
      <c r="AA350">
        <f t="shared" si="135"/>
        <v>0</v>
      </c>
      <c r="AB350">
        <f t="shared" si="136"/>
        <v>0</v>
      </c>
      <c r="AC350">
        <f t="shared" si="137"/>
        <v>0</v>
      </c>
      <c r="AD350">
        <f t="shared" si="138"/>
        <v>1</v>
      </c>
      <c r="AE350" t="s">
        <v>23</v>
      </c>
      <c r="AF350">
        <f t="shared" si="139"/>
        <v>0</v>
      </c>
      <c r="AG350">
        <f t="shared" si="140"/>
        <v>1</v>
      </c>
      <c r="AH350">
        <f t="shared" si="141"/>
        <v>0</v>
      </c>
      <c r="AI350">
        <f t="shared" si="142"/>
        <v>0</v>
      </c>
      <c r="AJ350">
        <f t="shared" si="143"/>
        <v>0</v>
      </c>
      <c r="AK350">
        <v>0</v>
      </c>
      <c r="AL350">
        <v>0</v>
      </c>
      <c r="AM350">
        <v>1</v>
      </c>
      <c r="AN350">
        <v>0</v>
      </c>
      <c r="AO350">
        <v>0</v>
      </c>
      <c r="AP350">
        <v>1</v>
      </c>
      <c r="AQ350">
        <v>0</v>
      </c>
      <c r="AR350">
        <v>1</v>
      </c>
      <c r="AS350">
        <v>0</v>
      </c>
      <c r="AT350">
        <v>0</v>
      </c>
      <c r="AU350" t="s">
        <v>22</v>
      </c>
      <c r="AV350">
        <v>61.7</v>
      </c>
      <c r="AW350">
        <v>59</v>
      </c>
      <c r="AX350">
        <v>35.5</v>
      </c>
      <c r="AY350">
        <v>41</v>
      </c>
      <c r="AZ350">
        <v>50</v>
      </c>
      <c r="BA350">
        <v>75</v>
      </c>
      <c r="BB350">
        <v>1</v>
      </c>
    </row>
    <row r="351" spans="1:54" x14ac:dyDescent="0.3">
      <c r="A351" t="s">
        <v>12</v>
      </c>
      <c r="B351">
        <f t="shared" si="120"/>
        <v>0</v>
      </c>
      <c r="C351">
        <f t="shared" si="121"/>
        <v>0</v>
      </c>
      <c r="D351">
        <f t="shared" si="122"/>
        <v>0</v>
      </c>
      <c r="E351">
        <f t="shared" si="123"/>
        <v>0</v>
      </c>
      <c r="F351">
        <f t="shared" si="124"/>
        <v>0</v>
      </c>
      <c r="G351">
        <f t="shared" si="125"/>
        <v>1</v>
      </c>
      <c r="H351" s="4"/>
      <c r="I351" s="4"/>
      <c r="J351" s="2">
        <v>1.1479999999999999</v>
      </c>
      <c r="K351" s="2">
        <v>-0.61368341209432775</v>
      </c>
      <c r="L351" s="2">
        <v>1.5129537919999996</v>
      </c>
      <c r="M351" s="2">
        <v>1.3179039999999997</v>
      </c>
      <c r="N351" t="s">
        <v>13</v>
      </c>
      <c r="O351" t="s">
        <v>14</v>
      </c>
      <c r="P351" t="s">
        <v>40</v>
      </c>
      <c r="Q351">
        <f t="shared" si="126"/>
        <v>0</v>
      </c>
      <c r="R351">
        <f t="shared" si="127"/>
        <v>1</v>
      </c>
      <c r="S351">
        <f t="shared" si="128"/>
        <v>0</v>
      </c>
      <c r="T351">
        <f t="shared" si="129"/>
        <v>0</v>
      </c>
      <c r="U351">
        <f t="shared" si="130"/>
        <v>0</v>
      </c>
      <c r="V351" t="s">
        <v>16</v>
      </c>
      <c r="W351">
        <f t="shared" si="131"/>
        <v>0</v>
      </c>
      <c r="X351">
        <f t="shared" si="132"/>
        <v>0</v>
      </c>
      <c r="Y351">
        <f t="shared" si="133"/>
        <v>0</v>
      </c>
      <c r="Z351">
        <f t="shared" si="134"/>
        <v>1</v>
      </c>
      <c r="AA351">
        <f t="shared" si="135"/>
        <v>0</v>
      </c>
      <c r="AB351">
        <f t="shared" si="136"/>
        <v>0</v>
      </c>
      <c r="AC351">
        <f t="shared" si="137"/>
        <v>0</v>
      </c>
      <c r="AD351">
        <f t="shared" si="138"/>
        <v>1</v>
      </c>
      <c r="AE351" t="s">
        <v>18</v>
      </c>
      <c r="AF351">
        <f t="shared" si="139"/>
        <v>0</v>
      </c>
      <c r="AG351">
        <f t="shared" si="140"/>
        <v>0</v>
      </c>
      <c r="AH351">
        <f t="shared" si="141"/>
        <v>0</v>
      </c>
      <c r="AI351">
        <f t="shared" si="142"/>
        <v>0</v>
      </c>
      <c r="AJ351">
        <f t="shared" si="143"/>
        <v>1</v>
      </c>
      <c r="AK351">
        <v>1</v>
      </c>
      <c r="AL351">
        <v>1</v>
      </c>
      <c r="AM351">
        <v>0</v>
      </c>
      <c r="AN351">
        <v>1</v>
      </c>
      <c r="AO351">
        <v>1</v>
      </c>
      <c r="AP351">
        <v>1</v>
      </c>
      <c r="AQ351">
        <v>1</v>
      </c>
      <c r="AR351">
        <v>0</v>
      </c>
      <c r="AS351">
        <v>1</v>
      </c>
      <c r="AT351">
        <v>0</v>
      </c>
      <c r="AU351" t="s">
        <v>17</v>
      </c>
      <c r="AV351">
        <v>61.4</v>
      </c>
      <c r="AW351">
        <v>55.3</v>
      </c>
      <c r="AX351">
        <v>34.700000000000003</v>
      </c>
      <c r="AY351">
        <v>40.700000000000003</v>
      </c>
      <c r="AZ351">
        <v>54</v>
      </c>
      <c r="BA351">
        <v>77</v>
      </c>
      <c r="BB351">
        <v>1</v>
      </c>
    </row>
    <row r="352" spans="1:54" x14ac:dyDescent="0.3">
      <c r="A352" t="s">
        <v>19</v>
      </c>
      <c r="B352">
        <f t="shared" si="120"/>
        <v>1</v>
      </c>
      <c r="C352">
        <f t="shared" si="121"/>
        <v>0</v>
      </c>
      <c r="D352">
        <f t="shared" si="122"/>
        <v>0</v>
      </c>
      <c r="E352">
        <f t="shared" si="123"/>
        <v>0</v>
      </c>
      <c r="F352">
        <f t="shared" si="124"/>
        <v>0</v>
      </c>
      <c r="G352">
        <f t="shared" si="125"/>
        <v>0</v>
      </c>
      <c r="H352" s="4"/>
      <c r="I352" s="4"/>
      <c r="J352" s="2">
        <v>1.01</v>
      </c>
      <c r="K352" s="2">
        <v>-1.0900785265243271</v>
      </c>
      <c r="L352" s="2">
        <v>1.0303010000000001</v>
      </c>
      <c r="M352" s="2">
        <v>1.0201</v>
      </c>
      <c r="N352" t="s">
        <v>13</v>
      </c>
      <c r="O352" t="s">
        <v>20</v>
      </c>
      <c r="P352" t="s">
        <v>27</v>
      </c>
      <c r="Q352">
        <f t="shared" si="126"/>
        <v>1</v>
      </c>
      <c r="R352">
        <f t="shared" si="127"/>
        <v>0</v>
      </c>
      <c r="S352">
        <f t="shared" si="128"/>
        <v>0</v>
      </c>
      <c r="T352">
        <f t="shared" si="129"/>
        <v>0</v>
      </c>
      <c r="U352">
        <f t="shared" si="130"/>
        <v>0</v>
      </c>
      <c r="V352" t="s">
        <v>24</v>
      </c>
      <c r="W352">
        <f t="shared" si="131"/>
        <v>0</v>
      </c>
      <c r="X352">
        <f t="shared" si="132"/>
        <v>0</v>
      </c>
      <c r="Y352">
        <f t="shared" si="133"/>
        <v>1</v>
      </c>
      <c r="Z352">
        <f t="shared" si="134"/>
        <v>0</v>
      </c>
      <c r="AA352">
        <f t="shared" si="135"/>
        <v>0</v>
      </c>
      <c r="AB352">
        <f t="shared" si="136"/>
        <v>0</v>
      </c>
      <c r="AC352">
        <f t="shared" si="137"/>
        <v>0</v>
      </c>
      <c r="AD352">
        <f t="shared" si="138"/>
        <v>1</v>
      </c>
      <c r="AE352" t="s">
        <v>23</v>
      </c>
      <c r="AF352">
        <f t="shared" si="139"/>
        <v>0</v>
      </c>
      <c r="AG352">
        <f t="shared" si="140"/>
        <v>1</v>
      </c>
      <c r="AH352">
        <f t="shared" si="141"/>
        <v>0</v>
      </c>
      <c r="AI352">
        <f t="shared" si="142"/>
        <v>0</v>
      </c>
      <c r="AJ352">
        <f t="shared" si="143"/>
        <v>0</v>
      </c>
      <c r="AK352">
        <v>0</v>
      </c>
      <c r="AL352">
        <v>1</v>
      </c>
      <c r="AM352">
        <v>1</v>
      </c>
      <c r="AN352">
        <v>0</v>
      </c>
      <c r="AO352">
        <v>1</v>
      </c>
      <c r="AP352">
        <v>1</v>
      </c>
      <c r="AQ352">
        <v>1</v>
      </c>
      <c r="AR352">
        <v>0</v>
      </c>
      <c r="AS352">
        <v>0</v>
      </c>
      <c r="AT352">
        <v>0</v>
      </c>
      <c r="AU352" t="s">
        <v>22</v>
      </c>
      <c r="AV352">
        <v>61.8</v>
      </c>
      <c r="AW352">
        <v>57</v>
      </c>
      <c r="AX352">
        <v>35.5</v>
      </c>
      <c r="AY352">
        <v>40.6</v>
      </c>
      <c r="AZ352">
        <v>55</v>
      </c>
      <c r="BA352">
        <v>80</v>
      </c>
      <c r="BB352">
        <v>1</v>
      </c>
    </row>
    <row r="353" spans="1:54" x14ac:dyDescent="0.3">
      <c r="A353" t="s">
        <v>29</v>
      </c>
      <c r="B353">
        <f t="shared" si="120"/>
        <v>0</v>
      </c>
      <c r="C353">
        <f t="shared" si="121"/>
        <v>0</v>
      </c>
      <c r="D353">
        <f t="shared" si="122"/>
        <v>1</v>
      </c>
      <c r="E353">
        <f t="shared" si="123"/>
        <v>0</v>
      </c>
      <c r="F353">
        <f t="shared" si="124"/>
        <v>0</v>
      </c>
      <c r="G353">
        <f t="shared" si="125"/>
        <v>0</v>
      </c>
      <c r="H353" s="4"/>
      <c r="I353" s="4"/>
      <c r="J353" s="2">
        <v>1.53</v>
      </c>
      <c r="K353" s="2">
        <v>0.70503349886407785</v>
      </c>
      <c r="L353" s="2">
        <v>3.5815770000000002</v>
      </c>
      <c r="M353" s="2">
        <v>2.3409</v>
      </c>
      <c r="N353" t="s">
        <v>30</v>
      </c>
      <c r="O353" t="s">
        <v>14</v>
      </c>
      <c r="P353" t="s">
        <v>31</v>
      </c>
      <c r="Q353">
        <f t="shared" si="126"/>
        <v>0</v>
      </c>
      <c r="R353">
        <f t="shared" si="127"/>
        <v>0</v>
      </c>
      <c r="S353">
        <f t="shared" si="128"/>
        <v>0</v>
      </c>
      <c r="T353">
        <f t="shared" si="129"/>
        <v>1</v>
      </c>
      <c r="U353">
        <f t="shared" si="130"/>
        <v>0</v>
      </c>
      <c r="V353" t="s">
        <v>16</v>
      </c>
      <c r="W353">
        <f t="shared" si="131"/>
        <v>0</v>
      </c>
      <c r="X353">
        <f t="shared" si="132"/>
        <v>0</v>
      </c>
      <c r="Y353">
        <f t="shared" si="133"/>
        <v>0</v>
      </c>
      <c r="Z353">
        <f t="shared" si="134"/>
        <v>1</v>
      </c>
      <c r="AA353">
        <f t="shared" si="135"/>
        <v>0</v>
      </c>
      <c r="AB353">
        <f t="shared" si="136"/>
        <v>0</v>
      </c>
      <c r="AC353">
        <f t="shared" si="137"/>
        <v>0</v>
      </c>
      <c r="AD353">
        <f t="shared" si="138"/>
        <v>1</v>
      </c>
      <c r="AE353" t="s">
        <v>28</v>
      </c>
      <c r="AF353">
        <f t="shared" si="139"/>
        <v>0</v>
      </c>
      <c r="AG353">
        <f t="shared" si="140"/>
        <v>0</v>
      </c>
      <c r="AH353">
        <f t="shared" si="141"/>
        <v>0</v>
      </c>
      <c r="AI353">
        <f t="shared" si="142"/>
        <v>1</v>
      </c>
      <c r="AJ353">
        <f t="shared" si="143"/>
        <v>0</v>
      </c>
      <c r="AK353">
        <v>1</v>
      </c>
      <c r="AL353">
        <v>1</v>
      </c>
      <c r="AM353">
        <v>1</v>
      </c>
      <c r="AN353">
        <v>1</v>
      </c>
      <c r="AO353">
        <v>1</v>
      </c>
      <c r="AP353">
        <v>1</v>
      </c>
      <c r="AQ353">
        <v>1</v>
      </c>
      <c r="AR353">
        <v>0</v>
      </c>
      <c r="AS353">
        <v>1</v>
      </c>
      <c r="AT353">
        <v>0</v>
      </c>
      <c r="AU353" t="s">
        <v>17</v>
      </c>
      <c r="AV353">
        <v>61.4</v>
      </c>
      <c r="AW353">
        <v>56.8</v>
      </c>
      <c r="AX353">
        <v>34.6</v>
      </c>
      <c r="AY353">
        <v>40.9</v>
      </c>
      <c r="AZ353">
        <v>53</v>
      </c>
      <c r="BA353">
        <v>78</v>
      </c>
      <c r="BB353">
        <v>1</v>
      </c>
    </row>
    <row r="354" spans="1:54" x14ac:dyDescent="0.3">
      <c r="A354" t="s">
        <v>19</v>
      </c>
      <c r="B354">
        <f t="shared" si="120"/>
        <v>1</v>
      </c>
      <c r="C354">
        <f t="shared" si="121"/>
        <v>0</v>
      </c>
      <c r="D354">
        <f t="shared" si="122"/>
        <v>0</v>
      </c>
      <c r="E354">
        <f t="shared" si="123"/>
        <v>0</v>
      </c>
      <c r="F354">
        <f t="shared" si="124"/>
        <v>0</v>
      </c>
      <c r="G354">
        <f t="shared" si="125"/>
        <v>0</v>
      </c>
      <c r="H354" s="4"/>
      <c r="I354" s="4"/>
      <c r="J354" s="2">
        <v>1.51</v>
      </c>
      <c r="K354" s="2">
        <v>0.63599072865683148</v>
      </c>
      <c r="L354" s="2">
        <v>3.4429509999999999</v>
      </c>
      <c r="M354" s="2">
        <v>2.2801</v>
      </c>
      <c r="N354" t="s">
        <v>13</v>
      </c>
      <c r="O354" t="s">
        <v>20</v>
      </c>
      <c r="P354" t="s">
        <v>27</v>
      </c>
      <c r="Q354">
        <f t="shared" si="126"/>
        <v>1</v>
      </c>
      <c r="R354">
        <f t="shared" si="127"/>
        <v>0</v>
      </c>
      <c r="S354">
        <f t="shared" si="128"/>
        <v>0</v>
      </c>
      <c r="T354">
        <f t="shared" si="129"/>
        <v>0</v>
      </c>
      <c r="U354">
        <f t="shared" si="130"/>
        <v>0</v>
      </c>
      <c r="V354" t="s">
        <v>24</v>
      </c>
      <c r="W354">
        <f t="shared" si="131"/>
        <v>0</v>
      </c>
      <c r="X354">
        <f t="shared" si="132"/>
        <v>0</v>
      </c>
      <c r="Y354">
        <f t="shared" si="133"/>
        <v>1</v>
      </c>
      <c r="Z354">
        <f t="shared" si="134"/>
        <v>0</v>
      </c>
      <c r="AA354">
        <f t="shared" si="135"/>
        <v>0</v>
      </c>
      <c r="AB354">
        <f t="shared" si="136"/>
        <v>0</v>
      </c>
      <c r="AC354">
        <f t="shared" si="137"/>
        <v>0</v>
      </c>
      <c r="AD354">
        <f t="shared" si="138"/>
        <v>1</v>
      </c>
      <c r="AE354" t="s">
        <v>33</v>
      </c>
      <c r="AF354">
        <f t="shared" si="139"/>
        <v>1</v>
      </c>
      <c r="AG354">
        <f t="shared" si="140"/>
        <v>0</v>
      </c>
      <c r="AH354">
        <f t="shared" si="141"/>
        <v>0</v>
      </c>
      <c r="AI354">
        <f t="shared" si="142"/>
        <v>0</v>
      </c>
      <c r="AJ354">
        <f t="shared" si="143"/>
        <v>0</v>
      </c>
      <c r="AK354">
        <v>0</v>
      </c>
      <c r="AL354">
        <v>1</v>
      </c>
      <c r="AM354">
        <v>0</v>
      </c>
      <c r="AN354">
        <v>0</v>
      </c>
      <c r="AO354">
        <v>1</v>
      </c>
      <c r="AP354">
        <v>1</v>
      </c>
      <c r="AQ354">
        <v>1</v>
      </c>
      <c r="AR354">
        <v>0</v>
      </c>
      <c r="AS354">
        <v>0</v>
      </c>
      <c r="AT354">
        <v>0</v>
      </c>
      <c r="AU354" t="s">
        <v>22</v>
      </c>
      <c r="AV354">
        <v>61.5</v>
      </c>
      <c r="AW354">
        <v>57</v>
      </c>
      <c r="AX354">
        <v>35.5</v>
      </c>
      <c r="AY354">
        <v>40.6</v>
      </c>
      <c r="AZ354">
        <v>55</v>
      </c>
      <c r="BA354">
        <v>80</v>
      </c>
      <c r="BB354">
        <v>1</v>
      </c>
    </row>
    <row r="355" spans="1:54" x14ac:dyDescent="0.3">
      <c r="A355" t="s">
        <v>25</v>
      </c>
      <c r="B355">
        <f t="shared" si="120"/>
        <v>0</v>
      </c>
      <c r="C355">
        <f t="shared" si="121"/>
        <v>1</v>
      </c>
      <c r="D355">
        <f t="shared" si="122"/>
        <v>0</v>
      </c>
      <c r="E355">
        <f t="shared" si="123"/>
        <v>0</v>
      </c>
      <c r="F355">
        <f t="shared" si="124"/>
        <v>0</v>
      </c>
      <c r="G355">
        <f t="shared" si="125"/>
        <v>0</v>
      </c>
      <c r="H355" s="4"/>
      <c r="I355" s="4"/>
      <c r="J355" s="2">
        <v>1.3029999999999999</v>
      </c>
      <c r="K355" s="2">
        <v>-7.8601942988168458E-2</v>
      </c>
      <c r="L355" s="2">
        <v>2.2122451269999996</v>
      </c>
      <c r="M355" s="2">
        <v>1.6978089999999999</v>
      </c>
      <c r="N355" t="s">
        <v>13</v>
      </c>
      <c r="O355" t="s">
        <v>26</v>
      </c>
      <c r="P355" t="s">
        <v>21</v>
      </c>
      <c r="Q355">
        <f t="shared" si="126"/>
        <v>0</v>
      </c>
      <c r="R355">
        <f t="shared" si="127"/>
        <v>0</v>
      </c>
      <c r="S355">
        <f t="shared" si="128"/>
        <v>0</v>
      </c>
      <c r="T355">
        <f t="shared" si="129"/>
        <v>0</v>
      </c>
      <c r="U355">
        <f t="shared" si="130"/>
        <v>1</v>
      </c>
      <c r="V355" t="s">
        <v>16</v>
      </c>
      <c r="W355">
        <f t="shared" si="131"/>
        <v>0</v>
      </c>
      <c r="X355">
        <f t="shared" si="132"/>
        <v>0</v>
      </c>
      <c r="Y355">
        <f t="shared" si="133"/>
        <v>0</v>
      </c>
      <c r="Z355">
        <f t="shared" si="134"/>
        <v>1</v>
      </c>
      <c r="AA355">
        <f t="shared" si="135"/>
        <v>0</v>
      </c>
      <c r="AB355">
        <f t="shared" si="136"/>
        <v>0</v>
      </c>
      <c r="AC355">
        <f t="shared" si="137"/>
        <v>0</v>
      </c>
      <c r="AD355">
        <f t="shared" si="138"/>
        <v>1</v>
      </c>
      <c r="AE355" t="s">
        <v>28</v>
      </c>
      <c r="AF355">
        <f t="shared" si="139"/>
        <v>0</v>
      </c>
      <c r="AG355">
        <f t="shared" si="140"/>
        <v>0</v>
      </c>
      <c r="AH355">
        <f t="shared" si="141"/>
        <v>0</v>
      </c>
      <c r="AI355">
        <f t="shared" si="142"/>
        <v>1</v>
      </c>
      <c r="AJ355">
        <f t="shared" si="143"/>
        <v>0</v>
      </c>
      <c r="AK355">
        <v>1</v>
      </c>
      <c r="AL355">
        <v>1</v>
      </c>
      <c r="AM355">
        <v>1</v>
      </c>
      <c r="AN355">
        <v>1</v>
      </c>
      <c r="AO355">
        <v>1</v>
      </c>
      <c r="AP355">
        <v>1</v>
      </c>
      <c r="AQ355">
        <v>1</v>
      </c>
      <c r="AR355">
        <v>0</v>
      </c>
      <c r="AS355">
        <v>1</v>
      </c>
      <c r="AT355">
        <v>0</v>
      </c>
      <c r="AU355" t="s">
        <v>17</v>
      </c>
      <c r="AV355">
        <v>61.7</v>
      </c>
      <c r="AW355">
        <v>56.5</v>
      </c>
      <c r="AX355">
        <v>34.9</v>
      </c>
      <c r="AY355">
        <v>40.6</v>
      </c>
      <c r="AZ355">
        <v>55</v>
      </c>
      <c r="BA355">
        <v>78</v>
      </c>
      <c r="BB355">
        <v>1</v>
      </c>
    </row>
    <row r="356" spans="1:54" x14ac:dyDescent="0.3">
      <c r="A356" t="s">
        <v>29</v>
      </c>
      <c r="B356">
        <f t="shared" si="120"/>
        <v>0</v>
      </c>
      <c r="C356">
        <f t="shared" si="121"/>
        <v>0</v>
      </c>
      <c r="D356">
        <f t="shared" si="122"/>
        <v>1</v>
      </c>
      <c r="E356">
        <f t="shared" si="123"/>
        <v>0</v>
      </c>
      <c r="F356">
        <f t="shared" si="124"/>
        <v>0</v>
      </c>
      <c r="G356">
        <f t="shared" si="125"/>
        <v>0</v>
      </c>
      <c r="H356" s="4"/>
      <c r="I356" s="4"/>
      <c r="J356" s="2">
        <v>1.27</v>
      </c>
      <c r="K356" s="2">
        <v>-0.19252251383012464</v>
      </c>
      <c r="L356" s="2">
        <v>2.0483830000000003</v>
      </c>
      <c r="M356" s="2">
        <v>1.6129</v>
      </c>
      <c r="N356" t="s">
        <v>30</v>
      </c>
      <c r="O356" t="s">
        <v>14</v>
      </c>
      <c r="P356" t="s">
        <v>27</v>
      </c>
      <c r="Q356">
        <f t="shared" si="126"/>
        <v>1</v>
      </c>
      <c r="R356">
        <f t="shared" si="127"/>
        <v>0</v>
      </c>
      <c r="S356">
        <f t="shared" si="128"/>
        <v>0</v>
      </c>
      <c r="T356">
        <f t="shared" si="129"/>
        <v>0</v>
      </c>
      <c r="U356">
        <f t="shared" si="130"/>
        <v>0</v>
      </c>
      <c r="V356" t="s">
        <v>16</v>
      </c>
      <c r="W356">
        <f t="shared" si="131"/>
        <v>0</v>
      </c>
      <c r="X356">
        <f t="shared" si="132"/>
        <v>0</v>
      </c>
      <c r="Y356">
        <f t="shared" si="133"/>
        <v>0</v>
      </c>
      <c r="Z356">
        <f t="shared" si="134"/>
        <v>1</v>
      </c>
      <c r="AA356">
        <f t="shared" si="135"/>
        <v>0</v>
      </c>
      <c r="AB356">
        <f t="shared" si="136"/>
        <v>0</v>
      </c>
      <c r="AC356">
        <f t="shared" si="137"/>
        <v>0</v>
      </c>
      <c r="AD356">
        <f t="shared" si="138"/>
        <v>1</v>
      </c>
      <c r="AE356" t="s">
        <v>28</v>
      </c>
      <c r="AF356">
        <f t="shared" si="139"/>
        <v>0</v>
      </c>
      <c r="AG356">
        <f t="shared" si="140"/>
        <v>0</v>
      </c>
      <c r="AH356">
        <f t="shared" si="141"/>
        <v>0</v>
      </c>
      <c r="AI356">
        <f t="shared" si="142"/>
        <v>1</v>
      </c>
      <c r="AJ356">
        <f t="shared" si="143"/>
        <v>0</v>
      </c>
      <c r="AK356">
        <v>1</v>
      </c>
      <c r="AL356">
        <v>1</v>
      </c>
      <c r="AM356">
        <v>1</v>
      </c>
      <c r="AN356">
        <v>1</v>
      </c>
      <c r="AO356">
        <v>1</v>
      </c>
      <c r="AP356">
        <v>1</v>
      </c>
      <c r="AQ356">
        <v>1</v>
      </c>
      <c r="AR356">
        <v>1</v>
      </c>
      <c r="AS356">
        <v>1</v>
      </c>
      <c r="AT356">
        <v>0</v>
      </c>
      <c r="AU356" t="s">
        <v>17</v>
      </c>
      <c r="AV356">
        <v>61.2</v>
      </c>
      <c r="AW356">
        <v>55.7</v>
      </c>
      <c r="AX356">
        <v>34.299999999999997</v>
      </c>
      <c r="AY356">
        <v>40.700000000000003</v>
      </c>
      <c r="AZ356">
        <v>49</v>
      </c>
      <c r="BA356">
        <v>75</v>
      </c>
      <c r="BB356">
        <v>1</v>
      </c>
    </row>
    <row r="357" spans="1:54" x14ac:dyDescent="0.3">
      <c r="A357" t="s">
        <v>35</v>
      </c>
      <c r="B357">
        <f t="shared" si="120"/>
        <v>0</v>
      </c>
      <c r="C357">
        <f t="shared" si="121"/>
        <v>0</v>
      </c>
      <c r="D357">
        <f t="shared" si="122"/>
        <v>0</v>
      </c>
      <c r="E357">
        <f t="shared" si="123"/>
        <v>1</v>
      </c>
      <c r="F357">
        <f t="shared" si="124"/>
        <v>0</v>
      </c>
      <c r="G357">
        <f t="shared" si="125"/>
        <v>0</v>
      </c>
      <c r="H357" s="4"/>
      <c r="I357" s="4"/>
      <c r="J357" s="2">
        <v>1.2</v>
      </c>
      <c r="K357" s="2">
        <v>-0.43417220955548708</v>
      </c>
      <c r="L357" s="2">
        <v>1.7279999999999998</v>
      </c>
      <c r="M357" s="2">
        <v>1.44</v>
      </c>
      <c r="N357" t="s">
        <v>13</v>
      </c>
      <c r="O357" t="s">
        <v>36</v>
      </c>
      <c r="P357" t="s">
        <v>27</v>
      </c>
      <c r="Q357">
        <f t="shared" si="126"/>
        <v>1</v>
      </c>
      <c r="R357">
        <f t="shared" si="127"/>
        <v>0</v>
      </c>
      <c r="S357">
        <f t="shared" si="128"/>
        <v>0</v>
      </c>
      <c r="T357">
        <f t="shared" si="129"/>
        <v>0</v>
      </c>
      <c r="U357">
        <f t="shared" si="130"/>
        <v>0</v>
      </c>
      <c r="V357" t="s">
        <v>16</v>
      </c>
      <c r="W357">
        <f t="shared" si="131"/>
        <v>0</v>
      </c>
      <c r="X357">
        <f t="shared" si="132"/>
        <v>0</v>
      </c>
      <c r="Y357">
        <f t="shared" si="133"/>
        <v>0</v>
      </c>
      <c r="Z357">
        <f t="shared" si="134"/>
        <v>1</v>
      </c>
      <c r="AA357">
        <f t="shared" si="135"/>
        <v>0</v>
      </c>
      <c r="AB357">
        <f t="shared" si="136"/>
        <v>0</v>
      </c>
      <c r="AC357">
        <f t="shared" si="137"/>
        <v>0</v>
      </c>
      <c r="AD357">
        <f t="shared" si="138"/>
        <v>1</v>
      </c>
      <c r="AE357" t="s">
        <v>23</v>
      </c>
      <c r="AF357">
        <f t="shared" si="139"/>
        <v>0</v>
      </c>
      <c r="AG357">
        <f t="shared" si="140"/>
        <v>1</v>
      </c>
      <c r="AH357">
        <f t="shared" si="141"/>
        <v>0</v>
      </c>
      <c r="AI357">
        <f t="shared" si="142"/>
        <v>0</v>
      </c>
      <c r="AJ357">
        <f t="shared" si="143"/>
        <v>0</v>
      </c>
      <c r="AK357">
        <v>0</v>
      </c>
      <c r="AL357">
        <v>0</v>
      </c>
      <c r="AM357">
        <v>0</v>
      </c>
      <c r="AN357">
        <v>0</v>
      </c>
      <c r="AO357">
        <v>0</v>
      </c>
      <c r="AP357">
        <v>1</v>
      </c>
      <c r="AQ357">
        <v>0</v>
      </c>
      <c r="AR357">
        <v>0</v>
      </c>
      <c r="AS357">
        <v>0</v>
      </c>
      <c r="AT357">
        <v>0</v>
      </c>
      <c r="AU357" t="s">
        <v>22</v>
      </c>
      <c r="AV357">
        <v>62.4</v>
      </c>
      <c r="AW357">
        <v>59</v>
      </c>
      <c r="AX357">
        <v>35.5</v>
      </c>
      <c r="AY357">
        <v>41.2</v>
      </c>
      <c r="AZ357">
        <v>55</v>
      </c>
      <c r="BA357">
        <v>80</v>
      </c>
      <c r="BB357">
        <v>1</v>
      </c>
    </row>
    <row r="358" spans="1:54" x14ac:dyDescent="0.3">
      <c r="A358" t="s">
        <v>35</v>
      </c>
      <c r="B358">
        <f t="shared" si="120"/>
        <v>0</v>
      </c>
      <c r="C358">
        <f t="shared" si="121"/>
        <v>0</v>
      </c>
      <c r="D358">
        <f t="shared" si="122"/>
        <v>0</v>
      </c>
      <c r="E358">
        <f t="shared" si="123"/>
        <v>1</v>
      </c>
      <c r="F358">
        <f t="shared" si="124"/>
        <v>0</v>
      </c>
      <c r="G358">
        <f t="shared" si="125"/>
        <v>0</v>
      </c>
      <c r="H358" s="4"/>
      <c r="I358" s="4"/>
      <c r="J358" s="2">
        <v>1.65</v>
      </c>
      <c r="K358" s="2">
        <v>1.1192901201075556</v>
      </c>
      <c r="L358" s="2">
        <v>4.4921249999999997</v>
      </c>
      <c r="M358" s="2">
        <v>2.7224999999999997</v>
      </c>
      <c r="N358" t="s">
        <v>13</v>
      </c>
      <c r="O358" t="s">
        <v>36</v>
      </c>
      <c r="P358" t="s">
        <v>27</v>
      </c>
      <c r="Q358">
        <f t="shared" si="126"/>
        <v>1</v>
      </c>
      <c r="R358">
        <f t="shared" si="127"/>
        <v>0</v>
      </c>
      <c r="S358">
        <f t="shared" si="128"/>
        <v>0</v>
      </c>
      <c r="T358">
        <f t="shared" si="129"/>
        <v>0</v>
      </c>
      <c r="U358">
        <f t="shared" si="130"/>
        <v>0</v>
      </c>
      <c r="V358" t="s">
        <v>16</v>
      </c>
      <c r="W358">
        <f t="shared" si="131"/>
        <v>0</v>
      </c>
      <c r="X358">
        <f t="shared" si="132"/>
        <v>0</v>
      </c>
      <c r="Y358">
        <f t="shared" si="133"/>
        <v>0</v>
      </c>
      <c r="Z358">
        <f t="shared" si="134"/>
        <v>1</v>
      </c>
      <c r="AA358">
        <f t="shared" si="135"/>
        <v>0</v>
      </c>
      <c r="AB358">
        <f t="shared" si="136"/>
        <v>0</v>
      </c>
      <c r="AC358">
        <f t="shared" si="137"/>
        <v>0</v>
      </c>
      <c r="AD358">
        <f t="shared" si="138"/>
        <v>1</v>
      </c>
      <c r="AE358" t="s">
        <v>23</v>
      </c>
      <c r="AF358">
        <f t="shared" si="139"/>
        <v>0</v>
      </c>
      <c r="AG358">
        <f t="shared" si="140"/>
        <v>1</v>
      </c>
      <c r="AH358">
        <f t="shared" si="141"/>
        <v>0</v>
      </c>
      <c r="AI358">
        <f t="shared" si="142"/>
        <v>0</v>
      </c>
      <c r="AJ358">
        <f t="shared" si="143"/>
        <v>0</v>
      </c>
      <c r="AK358">
        <v>1</v>
      </c>
      <c r="AL358">
        <v>0</v>
      </c>
      <c r="AM358">
        <v>0</v>
      </c>
      <c r="AN358">
        <v>0</v>
      </c>
      <c r="AO358">
        <v>1</v>
      </c>
      <c r="AP358">
        <v>1</v>
      </c>
      <c r="AQ358">
        <v>1</v>
      </c>
      <c r="AR358">
        <v>1</v>
      </c>
      <c r="AS358">
        <v>0</v>
      </c>
      <c r="AT358">
        <v>0</v>
      </c>
      <c r="AU358" t="s">
        <v>22</v>
      </c>
      <c r="AV358">
        <v>62.6</v>
      </c>
      <c r="AW358">
        <v>56</v>
      </c>
      <c r="AX358">
        <v>35.5</v>
      </c>
      <c r="AY358">
        <v>40.6</v>
      </c>
      <c r="AZ358">
        <v>50</v>
      </c>
      <c r="BA358">
        <v>80</v>
      </c>
      <c r="BB358">
        <v>1</v>
      </c>
    </row>
    <row r="359" spans="1:54" x14ac:dyDescent="0.3">
      <c r="A359" t="s">
        <v>19</v>
      </c>
      <c r="B359">
        <f t="shared" si="120"/>
        <v>1</v>
      </c>
      <c r="C359">
        <f t="shared" si="121"/>
        <v>0</v>
      </c>
      <c r="D359">
        <f t="shared" si="122"/>
        <v>0</v>
      </c>
      <c r="E359">
        <f t="shared" si="123"/>
        <v>0</v>
      </c>
      <c r="F359">
        <f t="shared" si="124"/>
        <v>0</v>
      </c>
      <c r="G359">
        <f t="shared" si="125"/>
        <v>0</v>
      </c>
      <c r="H359" s="4"/>
      <c r="I359" s="4"/>
      <c r="J359" s="2">
        <v>1.24</v>
      </c>
      <c r="K359" s="2">
        <v>-0.29608666914099424</v>
      </c>
      <c r="L359" s="2">
        <v>1.9066239999999999</v>
      </c>
      <c r="M359" s="2">
        <v>1.5376000000000001</v>
      </c>
      <c r="N359" t="s">
        <v>13</v>
      </c>
      <c r="O359" t="s">
        <v>20</v>
      </c>
      <c r="P359" t="s">
        <v>15</v>
      </c>
      <c r="Q359">
        <f t="shared" si="126"/>
        <v>0</v>
      </c>
      <c r="R359">
        <f t="shared" si="127"/>
        <v>0</v>
      </c>
      <c r="S359">
        <f t="shared" si="128"/>
        <v>1</v>
      </c>
      <c r="T359">
        <f t="shared" si="129"/>
        <v>0</v>
      </c>
      <c r="U359">
        <f t="shared" si="130"/>
        <v>0</v>
      </c>
      <c r="V359" t="s">
        <v>24</v>
      </c>
      <c r="W359">
        <f t="shared" si="131"/>
        <v>0</v>
      </c>
      <c r="X359">
        <f t="shared" si="132"/>
        <v>0</v>
      </c>
      <c r="Y359">
        <f t="shared" si="133"/>
        <v>1</v>
      </c>
      <c r="Z359">
        <f t="shared" si="134"/>
        <v>0</v>
      </c>
      <c r="AA359">
        <f t="shared" si="135"/>
        <v>0</v>
      </c>
      <c r="AB359">
        <f t="shared" si="136"/>
        <v>0</v>
      </c>
      <c r="AC359">
        <f t="shared" si="137"/>
        <v>0</v>
      </c>
      <c r="AD359">
        <f t="shared" si="138"/>
        <v>1</v>
      </c>
      <c r="AE359" t="s">
        <v>23</v>
      </c>
      <c r="AF359">
        <f t="shared" si="139"/>
        <v>0</v>
      </c>
      <c r="AG359">
        <f t="shared" si="140"/>
        <v>1</v>
      </c>
      <c r="AH359">
        <f t="shared" si="141"/>
        <v>0</v>
      </c>
      <c r="AI359">
        <f t="shared" si="142"/>
        <v>0</v>
      </c>
      <c r="AJ359">
        <f t="shared" si="143"/>
        <v>0</v>
      </c>
      <c r="AK359">
        <v>1</v>
      </c>
      <c r="AL359">
        <v>1</v>
      </c>
      <c r="AM359">
        <v>0</v>
      </c>
      <c r="AN359">
        <v>0</v>
      </c>
      <c r="AO359">
        <v>1</v>
      </c>
      <c r="AP359">
        <v>1</v>
      </c>
      <c r="AQ359">
        <v>0</v>
      </c>
      <c r="AR359">
        <v>0</v>
      </c>
      <c r="AS359">
        <v>0</v>
      </c>
      <c r="AT359">
        <v>0</v>
      </c>
      <c r="AU359" t="s">
        <v>22</v>
      </c>
      <c r="AV359">
        <v>61.1</v>
      </c>
      <c r="AW359">
        <v>59</v>
      </c>
      <c r="AX359">
        <v>35</v>
      </c>
      <c r="AY359">
        <v>40.799999999999997</v>
      </c>
      <c r="AZ359">
        <v>55</v>
      </c>
      <c r="BA359">
        <v>80</v>
      </c>
      <c r="BB359">
        <v>1</v>
      </c>
    </row>
    <row r="360" spans="1:54" x14ac:dyDescent="0.3">
      <c r="A360" t="s">
        <v>29</v>
      </c>
      <c r="B360">
        <f t="shared" si="120"/>
        <v>0</v>
      </c>
      <c r="C360">
        <f t="shared" si="121"/>
        <v>0</v>
      </c>
      <c r="D360">
        <f t="shared" si="122"/>
        <v>1</v>
      </c>
      <c r="E360">
        <f t="shared" si="123"/>
        <v>0</v>
      </c>
      <c r="F360">
        <f t="shared" si="124"/>
        <v>0</v>
      </c>
      <c r="G360">
        <f t="shared" si="125"/>
        <v>0</v>
      </c>
      <c r="H360" s="4"/>
      <c r="I360" s="4"/>
      <c r="J360" s="2">
        <v>2.0699999999999998</v>
      </c>
      <c r="K360" s="2">
        <v>2.5691882944597286</v>
      </c>
      <c r="L360" s="2">
        <v>8.8697429999999979</v>
      </c>
      <c r="M360" s="2">
        <v>4.2848999999999995</v>
      </c>
      <c r="N360" t="s">
        <v>30</v>
      </c>
      <c r="O360" t="s">
        <v>14</v>
      </c>
      <c r="P360" t="s">
        <v>21</v>
      </c>
      <c r="Q360">
        <f t="shared" si="126"/>
        <v>0</v>
      </c>
      <c r="R360">
        <f t="shared" si="127"/>
        <v>0</v>
      </c>
      <c r="S360">
        <f t="shared" si="128"/>
        <v>0</v>
      </c>
      <c r="T360">
        <f t="shared" si="129"/>
        <v>0</v>
      </c>
      <c r="U360">
        <f t="shared" si="130"/>
        <v>1</v>
      </c>
      <c r="V360" t="s">
        <v>24</v>
      </c>
      <c r="W360">
        <f t="shared" si="131"/>
        <v>0</v>
      </c>
      <c r="X360">
        <f t="shared" si="132"/>
        <v>0</v>
      </c>
      <c r="Y360">
        <f t="shared" si="133"/>
        <v>1</v>
      </c>
      <c r="Z360">
        <f t="shared" si="134"/>
        <v>0</v>
      </c>
      <c r="AA360">
        <f t="shared" si="135"/>
        <v>0</v>
      </c>
      <c r="AB360">
        <f t="shared" si="136"/>
        <v>0</v>
      </c>
      <c r="AC360">
        <f t="shared" si="137"/>
        <v>0</v>
      </c>
      <c r="AD360">
        <f t="shared" si="138"/>
        <v>1</v>
      </c>
      <c r="AE360" t="s">
        <v>28</v>
      </c>
      <c r="AF360">
        <f t="shared" si="139"/>
        <v>0</v>
      </c>
      <c r="AG360">
        <f t="shared" si="140"/>
        <v>0</v>
      </c>
      <c r="AH360">
        <f t="shared" si="141"/>
        <v>0</v>
      </c>
      <c r="AI360">
        <f t="shared" si="142"/>
        <v>1</v>
      </c>
      <c r="AJ360">
        <f t="shared" si="143"/>
        <v>0</v>
      </c>
      <c r="AK360">
        <v>1</v>
      </c>
      <c r="AL360">
        <v>1</v>
      </c>
      <c r="AM360">
        <v>0</v>
      </c>
      <c r="AN360">
        <v>1</v>
      </c>
      <c r="AO360">
        <v>1</v>
      </c>
      <c r="AP360">
        <v>1</v>
      </c>
      <c r="AQ360">
        <v>1</v>
      </c>
      <c r="AR360">
        <v>0</v>
      </c>
      <c r="AS360">
        <v>1</v>
      </c>
      <c r="AT360">
        <v>1</v>
      </c>
      <c r="AU360" t="s">
        <v>17</v>
      </c>
      <c r="AV360">
        <v>61.4</v>
      </c>
      <c r="AW360">
        <v>55.6</v>
      </c>
      <c r="AX360">
        <v>34.299999999999997</v>
      </c>
      <c r="AY360">
        <v>40.799999999999997</v>
      </c>
      <c r="AZ360">
        <v>51</v>
      </c>
      <c r="BA360">
        <v>77</v>
      </c>
      <c r="BB360">
        <v>1</v>
      </c>
    </row>
    <row r="361" spans="1:54" x14ac:dyDescent="0.3">
      <c r="A361" t="s">
        <v>12</v>
      </c>
      <c r="B361">
        <f t="shared" si="120"/>
        <v>0</v>
      </c>
      <c r="C361">
        <f t="shared" si="121"/>
        <v>0</v>
      </c>
      <c r="D361">
        <f t="shared" si="122"/>
        <v>0</v>
      </c>
      <c r="E361">
        <f t="shared" si="123"/>
        <v>0</v>
      </c>
      <c r="F361">
        <f t="shared" si="124"/>
        <v>0</v>
      </c>
      <c r="G361">
        <f t="shared" si="125"/>
        <v>1</v>
      </c>
      <c r="H361" s="4"/>
      <c r="I361" s="4"/>
      <c r="J361" s="2">
        <v>1.601</v>
      </c>
      <c r="K361" s="2">
        <v>0.95013533309980225</v>
      </c>
      <c r="L361" s="2">
        <v>4.103684801</v>
      </c>
      <c r="M361" s="2">
        <v>2.5632009999999998</v>
      </c>
      <c r="N361" t="s">
        <v>13</v>
      </c>
      <c r="O361" t="s">
        <v>14</v>
      </c>
      <c r="P361" t="s">
        <v>21</v>
      </c>
      <c r="Q361">
        <f t="shared" si="126"/>
        <v>0</v>
      </c>
      <c r="R361">
        <f t="shared" si="127"/>
        <v>0</v>
      </c>
      <c r="S361">
        <f t="shared" si="128"/>
        <v>0</v>
      </c>
      <c r="T361">
        <f t="shared" si="129"/>
        <v>0</v>
      </c>
      <c r="U361">
        <f t="shared" si="130"/>
        <v>1</v>
      </c>
      <c r="V361" t="s">
        <v>24</v>
      </c>
      <c r="W361">
        <f t="shared" si="131"/>
        <v>0</v>
      </c>
      <c r="X361">
        <f t="shared" si="132"/>
        <v>0</v>
      </c>
      <c r="Y361">
        <f t="shared" si="133"/>
        <v>1</v>
      </c>
      <c r="Z361">
        <f t="shared" si="134"/>
        <v>0</v>
      </c>
      <c r="AA361">
        <f t="shared" si="135"/>
        <v>0</v>
      </c>
      <c r="AB361">
        <f t="shared" si="136"/>
        <v>0</v>
      </c>
      <c r="AC361">
        <f t="shared" si="137"/>
        <v>0</v>
      </c>
      <c r="AD361">
        <f t="shared" si="138"/>
        <v>1</v>
      </c>
      <c r="AE361" t="s">
        <v>18</v>
      </c>
      <c r="AF361">
        <f t="shared" si="139"/>
        <v>0</v>
      </c>
      <c r="AG361">
        <f t="shared" si="140"/>
        <v>0</v>
      </c>
      <c r="AH361">
        <f t="shared" si="141"/>
        <v>0</v>
      </c>
      <c r="AI361">
        <f t="shared" si="142"/>
        <v>0</v>
      </c>
      <c r="AJ361">
        <f t="shared" si="143"/>
        <v>1</v>
      </c>
      <c r="AK361">
        <v>1</v>
      </c>
      <c r="AL361">
        <v>1</v>
      </c>
      <c r="AM361">
        <v>1</v>
      </c>
      <c r="AN361">
        <v>1</v>
      </c>
      <c r="AO361">
        <v>1</v>
      </c>
      <c r="AP361">
        <v>1</v>
      </c>
      <c r="AQ361">
        <v>0</v>
      </c>
      <c r="AR361">
        <v>0</v>
      </c>
      <c r="AS361">
        <v>0</v>
      </c>
      <c r="AT361">
        <v>0</v>
      </c>
      <c r="AU361" t="s">
        <v>17</v>
      </c>
      <c r="AV361">
        <v>61.9</v>
      </c>
      <c r="AW361">
        <v>57.1</v>
      </c>
      <c r="AX361">
        <v>34.799999999999997</v>
      </c>
      <c r="AY361">
        <v>40.9</v>
      </c>
      <c r="AZ361">
        <v>53</v>
      </c>
      <c r="BA361">
        <v>78</v>
      </c>
      <c r="BB361">
        <v>1</v>
      </c>
    </row>
    <row r="362" spans="1:54" x14ac:dyDescent="0.3">
      <c r="A362" t="s">
        <v>25</v>
      </c>
      <c r="B362">
        <f t="shared" si="120"/>
        <v>0</v>
      </c>
      <c r="C362">
        <f t="shared" si="121"/>
        <v>1</v>
      </c>
      <c r="D362">
        <f t="shared" si="122"/>
        <v>0</v>
      </c>
      <c r="E362">
        <f t="shared" si="123"/>
        <v>0</v>
      </c>
      <c r="F362">
        <f t="shared" si="124"/>
        <v>0</v>
      </c>
      <c r="G362">
        <f t="shared" si="125"/>
        <v>0</v>
      </c>
      <c r="H362" s="4"/>
      <c r="I362" s="4"/>
      <c r="J362" s="2">
        <v>1.0409999999999999</v>
      </c>
      <c r="K362" s="2">
        <v>-0.98306223270309567</v>
      </c>
      <c r="L362" s="2">
        <v>1.1281119209999997</v>
      </c>
      <c r="M362" s="2">
        <v>1.0836809999999999</v>
      </c>
      <c r="N362" t="s">
        <v>13</v>
      </c>
      <c r="O362" t="s">
        <v>26</v>
      </c>
      <c r="P362" t="s">
        <v>27</v>
      </c>
      <c r="Q362">
        <f t="shared" si="126"/>
        <v>1</v>
      </c>
      <c r="R362">
        <f t="shared" si="127"/>
        <v>0</v>
      </c>
      <c r="S362">
        <f t="shared" si="128"/>
        <v>0</v>
      </c>
      <c r="T362">
        <f t="shared" si="129"/>
        <v>0</v>
      </c>
      <c r="U362">
        <f t="shared" si="130"/>
        <v>0</v>
      </c>
      <c r="V362" t="s">
        <v>24</v>
      </c>
      <c r="W362">
        <f t="shared" si="131"/>
        <v>0</v>
      </c>
      <c r="X362">
        <f t="shared" si="132"/>
        <v>0</v>
      </c>
      <c r="Y362">
        <f t="shared" si="133"/>
        <v>1</v>
      </c>
      <c r="Z362">
        <f t="shared" si="134"/>
        <v>0</v>
      </c>
      <c r="AA362">
        <f t="shared" si="135"/>
        <v>0</v>
      </c>
      <c r="AB362">
        <f t="shared" si="136"/>
        <v>0</v>
      </c>
      <c r="AC362">
        <f t="shared" si="137"/>
        <v>0</v>
      </c>
      <c r="AD362">
        <f t="shared" si="138"/>
        <v>1</v>
      </c>
      <c r="AE362" t="s">
        <v>28</v>
      </c>
      <c r="AF362">
        <f t="shared" si="139"/>
        <v>0</v>
      </c>
      <c r="AG362">
        <f t="shared" si="140"/>
        <v>0</v>
      </c>
      <c r="AH362">
        <f t="shared" si="141"/>
        <v>0</v>
      </c>
      <c r="AI362">
        <f t="shared" si="142"/>
        <v>1</v>
      </c>
      <c r="AJ362">
        <f t="shared" si="143"/>
        <v>0</v>
      </c>
      <c r="AK362">
        <v>1</v>
      </c>
      <c r="AL362">
        <v>1</v>
      </c>
      <c r="AM362">
        <v>0</v>
      </c>
      <c r="AN362">
        <v>0</v>
      </c>
      <c r="AO362">
        <v>1</v>
      </c>
      <c r="AP362">
        <v>1</v>
      </c>
      <c r="AQ362">
        <v>1</v>
      </c>
      <c r="AR362">
        <v>0</v>
      </c>
      <c r="AS362">
        <v>0</v>
      </c>
      <c r="AT362">
        <v>0</v>
      </c>
      <c r="AU362" t="s">
        <v>17</v>
      </c>
      <c r="AV362">
        <v>61.1</v>
      </c>
      <c r="AW362">
        <v>56.2</v>
      </c>
      <c r="AX362">
        <v>35</v>
      </c>
      <c r="AY362">
        <v>40.700000000000003</v>
      </c>
      <c r="AZ362">
        <v>53</v>
      </c>
      <c r="BA362">
        <v>76</v>
      </c>
      <c r="BB362">
        <v>1</v>
      </c>
    </row>
    <row r="363" spans="1:54" x14ac:dyDescent="0.3">
      <c r="A363" t="s">
        <v>29</v>
      </c>
      <c r="B363">
        <f t="shared" si="120"/>
        <v>0</v>
      </c>
      <c r="C363">
        <f t="shared" si="121"/>
        <v>0</v>
      </c>
      <c r="D363">
        <f t="shared" si="122"/>
        <v>1</v>
      </c>
      <c r="E363">
        <f t="shared" si="123"/>
        <v>0</v>
      </c>
      <c r="F363">
        <f t="shared" si="124"/>
        <v>0</v>
      </c>
      <c r="G363">
        <f t="shared" si="125"/>
        <v>0</v>
      </c>
      <c r="H363" s="4"/>
      <c r="I363" s="4"/>
      <c r="J363" s="2">
        <v>1.31</v>
      </c>
      <c r="K363" s="2">
        <v>-5.4436973415631834E-2</v>
      </c>
      <c r="L363" s="2">
        <v>2.2480910000000001</v>
      </c>
      <c r="M363" s="2">
        <v>1.7161000000000002</v>
      </c>
      <c r="N363" t="s">
        <v>30</v>
      </c>
      <c r="O363" t="s">
        <v>14</v>
      </c>
      <c r="P363" t="s">
        <v>21</v>
      </c>
      <c r="Q363">
        <f t="shared" si="126"/>
        <v>0</v>
      </c>
      <c r="R363">
        <f t="shared" si="127"/>
        <v>0</v>
      </c>
      <c r="S363">
        <f t="shared" si="128"/>
        <v>0</v>
      </c>
      <c r="T363">
        <f t="shared" si="129"/>
        <v>0</v>
      </c>
      <c r="U363">
        <f t="shared" si="130"/>
        <v>1</v>
      </c>
      <c r="V363" t="s">
        <v>16</v>
      </c>
      <c r="W363">
        <f t="shared" si="131"/>
        <v>0</v>
      </c>
      <c r="X363">
        <f t="shared" si="132"/>
        <v>0</v>
      </c>
      <c r="Y363">
        <f t="shared" si="133"/>
        <v>0</v>
      </c>
      <c r="Z363">
        <f t="shared" si="134"/>
        <v>1</v>
      </c>
      <c r="AA363">
        <f t="shared" si="135"/>
        <v>0</v>
      </c>
      <c r="AB363">
        <f t="shared" si="136"/>
        <v>0</v>
      </c>
      <c r="AC363">
        <f t="shared" si="137"/>
        <v>0</v>
      </c>
      <c r="AD363">
        <f t="shared" si="138"/>
        <v>1</v>
      </c>
      <c r="AE363" t="s">
        <v>28</v>
      </c>
      <c r="AF363">
        <f t="shared" si="139"/>
        <v>0</v>
      </c>
      <c r="AG363">
        <f t="shared" si="140"/>
        <v>0</v>
      </c>
      <c r="AH363">
        <f t="shared" si="141"/>
        <v>0</v>
      </c>
      <c r="AI363">
        <f t="shared" si="142"/>
        <v>1</v>
      </c>
      <c r="AJ363">
        <f t="shared" si="143"/>
        <v>0</v>
      </c>
      <c r="AK363">
        <v>1</v>
      </c>
      <c r="AL363">
        <v>1</v>
      </c>
      <c r="AM363">
        <v>1</v>
      </c>
      <c r="AN363">
        <v>1</v>
      </c>
      <c r="AO363">
        <v>1</v>
      </c>
      <c r="AP363">
        <v>1</v>
      </c>
      <c r="AQ363">
        <v>1</v>
      </c>
      <c r="AR363">
        <v>1</v>
      </c>
      <c r="AS363">
        <v>1</v>
      </c>
      <c r="AT363">
        <v>0</v>
      </c>
      <c r="AU363" t="s">
        <v>17</v>
      </c>
      <c r="AV363">
        <v>61.3</v>
      </c>
      <c r="AW363">
        <v>56.9</v>
      </c>
      <c r="AX363">
        <v>34.4</v>
      </c>
      <c r="AY363">
        <v>40.9</v>
      </c>
      <c r="AZ363">
        <v>50</v>
      </c>
      <c r="BA363">
        <v>78</v>
      </c>
      <c r="BB363">
        <v>1</v>
      </c>
    </row>
    <row r="364" spans="1:54" x14ac:dyDescent="0.3">
      <c r="A364" t="s">
        <v>19</v>
      </c>
      <c r="B364">
        <f t="shared" si="120"/>
        <v>1</v>
      </c>
      <c r="C364">
        <f t="shared" si="121"/>
        <v>0</v>
      </c>
      <c r="D364">
        <f t="shared" si="122"/>
        <v>0</v>
      </c>
      <c r="E364">
        <f t="shared" si="123"/>
        <v>0</v>
      </c>
      <c r="F364">
        <f t="shared" si="124"/>
        <v>0</v>
      </c>
      <c r="G364">
        <f t="shared" si="125"/>
        <v>0</v>
      </c>
      <c r="H364" s="4"/>
      <c r="I364" s="4"/>
      <c r="J364" s="2">
        <v>1.01</v>
      </c>
      <c r="K364" s="2">
        <v>-1.0900785265243271</v>
      </c>
      <c r="L364" s="2">
        <v>1.0303010000000001</v>
      </c>
      <c r="M364" s="2">
        <v>1.0201</v>
      </c>
      <c r="N364" t="s">
        <v>13</v>
      </c>
      <c r="O364" t="s">
        <v>20</v>
      </c>
      <c r="P364" t="s">
        <v>15</v>
      </c>
      <c r="Q364">
        <f t="shared" si="126"/>
        <v>0</v>
      </c>
      <c r="R364">
        <f t="shared" si="127"/>
        <v>0</v>
      </c>
      <c r="S364">
        <f t="shared" si="128"/>
        <v>1</v>
      </c>
      <c r="T364">
        <f t="shared" si="129"/>
        <v>0</v>
      </c>
      <c r="U364">
        <f t="shared" si="130"/>
        <v>0</v>
      </c>
      <c r="V364" t="s">
        <v>32</v>
      </c>
      <c r="W364">
        <f t="shared" si="131"/>
        <v>0</v>
      </c>
      <c r="X364">
        <f t="shared" si="132"/>
        <v>0</v>
      </c>
      <c r="Y364">
        <f t="shared" si="133"/>
        <v>0</v>
      </c>
      <c r="Z364">
        <f t="shared" si="134"/>
        <v>0</v>
      </c>
      <c r="AA364">
        <f t="shared" si="135"/>
        <v>1</v>
      </c>
      <c r="AB364">
        <f t="shared" si="136"/>
        <v>0</v>
      </c>
      <c r="AC364">
        <f t="shared" si="137"/>
        <v>0</v>
      </c>
      <c r="AD364">
        <f t="shared" si="138"/>
        <v>1</v>
      </c>
      <c r="AE364" t="s">
        <v>23</v>
      </c>
      <c r="AF364">
        <f t="shared" si="139"/>
        <v>0</v>
      </c>
      <c r="AG364">
        <f t="shared" si="140"/>
        <v>1</v>
      </c>
      <c r="AH364">
        <f t="shared" si="141"/>
        <v>0</v>
      </c>
      <c r="AI364">
        <f t="shared" si="142"/>
        <v>0</v>
      </c>
      <c r="AJ364">
        <f t="shared" si="143"/>
        <v>0</v>
      </c>
      <c r="AK364">
        <v>1</v>
      </c>
      <c r="AL364">
        <v>1</v>
      </c>
      <c r="AM364">
        <v>1</v>
      </c>
      <c r="AN364">
        <v>0</v>
      </c>
      <c r="AO364">
        <v>1</v>
      </c>
      <c r="AP364">
        <v>1</v>
      </c>
      <c r="AQ364">
        <v>1</v>
      </c>
      <c r="AR364">
        <v>1</v>
      </c>
      <c r="AS364">
        <v>0</v>
      </c>
      <c r="AT364">
        <v>0</v>
      </c>
      <c r="AU364" t="s">
        <v>22</v>
      </c>
      <c r="AV364">
        <v>61.9</v>
      </c>
      <c r="AW364">
        <v>56</v>
      </c>
      <c r="AX364">
        <v>35</v>
      </c>
      <c r="AY364">
        <v>40.6</v>
      </c>
      <c r="AZ364">
        <v>50</v>
      </c>
      <c r="BA364">
        <v>80</v>
      </c>
      <c r="BB364">
        <v>1</v>
      </c>
    </row>
    <row r="365" spans="1:54" x14ac:dyDescent="0.3">
      <c r="A365" t="s">
        <v>29</v>
      </c>
      <c r="B365">
        <f t="shared" si="120"/>
        <v>0</v>
      </c>
      <c r="C365">
        <f t="shared" si="121"/>
        <v>0</v>
      </c>
      <c r="D365">
        <f t="shared" si="122"/>
        <v>1</v>
      </c>
      <c r="E365">
        <f t="shared" si="123"/>
        <v>0</v>
      </c>
      <c r="F365">
        <f t="shared" si="124"/>
        <v>0</v>
      </c>
      <c r="G365">
        <f t="shared" si="125"/>
        <v>0</v>
      </c>
      <c r="H365" s="4"/>
      <c r="I365" s="4"/>
      <c r="J365" s="2">
        <v>1.57</v>
      </c>
      <c r="K365" s="2">
        <v>0.84311903927857068</v>
      </c>
      <c r="L365" s="2">
        <v>3.8698930000000002</v>
      </c>
      <c r="M365" s="2">
        <v>2.4649000000000001</v>
      </c>
      <c r="N365" t="s">
        <v>30</v>
      </c>
      <c r="O365" t="s">
        <v>14</v>
      </c>
      <c r="P365" t="s">
        <v>40</v>
      </c>
      <c r="Q365">
        <f t="shared" si="126"/>
        <v>0</v>
      </c>
      <c r="R365">
        <f t="shared" si="127"/>
        <v>1</v>
      </c>
      <c r="S365">
        <f t="shared" si="128"/>
        <v>0</v>
      </c>
      <c r="T365">
        <f t="shared" si="129"/>
        <v>0</v>
      </c>
      <c r="U365">
        <f t="shared" si="130"/>
        <v>0</v>
      </c>
      <c r="V365" t="s">
        <v>24</v>
      </c>
      <c r="W365">
        <f t="shared" si="131"/>
        <v>0</v>
      </c>
      <c r="X365">
        <f t="shared" si="132"/>
        <v>0</v>
      </c>
      <c r="Y365">
        <f t="shared" si="133"/>
        <v>1</v>
      </c>
      <c r="Z365">
        <f t="shared" si="134"/>
        <v>0</v>
      </c>
      <c r="AA365">
        <f t="shared" si="135"/>
        <v>0</v>
      </c>
      <c r="AB365">
        <f t="shared" si="136"/>
        <v>0</v>
      </c>
      <c r="AC365">
        <f t="shared" si="137"/>
        <v>0</v>
      </c>
      <c r="AD365">
        <f t="shared" si="138"/>
        <v>1</v>
      </c>
      <c r="AE365" t="s">
        <v>28</v>
      </c>
      <c r="AF365">
        <f t="shared" si="139"/>
        <v>0</v>
      </c>
      <c r="AG365">
        <f t="shared" si="140"/>
        <v>0</v>
      </c>
      <c r="AH365">
        <f t="shared" si="141"/>
        <v>0</v>
      </c>
      <c r="AI365">
        <f t="shared" si="142"/>
        <v>1</v>
      </c>
      <c r="AJ365">
        <f t="shared" si="143"/>
        <v>0</v>
      </c>
      <c r="AK365">
        <v>1</v>
      </c>
      <c r="AL365">
        <v>1</v>
      </c>
      <c r="AM365">
        <v>1</v>
      </c>
      <c r="AN365">
        <v>1</v>
      </c>
      <c r="AO365">
        <v>1</v>
      </c>
      <c r="AP365">
        <v>1</v>
      </c>
      <c r="AQ365">
        <v>1</v>
      </c>
      <c r="AR365">
        <v>0</v>
      </c>
      <c r="AS365">
        <v>1</v>
      </c>
      <c r="AT365">
        <v>1</v>
      </c>
      <c r="AU365" t="s">
        <v>17</v>
      </c>
      <c r="AV365">
        <v>61.4</v>
      </c>
      <c r="AW365">
        <v>56.7</v>
      </c>
      <c r="AX365">
        <v>34.4</v>
      </c>
      <c r="AY365">
        <v>40.9</v>
      </c>
      <c r="AZ365">
        <v>52</v>
      </c>
      <c r="BA365">
        <v>77</v>
      </c>
      <c r="BB365">
        <v>1</v>
      </c>
    </row>
    <row r="366" spans="1:54" x14ac:dyDescent="0.3">
      <c r="A366" t="s">
        <v>25</v>
      </c>
      <c r="B366">
        <f t="shared" si="120"/>
        <v>0</v>
      </c>
      <c r="C366">
        <f t="shared" si="121"/>
        <v>1</v>
      </c>
      <c r="D366">
        <f t="shared" si="122"/>
        <v>0</v>
      </c>
      <c r="E366">
        <f t="shared" si="123"/>
        <v>0</v>
      </c>
      <c r="F366">
        <f t="shared" si="124"/>
        <v>0</v>
      </c>
      <c r="G366">
        <f t="shared" si="125"/>
        <v>0</v>
      </c>
      <c r="H366" s="4"/>
      <c r="I366" s="4"/>
      <c r="J366" s="2">
        <v>1.65</v>
      </c>
      <c r="K366" s="2">
        <v>1.1192901201075556</v>
      </c>
      <c r="L366" s="2">
        <v>4.4921249999999997</v>
      </c>
      <c r="M366" s="2">
        <v>2.7224999999999997</v>
      </c>
      <c r="N366" t="s">
        <v>13</v>
      </c>
      <c r="O366" t="s">
        <v>26</v>
      </c>
      <c r="P366" t="s">
        <v>21</v>
      </c>
      <c r="Q366">
        <f t="shared" si="126"/>
        <v>0</v>
      </c>
      <c r="R366">
        <f t="shared" si="127"/>
        <v>0</v>
      </c>
      <c r="S366">
        <f t="shared" si="128"/>
        <v>0</v>
      </c>
      <c r="T366">
        <f t="shared" si="129"/>
        <v>0</v>
      </c>
      <c r="U366">
        <f t="shared" si="130"/>
        <v>1</v>
      </c>
      <c r="V366" t="s">
        <v>16</v>
      </c>
      <c r="W366">
        <f t="shared" si="131"/>
        <v>0</v>
      </c>
      <c r="X366">
        <f t="shared" si="132"/>
        <v>0</v>
      </c>
      <c r="Y366">
        <f t="shared" si="133"/>
        <v>0</v>
      </c>
      <c r="Z366">
        <f t="shared" si="134"/>
        <v>1</v>
      </c>
      <c r="AA366">
        <f t="shared" si="135"/>
        <v>0</v>
      </c>
      <c r="AB366">
        <f t="shared" si="136"/>
        <v>0</v>
      </c>
      <c r="AC366">
        <f t="shared" si="137"/>
        <v>0</v>
      </c>
      <c r="AD366">
        <f t="shared" si="138"/>
        <v>1</v>
      </c>
      <c r="AE366" t="s">
        <v>28</v>
      </c>
      <c r="AF366">
        <f t="shared" si="139"/>
        <v>0</v>
      </c>
      <c r="AG366">
        <f t="shared" si="140"/>
        <v>0</v>
      </c>
      <c r="AH366">
        <f t="shared" si="141"/>
        <v>0</v>
      </c>
      <c r="AI366">
        <f t="shared" si="142"/>
        <v>1</v>
      </c>
      <c r="AJ366">
        <f t="shared" si="143"/>
        <v>0</v>
      </c>
      <c r="AK366">
        <v>1</v>
      </c>
      <c r="AL366">
        <v>1</v>
      </c>
      <c r="AM366">
        <v>0</v>
      </c>
      <c r="AN366">
        <v>1</v>
      </c>
      <c r="AO366">
        <v>1</v>
      </c>
      <c r="AP366">
        <v>1</v>
      </c>
      <c r="AQ366">
        <v>1</v>
      </c>
      <c r="AR366">
        <v>1</v>
      </c>
      <c r="AS366">
        <v>1</v>
      </c>
      <c r="AT366">
        <v>0</v>
      </c>
      <c r="AU366" t="s">
        <v>17</v>
      </c>
      <c r="AV366">
        <v>61.8</v>
      </c>
      <c r="AW366">
        <v>56.1</v>
      </c>
      <c r="AX366">
        <v>34.5</v>
      </c>
      <c r="AY366">
        <v>40.799999999999997</v>
      </c>
      <c r="AZ366">
        <v>50</v>
      </c>
      <c r="BA366">
        <v>78</v>
      </c>
      <c r="BB366">
        <v>1</v>
      </c>
    </row>
    <row r="367" spans="1:54" x14ac:dyDescent="0.3">
      <c r="A367" t="s">
        <v>12</v>
      </c>
      <c r="B367">
        <f t="shared" si="120"/>
        <v>0</v>
      </c>
      <c r="C367">
        <f t="shared" si="121"/>
        <v>0</v>
      </c>
      <c r="D367">
        <f t="shared" si="122"/>
        <v>0</v>
      </c>
      <c r="E367">
        <f t="shared" si="123"/>
        <v>0</v>
      </c>
      <c r="F367">
        <f t="shared" si="124"/>
        <v>0</v>
      </c>
      <c r="G367">
        <f t="shared" si="125"/>
        <v>1</v>
      </c>
      <c r="H367" s="4"/>
      <c r="I367" s="4"/>
      <c r="J367" s="2">
        <v>1.8180000000000001</v>
      </c>
      <c r="K367" s="2">
        <v>1.6992493898484253</v>
      </c>
      <c r="L367" s="2">
        <v>6.0087154320000007</v>
      </c>
      <c r="M367" s="2">
        <v>3.3051240000000002</v>
      </c>
      <c r="N367" t="s">
        <v>13</v>
      </c>
      <c r="O367" t="s">
        <v>14</v>
      </c>
      <c r="P367" t="s">
        <v>21</v>
      </c>
      <c r="Q367">
        <f t="shared" si="126"/>
        <v>0</v>
      </c>
      <c r="R367">
        <f t="shared" si="127"/>
        <v>0</v>
      </c>
      <c r="S367">
        <f t="shared" si="128"/>
        <v>0</v>
      </c>
      <c r="T367">
        <f t="shared" si="129"/>
        <v>0</v>
      </c>
      <c r="U367">
        <f t="shared" si="130"/>
        <v>1</v>
      </c>
      <c r="V367" t="s">
        <v>16</v>
      </c>
      <c r="W367">
        <f t="shared" si="131"/>
        <v>0</v>
      </c>
      <c r="X367">
        <f t="shared" si="132"/>
        <v>0</v>
      </c>
      <c r="Y367">
        <f t="shared" si="133"/>
        <v>0</v>
      </c>
      <c r="Z367">
        <f t="shared" si="134"/>
        <v>1</v>
      </c>
      <c r="AA367">
        <f t="shared" si="135"/>
        <v>0</v>
      </c>
      <c r="AB367">
        <f t="shared" si="136"/>
        <v>0</v>
      </c>
      <c r="AC367">
        <f t="shared" si="137"/>
        <v>0</v>
      </c>
      <c r="AD367">
        <f t="shared" si="138"/>
        <v>1</v>
      </c>
      <c r="AE367" t="s">
        <v>18</v>
      </c>
      <c r="AF367">
        <f t="shared" si="139"/>
        <v>0</v>
      </c>
      <c r="AG367">
        <f t="shared" si="140"/>
        <v>0</v>
      </c>
      <c r="AH367">
        <f t="shared" si="141"/>
        <v>0</v>
      </c>
      <c r="AI367">
        <f t="shared" si="142"/>
        <v>0</v>
      </c>
      <c r="AJ367">
        <f t="shared" si="143"/>
        <v>1</v>
      </c>
      <c r="AK367">
        <v>1</v>
      </c>
      <c r="AL367">
        <v>1</v>
      </c>
      <c r="AM367">
        <v>0</v>
      </c>
      <c r="AN367">
        <v>1</v>
      </c>
      <c r="AO367">
        <v>0</v>
      </c>
      <c r="AP367">
        <v>1</v>
      </c>
      <c r="AQ367">
        <v>1</v>
      </c>
      <c r="AR367">
        <v>0</v>
      </c>
      <c r="AS367">
        <v>0</v>
      </c>
      <c r="AT367">
        <v>0</v>
      </c>
      <c r="AU367" t="s">
        <v>17</v>
      </c>
      <c r="AV367">
        <v>61.7</v>
      </c>
      <c r="AW367">
        <v>56.8</v>
      </c>
      <c r="AX367">
        <v>34.799999999999997</v>
      </c>
      <c r="AY367">
        <v>56.8</v>
      </c>
      <c r="AZ367">
        <v>52</v>
      </c>
      <c r="BA367">
        <v>76</v>
      </c>
      <c r="BB367">
        <v>1</v>
      </c>
    </row>
    <row r="368" spans="1:54" x14ac:dyDescent="0.3">
      <c r="A368" t="s">
        <v>29</v>
      </c>
      <c r="B368">
        <f t="shared" si="120"/>
        <v>0</v>
      </c>
      <c r="C368">
        <f t="shared" si="121"/>
        <v>0</v>
      </c>
      <c r="D368">
        <f t="shared" si="122"/>
        <v>1</v>
      </c>
      <c r="E368">
        <f t="shared" si="123"/>
        <v>0</v>
      </c>
      <c r="F368">
        <f t="shared" si="124"/>
        <v>0</v>
      </c>
      <c r="G368">
        <f t="shared" si="125"/>
        <v>0</v>
      </c>
      <c r="H368" s="4"/>
      <c r="I368" s="4"/>
      <c r="J368" s="2">
        <v>1.0900000000000001</v>
      </c>
      <c r="K368" s="2">
        <v>-0.81390744569534157</v>
      </c>
      <c r="L368" s="2">
        <v>1.2950290000000002</v>
      </c>
      <c r="M368" s="2">
        <v>1.1881000000000002</v>
      </c>
      <c r="N368" t="s">
        <v>30</v>
      </c>
      <c r="O368" t="s">
        <v>14</v>
      </c>
      <c r="P368" t="s">
        <v>21</v>
      </c>
      <c r="Q368">
        <f t="shared" si="126"/>
        <v>0</v>
      </c>
      <c r="R368">
        <f t="shared" si="127"/>
        <v>0</v>
      </c>
      <c r="S368">
        <f t="shared" si="128"/>
        <v>0</v>
      </c>
      <c r="T368">
        <f t="shared" si="129"/>
        <v>0</v>
      </c>
      <c r="U368">
        <f t="shared" si="130"/>
        <v>1</v>
      </c>
      <c r="V368" t="s">
        <v>24</v>
      </c>
      <c r="W368">
        <f t="shared" si="131"/>
        <v>0</v>
      </c>
      <c r="X368">
        <f t="shared" si="132"/>
        <v>0</v>
      </c>
      <c r="Y368">
        <f t="shared" si="133"/>
        <v>1</v>
      </c>
      <c r="Z368">
        <f t="shared" si="134"/>
        <v>0</v>
      </c>
      <c r="AA368">
        <f t="shared" si="135"/>
        <v>0</v>
      </c>
      <c r="AB368">
        <f t="shared" si="136"/>
        <v>0</v>
      </c>
      <c r="AC368">
        <f t="shared" si="137"/>
        <v>0</v>
      </c>
      <c r="AD368">
        <f t="shared" si="138"/>
        <v>1</v>
      </c>
      <c r="AE368" t="s">
        <v>28</v>
      </c>
      <c r="AF368">
        <f t="shared" si="139"/>
        <v>0</v>
      </c>
      <c r="AG368">
        <f t="shared" si="140"/>
        <v>0</v>
      </c>
      <c r="AH368">
        <f t="shared" si="141"/>
        <v>0</v>
      </c>
      <c r="AI368">
        <f t="shared" si="142"/>
        <v>1</v>
      </c>
      <c r="AJ368">
        <f t="shared" si="143"/>
        <v>0</v>
      </c>
      <c r="AK368">
        <v>1</v>
      </c>
      <c r="AL368">
        <v>1</v>
      </c>
      <c r="AM368">
        <v>1</v>
      </c>
      <c r="AN368">
        <v>1</v>
      </c>
      <c r="AO368">
        <v>1</v>
      </c>
      <c r="AP368">
        <v>1</v>
      </c>
      <c r="AQ368">
        <v>1</v>
      </c>
      <c r="AR368">
        <v>0</v>
      </c>
      <c r="AS368">
        <v>1</v>
      </c>
      <c r="AT368">
        <v>1</v>
      </c>
      <c r="AU368" t="s">
        <v>17</v>
      </c>
      <c r="AV368">
        <v>61.3</v>
      </c>
      <c r="AW368">
        <v>55.9</v>
      </c>
      <c r="AX368">
        <v>34.200000000000003</v>
      </c>
      <c r="AY368">
        <v>40.700000000000003</v>
      </c>
      <c r="AZ368">
        <v>51</v>
      </c>
      <c r="BA368">
        <v>77</v>
      </c>
      <c r="BB368">
        <v>1</v>
      </c>
    </row>
    <row r="369" spans="1:54" x14ac:dyDescent="0.3">
      <c r="A369" t="s">
        <v>19</v>
      </c>
      <c r="B369">
        <f t="shared" si="120"/>
        <v>1</v>
      </c>
      <c r="C369">
        <f t="shared" si="121"/>
        <v>0</v>
      </c>
      <c r="D369">
        <f t="shared" si="122"/>
        <v>0</v>
      </c>
      <c r="E369">
        <f t="shared" si="123"/>
        <v>0</v>
      </c>
      <c r="F369">
        <f t="shared" si="124"/>
        <v>0</v>
      </c>
      <c r="G369">
        <f t="shared" si="125"/>
        <v>0</v>
      </c>
      <c r="H369" s="4"/>
      <c r="I369" s="4"/>
      <c r="J369" s="2">
        <v>1.03</v>
      </c>
      <c r="K369" s="2">
        <v>-1.0210357563170807</v>
      </c>
      <c r="L369" s="2">
        <v>1.092727</v>
      </c>
      <c r="M369" s="2">
        <v>1.0609</v>
      </c>
      <c r="N369" t="s">
        <v>13</v>
      </c>
      <c r="O369" t="s">
        <v>20</v>
      </c>
      <c r="P369" t="s">
        <v>40</v>
      </c>
      <c r="Q369">
        <f t="shared" si="126"/>
        <v>0</v>
      </c>
      <c r="R369">
        <f t="shared" si="127"/>
        <v>1</v>
      </c>
      <c r="S369">
        <f t="shared" si="128"/>
        <v>0</v>
      </c>
      <c r="T369">
        <f t="shared" si="129"/>
        <v>0</v>
      </c>
      <c r="U369">
        <f t="shared" si="130"/>
        <v>0</v>
      </c>
      <c r="V369" t="s">
        <v>34</v>
      </c>
      <c r="W369">
        <f t="shared" si="131"/>
        <v>0</v>
      </c>
      <c r="X369">
        <f t="shared" si="132"/>
        <v>0</v>
      </c>
      <c r="Y369">
        <f t="shared" si="133"/>
        <v>0</v>
      </c>
      <c r="Z369">
        <f t="shared" si="134"/>
        <v>0</v>
      </c>
      <c r="AA369">
        <f t="shared" si="135"/>
        <v>0</v>
      </c>
      <c r="AB369">
        <f t="shared" si="136"/>
        <v>1</v>
      </c>
      <c r="AC369">
        <f t="shared" si="137"/>
        <v>0</v>
      </c>
      <c r="AD369">
        <f t="shared" si="138"/>
        <v>1</v>
      </c>
      <c r="AE369" t="s">
        <v>28</v>
      </c>
      <c r="AF369">
        <f t="shared" si="139"/>
        <v>0</v>
      </c>
      <c r="AG369">
        <f t="shared" si="140"/>
        <v>0</v>
      </c>
      <c r="AH369">
        <f t="shared" si="141"/>
        <v>0</v>
      </c>
      <c r="AI369">
        <f t="shared" si="142"/>
        <v>1</v>
      </c>
      <c r="AJ369">
        <f t="shared" si="143"/>
        <v>0</v>
      </c>
      <c r="AK369">
        <v>1</v>
      </c>
      <c r="AL369">
        <v>0</v>
      </c>
      <c r="AM369">
        <v>0</v>
      </c>
      <c r="AN369">
        <v>1</v>
      </c>
      <c r="AO369">
        <v>0</v>
      </c>
      <c r="AP369">
        <v>1</v>
      </c>
      <c r="AQ369">
        <v>1</v>
      </c>
      <c r="AR369">
        <v>0</v>
      </c>
      <c r="AS369">
        <v>0</v>
      </c>
      <c r="AT369">
        <v>0</v>
      </c>
      <c r="AU369" t="s">
        <v>22</v>
      </c>
      <c r="AV369">
        <v>61.8</v>
      </c>
      <c r="AW369">
        <v>57</v>
      </c>
      <c r="AX369">
        <v>34.5</v>
      </c>
      <c r="AY369">
        <v>41.2</v>
      </c>
      <c r="AZ369">
        <v>55</v>
      </c>
      <c r="BA369">
        <v>80</v>
      </c>
      <c r="BB369">
        <v>1</v>
      </c>
    </row>
    <row r="370" spans="1:54" x14ac:dyDescent="0.3">
      <c r="A370" t="s">
        <v>35</v>
      </c>
      <c r="B370">
        <f t="shared" si="120"/>
        <v>0</v>
      </c>
      <c r="C370">
        <f t="shared" si="121"/>
        <v>0</v>
      </c>
      <c r="D370">
        <f t="shared" si="122"/>
        <v>0</v>
      </c>
      <c r="E370">
        <f t="shared" si="123"/>
        <v>1</v>
      </c>
      <c r="F370">
        <f t="shared" si="124"/>
        <v>0</v>
      </c>
      <c r="G370">
        <f t="shared" si="125"/>
        <v>0</v>
      </c>
      <c r="H370" s="4"/>
      <c r="I370" s="4"/>
      <c r="J370" s="2">
        <v>1.5</v>
      </c>
      <c r="K370" s="2">
        <v>0.60146934355320825</v>
      </c>
      <c r="L370" s="2">
        <v>3.375</v>
      </c>
      <c r="M370" s="2">
        <v>2.25</v>
      </c>
      <c r="N370" t="s">
        <v>13</v>
      </c>
      <c r="O370" t="s">
        <v>36</v>
      </c>
      <c r="P370" t="s">
        <v>31</v>
      </c>
      <c r="Q370">
        <f t="shared" si="126"/>
        <v>0</v>
      </c>
      <c r="R370">
        <f t="shared" si="127"/>
        <v>0</v>
      </c>
      <c r="S370">
        <f t="shared" si="128"/>
        <v>0</v>
      </c>
      <c r="T370">
        <f t="shared" si="129"/>
        <v>1</v>
      </c>
      <c r="U370">
        <f t="shared" si="130"/>
        <v>0</v>
      </c>
      <c r="V370" t="s">
        <v>24</v>
      </c>
      <c r="W370">
        <f t="shared" si="131"/>
        <v>0</v>
      </c>
      <c r="X370">
        <f t="shared" si="132"/>
        <v>0</v>
      </c>
      <c r="Y370">
        <f t="shared" si="133"/>
        <v>1</v>
      </c>
      <c r="Z370">
        <f t="shared" si="134"/>
        <v>0</v>
      </c>
      <c r="AA370">
        <f t="shared" si="135"/>
        <v>0</v>
      </c>
      <c r="AB370">
        <f t="shared" si="136"/>
        <v>0</v>
      </c>
      <c r="AC370">
        <f t="shared" si="137"/>
        <v>0</v>
      </c>
      <c r="AD370">
        <f t="shared" si="138"/>
        <v>1</v>
      </c>
      <c r="AE370" t="s">
        <v>23</v>
      </c>
      <c r="AF370">
        <f t="shared" si="139"/>
        <v>0</v>
      </c>
      <c r="AG370">
        <f t="shared" si="140"/>
        <v>1</v>
      </c>
      <c r="AH370">
        <f t="shared" si="141"/>
        <v>0</v>
      </c>
      <c r="AI370">
        <f t="shared" si="142"/>
        <v>0</v>
      </c>
      <c r="AJ370">
        <f t="shared" si="143"/>
        <v>0</v>
      </c>
      <c r="AK370">
        <v>0</v>
      </c>
      <c r="AL370">
        <v>0</v>
      </c>
      <c r="AM370">
        <v>0</v>
      </c>
      <c r="AN370">
        <v>0</v>
      </c>
      <c r="AO370">
        <v>1</v>
      </c>
      <c r="AP370">
        <v>1</v>
      </c>
      <c r="AQ370">
        <v>0</v>
      </c>
      <c r="AR370">
        <v>1</v>
      </c>
      <c r="AS370">
        <v>0</v>
      </c>
      <c r="AT370">
        <v>0</v>
      </c>
      <c r="AU370" t="s">
        <v>22</v>
      </c>
      <c r="AV370">
        <v>60.4</v>
      </c>
      <c r="AW370">
        <v>59</v>
      </c>
      <c r="AX370">
        <v>35.5</v>
      </c>
      <c r="AY370">
        <v>40.799999999999997</v>
      </c>
      <c r="AZ370">
        <v>45</v>
      </c>
      <c r="BA370">
        <v>75</v>
      </c>
      <c r="BB370">
        <v>1</v>
      </c>
    </row>
    <row r="371" spans="1:54" x14ac:dyDescent="0.3">
      <c r="A371" t="s">
        <v>19</v>
      </c>
      <c r="B371">
        <f t="shared" si="120"/>
        <v>1</v>
      </c>
      <c r="C371">
        <f t="shared" si="121"/>
        <v>0</v>
      </c>
      <c r="D371">
        <f t="shared" si="122"/>
        <v>0</v>
      </c>
      <c r="E371">
        <f t="shared" si="123"/>
        <v>0</v>
      </c>
      <c r="F371">
        <f t="shared" si="124"/>
        <v>0</v>
      </c>
      <c r="G371">
        <f t="shared" si="125"/>
        <v>0</v>
      </c>
      <c r="H371" s="4"/>
      <c r="I371" s="4"/>
      <c r="J371" s="2">
        <v>1.1499999999999999</v>
      </c>
      <c r="K371" s="2">
        <v>-0.60677913507360304</v>
      </c>
      <c r="L371" s="2">
        <v>1.5208749999999998</v>
      </c>
      <c r="M371" s="2">
        <v>1.3224999999999998</v>
      </c>
      <c r="N371" t="s">
        <v>13</v>
      </c>
      <c r="O371" t="s">
        <v>20</v>
      </c>
      <c r="P371" t="s">
        <v>21</v>
      </c>
      <c r="Q371">
        <f t="shared" si="126"/>
        <v>0</v>
      </c>
      <c r="R371">
        <f t="shared" si="127"/>
        <v>0</v>
      </c>
      <c r="S371">
        <f t="shared" si="128"/>
        <v>0</v>
      </c>
      <c r="T371">
        <f t="shared" si="129"/>
        <v>0</v>
      </c>
      <c r="U371">
        <f t="shared" si="130"/>
        <v>1</v>
      </c>
      <c r="V371" t="s">
        <v>24</v>
      </c>
      <c r="W371">
        <f t="shared" si="131"/>
        <v>0</v>
      </c>
      <c r="X371">
        <f t="shared" si="132"/>
        <v>0</v>
      </c>
      <c r="Y371">
        <f t="shared" si="133"/>
        <v>1</v>
      </c>
      <c r="Z371">
        <f t="shared" si="134"/>
        <v>0</v>
      </c>
      <c r="AA371">
        <f t="shared" si="135"/>
        <v>0</v>
      </c>
      <c r="AB371">
        <f t="shared" si="136"/>
        <v>0</v>
      </c>
      <c r="AC371">
        <f t="shared" si="137"/>
        <v>0</v>
      </c>
      <c r="AD371">
        <f t="shared" si="138"/>
        <v>1</v>
      </c>
      <c r="AE371" t="s">
        <v>28</v>
      </c>
      <c r="AF371">
        <f t="shared" si="139"/>
        <v>0</v>
      </c>
      <c r="AG371">
        <f t="shared" si="140"/>
        <v>0</v>
      </c>
      <c r="AH371">
        <f t="shared" si="141"/>
        <v>0</v>
      </c>
      <c r="AI371">
        <f t="shared" si="142"/>
        <v>1</v>
      </c>
      <c r="AJ371">
        <f t="shared" si="143"/>
        <v>0</v>
      </c>
      <c r="AK371">
        <v>0</v>
      </c>
      <c r="AL371">
        <v>0</v>
      </c>
      <c r="AM371">
        <v>0</v>
      </c>
      <c r="AN371">
        <v>0</v>
      </c>
      <c r="AO371">
        <v>1</v>
      </c>
      <c r="AP371">
        <v>1</v>
      </c>
      <c r="AQ371">
        <v>1</v>
      </c>
      <c r="AR371">
        <v>1</v>
      </c>
      <c r="AS371">
        <v>0</v>
      </c>
      <c r="AT371">
        <v>0</v>
      </c>
      <c r="AU371" t="s">
        <v>22</v>
      </c>
      <c r="AV371">
        <v>61.6</v>
      </c>
      <c r="AW371">
        <v>56</v>
      </c>
      <c r="AX371">
        <v>35.5</v>
      </c>
      <c r="AY371">
        <v>40.799999999999997</v>
      </c>
      <c r="AZ371">
        <v>50</v>
      </c>
      <c r="BA371">
        <v>75</v>
      </c>
      <c r="BB371">
        <v>1</v>
      </c>
    </row>
    <row r="372" spans="1:54" x14ac:dyDescent="0.3">
      <c r="A372" t="s">
        <v>19</v>
      </c>
      <c r="B372">
        <f t="shared" si="120"/>
        <v>1</v>
      </c>
      <c r="C372">
        <f t="shared" si="121"/>
        <v>0</v>
      </c>
      <c r="D372">
        <f t="shared" si="122"/>
        <v>0</v>
      </c>
      <c r="E372">
        <f t="shared" si="123"/>
        <v>0</v>
      </c>
      <c r="F372">
        <f t="shared" si="124"/>
        <v>0</v>
      </c>
      <c r="G372">
        <f t="shared" si="125"/>
        <v>0</v>
      </c>
      <c r="H372" s="4"/>
      <c r="I372" s="4"/>
      <c r="J372" s="2">
        <v>1.52</v>
      </c>
      <c r="K372" s="2">
        <v>0.67051211376045472</v>
      </c>
      <c r="L372" s="2">
        <v>3.5118080000000003</v>
      </c>
      <c r="M372" s="2">
        <v>2.3104</v>
      </c>
      <c r="N372" t="s">
        <v>13</v>
      </c>
      <c r="O372" t="s">
        <v>20</v>
      </c>
      <c r="P372" t="s">
        <v>40</v>
      </c>
      <c r="Q372">
        <f t="shared" si="126"/>
        <v>0</v>
      </c>
      <c r="R372">
        <f t="shared" si="127"/>
        <v>1</v>
      </c>
      <c r="S372">
        <f t="shared" si="128"/>
        <v>0</v>
      </c>
      <c r="T372">
        <f t="shared" si="129"/>
        <v>0</v>
      </c>
      <c r="U372">
        <f t="shared" si="130"/>
        <v>0</v>
      </c>
      <c r="V372" t="s">
        <v>16</v>
      </c>
      <c r="W372">
        <f t="shared" si="131"/>
        <v>0</v>
      </c>
      <c r="X372">
        <f t="shared" si="132"/>
        <v>0</v>
      </c>
      <c r="Y372">
        <f t="shared" si="133"/>
        <v>0</v>
      </c>
      <c r="Z372">
        <f t="shared" si="134"/>
        <v>1</v>
      </c>
      <c r="AA372">
        <f t="shared" si="135"/>
        <v>0</v>
      </c>
      <c r="AB372">
        <f t="shared" si="136"/>
        <v>0</v>
      </c>
      <c r="AC372">
        <f t="shared" si="137"/>
        <v>0</v>
      </c>
      <c r="AD372">
        <f t="shared" si="138"/>
        <v>1</v>
      </c>
      <c r="AE372" t="s">
        <v>33</v>
      </c>
      <c r="AF372">
        <f t="shared" si="139"/>
        <v>1</v>
      </c>
      <c r="AG372">
        <f t="shared" si="140"/>
        <v>0</v>
      </c>
      <c r="AH372">
        <f t="shared" si="141"/>
        <v>0</v>
      </c>
      <c r="AI372">
        <f t="shared" si="142"/>
        <v>0</v>
      </c>
      <c r="AJ372">
        <f t="shared" si="143"/>
        <v>0</v>
      </c>
      <c r="AK372">
        <v>0</v>
      </c>
      <c r="AL372">
        <v>1</v>
      </c>
      <c r="AM372">
        <v>0</v>
      </c>
      <c r="AN372">
        <v>0</v>
      </c>
      <c r="AO372">
        <v>1</v>
      </c>
      <c r="AP372">
        <v>1</v>
      </c>
      <c r="AQ372">
        <v>1</v>
      </c>
      <c r="AR372">
        <v>0</v>
      </c>
      <c r="AS372">
        <v>0</v>
      </c>
      <c r="AT372">
        <v>0</v>
      </c>
      <c r="AU372" t="s">
        <v>22</v>
      </c>
      <c r="AV372">
        <v>61.5</v>
      </c>
      <c r="AW372">
        <v>57</v>
      </c>
      <c r="AX372">
        <v>35.5</v>
      </c>
      <c r="AY372">
        <v>40.6</v>
      </c>
      <c r="AZ372">
        <v>55</v>
      </c>
      <c r="BA372">
        <v>80</v>
      </c>
      <c r="BB372">
        <v>1</v>
      </c>
    </row>
    <row r="373" spans="1:54" x14ac:dyDescent="0.3">
      <c r="A373" t="s">
        <v>19</v>
      </c>
      <c r="B373">
        <f t="shared" si="120"/>
        <v>1</v>
      </c>
      <c r="C373">
        <f t="shared" si="121"/>
        <v>0</v>
      </c>
      <c r="D373">
        <f t="shared" si="122"/>
        <v>0</v>
      </c>
      <c r="E373">
        <f t="shared" si="123"/>
        <v>0</v>
      </c>
      <c r="F373">
        <f t="shared" si="124"/>
        <v>0</v>
      </c>
      <c r="G373">
        <f t="shared" si="125"/>
        <v>0</v>
      </c>
      <c r="H373" s="4"/>
      <c r="I373" s="4"/>
      <c r="J373" s="2">
        <v>1.0900000000000001</v>
      </c>
      <c r="K373" s="2">
        <v>-0.81390744569534157</v>
      </c>
      <c r="L373" s="2">
        <v>1.2950290000000002</v>
      </c>
      <c r="M373" s="2">
        <v>1.1881000000000002</v>
      </c>
      <c r="N373" t="s">
        <v>13</v>
      </c>
      <c r="O373" t="s">
        <v>20</v>
      </c>
      <c r="P373" t="s">
        <v>40</v>
      </c>
      <c r="Q373">
        <f t="shared" si="126"/>
        <v>0</v>
      </c>
      <c r="R373">
        <f t="shared" si="127"/>
        <v>1</v>
      </c>
      <c r="S373">
        <f t="shared" si="128"/>
        <v>0</v>
      </c>
      <c r="T373">
        <f t="shared" si="129"/>
        <v>0</v>
      </c>
      <c r="U373">
        <f t="shared" si="130"/>
        <v>0</v>
      </c>
      <c r="V373" t="s">
        <v>16</v>
      </c>
      <c r="W373">
        <f t="shared" si="131"/>
        <v>0</v>
      </c>
      <c r="X373">
        <f t="shared" si="132"/>
        <v>0</v>
      </c>
      <c r="Y373">
        <f t="shared" si="133"/>
        <v>0</v>
      </c>
      <c r="Z373">
        <f t="shared" si="134"/>
        <v>1</v>
      </c>
      <c r="AA373">
        <f t="shared" si="135"/>
        <v>0</v>
      </c>
      <c r="AB373">
        <f t="shared" si="136"/>
        <v>0</v>
      </c>
      <c r="AC373">
        <f t="shared" si="137"/>
        <v>0</v>
      </c>
      <c r="AD373">
        <f t="shared" si="138"/>
        <v>1</v>
      </c>
      <c r="AE373" t="s">
        <v>28</v>
      </c>
      <c r="AF373">
        <f t="shared" si="139"/>
        <v>0</v>
      </c>
      <c r="AG373">
        <f t="shared" si="140"/>
        <v>0</v>
      </c>
      <c r="AH373">
        <f t="shared" si="141"/>
        <v>0</v>
      </c>
      <c r="AI373">
        <f t="shared" si="142"/>
        <v>1</v>
      </c>
      <c r="AJ373">
        <f t="shared" si="143"/>
        <v>0</v>
      </c>
      <c r="AK373">
        <v>0</v>
      </c>
      <c r="AL373">
        <v>1</v>
      </c>
      <c r="AM373">
        <v>1</v>
      </c>
      <c r="AN373">
        <v>0</v>
      </c>
      <c r="AO373">
        <v>0</v>
      </c>
      <c r="AP373">
        <v>1</v>
      </c>
      <c r="AQ373">
        <v>1</v>
      </c>
      <c r="AR373">
        <v>0</v>
      </c>
      <c r="AS373">
        <v>0</v>
      </c>
      <c r="AT373">
        <v>0</v>
      </c>
      <c r="AU373" t="s">
        <v>22</v>
      </c>
      <c r="AV373">
        <v>61.3</v>
      </c>
      <c r="AW373">
        <v>55</v>
      </c>
      <c r="AX373">
        <v>34</v>
      </c>
      <c r="AY373">
        <v>41</v>
      </c>
      <c r="AZ373">
        <v>55</v>
      </c>
      <c r="BA373">
        <v>75</v>
      </c>
      <c r="BB373">
        <v>1</v>
      </c>
    </row>
    <row r="374" spans="1:54" x14ac:dyDescent="0.3">
      <c r="A374" t="s">
        <v>29</v>
      </c>
      <c r="B374">
        <f t="shared" si="120"/>
        <v>0</v>
      </c>
      <c r="C374">
        <f t="shared" si="121"/>
        <v>0</v>
      </c>
      <c r="D374">
        <f t="shared" si="122"/>
        <v>1</v>
      </c>
      <c r="E374">
        <f t="shared" si="123"/>
        <v>0</v>
      </c>
      <c r="F374">
        <f t="shared" si="124"/>
        <v>0</v>
      </c>
      <c r="G374">
        <f t="shared" si="125"/>
        <v>0</v>
      </c>
      <c r="H374" s="4"/>
      <c r="I374" s="4"/>
      <c r="J374" s="2">
        <v>1.25</v>
      </c>
      <c r="K374" s="2">
        <v>-0.26156528403737106</v>
      </c>
      <c r="L374" s="2">
        <v>1.953125</v>
      </c>
      <c r="M374" s="2">
        <v>1.5625</v>
      </c>
      <c r="N374" t="s">
        <v>30</v>
      </c>
      <c r="O374" t="s">
        <v>14</v>
      </c>
      <c r="P374" t="s">
        <v>40</v>
      </c>
      <c r="Q374">
        <f t="shared" si="126"/>
        <v>0</v>
      </c>
      <c r="R374">
        <f t="shared" si="127"/>
        <v>1</v>
      </c>
      <c r="S374">
        <f t="shared" si="128"/>
        <v>0</v>
      </c>
      <c r="T374">
        <f t="shared" si="129"/>
        <v>0</v>
      </c>
      <c r="U374">
        <f t="shared" si="130"/>
        <v>0</v>
      </c>
      <c r="V374" t="s">
        <v>24</v>
      </c>
      <c r="W374">
        <f t="shared" si="131"/>
        <v>0</v>
      </c>
      <c r="X374">
        <f t="shared" si="132"/>
        <v>0</v>
      </c>
      <c r="Y374">
        <f t="shared" si="133"/>
        <v>1</v>
      </c>
      <c r="Z374">
        <f t="shared" si="134"/>
        <v>0</v>
      </c>
      <c r="AA374">
        <f t="shared" si="135"/>
        <v>0</v>
      </c>
      <c r="AB374">
        <f t="shared" si="136"/>
        <v>0</v>
      </c>
      <c r="AC374">
        <f t="shared" si="137"/>
        <v>0</v>
      </c>
      <c r="AD374">
        <f t="shared" si="138"/>
        <v>1</v>
      </c>
      <c r="AE374" t="s">
        <v>28</v>
      </c>
      <c r="AF374">
        <f t="shared" si="139"/>
        <v>0</v>
      </c>
      <c r="AG374">
        <f t="shared" si="140"/>
        <v>0</v>
      </c>
      <c r="AH374">
        <f t="shared" si="141"/>
        <v>0</v>
      </c>
      <c r="AI374">
        <f t="shared" si="142"/>
        <v>1</v>
      </c>
      <c r="AJ374">
        <f t="shared" si="143"/>
        <v>0</v>
      </c>
      <c r="AK374">
        <v>1</v>
      </c>
      <c r="AL374">
        <v>1</v>
      </c>
      <c r="AM374">
        <v>1</v>
      </c>
      <c r="AN374">
        <v>1</v>
      </c>
      <c r="AO374">
        <v>1</v>
      </c>
      <c r="AP374">
        <v>1</v>
      </c>
      <c r="AQ374">
        <v>1</v>
      </c>
      <c r="AR374">
        <v>0</v>
      </c>
      <c r="AS374">
        <v>1</v>
      </c>
      <c r="AT374">
        <v>1</v>
      </c>
      <c r="AU374" t="s">
        <v>17</v>
      </c>
      <c r="AV374">
        <v>61.4</v>
      </c>
      <c r="AW374">
        <v>55.3</v>
      </c>
      <c r="AX374">
        <v>34.200000000000003</v>
      </c>
      <c r="AY374">
        <v>40.799999999999997</v>
      </c>
      <c r="AZ374">
        <v>51</v>
      </c>
      <c r="BA374">
        <v>77</v>
      </c>
      <c r="BB374">
        <v>1</v>
      </c>
    </row>
    <row r="375" spans="1:54" x14ac:dyDescent="0.3">
      <c r="A375" t="s">
        <v>12</v>
      </c>
      <c r="B375">
        <f t="shared" si="120"/>
        <v>0</v>
      </c>
      <c r="C375">
        <f t="shared" si="121"/>
        <v>0</v>
      </c>
      <c r="D375">
        <f t="shared" si="122"/>
        <v>0</v>
      </c>
      <c r="E375">
        <f t="shared" si="123"/>
        <v>0</v>
      </c>
      <c r="F375">
        <f t="shared" si="124"/>
        <v>0</v>
      </c>
      <c r="G375">
        <f t="shared" si="125"/>
        <v>1</v>
      </c>
      <c r="H375" s="4"/>
      <c r="I375" s="4"/>
      <c r="J375" s="2">
        <v>1.2110000000000001</v>
      </c>
      <c r="K375" s="2">
        <v>-0.39619868594150115</v>
      </c>
      <c r="L375" s="2">
        <v>1.7759569310000003</v>
      </c>
      <c r="M375" s="2">
        <v>1.4665210000000002</v>
      </c>
      <c r="N375" t="s">
        <v>13</v>
      </c>
      <c r="O375" t="s">
        <v>14</v>
      </c>
      <c r="P375" t="s">
        <v>27</v>
      </c>
      <c r="Q375">
        <f t="shared" si="126"/>
        <v>1</v>
      </c>
      <c r="R375">
        <f t="shared" si="127"/>
        <v>0</v>
      </c>
      <c r="S375">
        <f t="shared" si="128"/>
        <v>0</v>
      </c>
      <c r="T375">
        <f t="shared" si="129"/>
        <v>0</v>
      </c>
      <c r="U375">
        <f t="shared" si="130"/>
        <v>0</v>
      </c>
      <c r="V375" t="s">
        <v>37</v>
      </c>
      <c r="W375">
        <f t="shared" si="131"/>
        <v>0</v>
      </c>
      <c r="X375">
        <f t="shared" si="132"/>
        <v>1</v>
      </c>
      <c r="Y375">
        <f t="shared" si="133"/>
        <v>0</v>
      </c>
      <c r="Z375">
        <f t="shared" si="134"/>
        <v>0</v>
      </c>
      <c r="AA375">
        <f t="shared" si="135"/>
        <v>0</v>
      </c>
      <c r="AB375">
        <f t="shared" si="136"/>
        <v>0</v>
      </c>
      <c r="AC375">
        <f t="shared" si="137"/>
        <v>1</v>
      </c>
      <c r="AD375">
        <f t="shared" si="138"/>
        <v>0</v>
      </c>
      <c r="AE375" t="s">
        <v>28</v>
      </c>
      <c r="AF375">
        <f t="shared" si="139"/>
        <v>0</v>
      </c>
      <c r="AG375">
        <f t="shared" si="140"/>
        <v>0</v>
      </c>
      <c r="AH375">
        <f t="shared" si="141"/>
        <v>0</v>
      </c>
      <c r="AI375">
        <f t="shared" si="142"/>
        <v>1</v>
      </c>
      <c r="AJ375">
        <f t="shared" si="143"/>
        <v>0</v>
      </c>
      <c r="AK375">
        <v>1</v>
      </c>
      <c r="AL375">
        <v>1</v>
      </c>
      <c r="AM375">
        <v>1</v>
      </c>
      <c r="AN375">
        <v>1</v>
      </c>
      <c r="AO375">
        <v>1</v>
      </c>
      <c r="AP375">
        <v>1</v>
      </c>
      <c r="AQ375">
        <v>1</v>
      </c>
      <c r="AR375">
        <v>0</v>
      </c>
      <c r="AS375">
        <v>1</v>
      </c>
      <c r="AT375">
        <v>0</v>
      </c>
      <c r="AU375" t="s">
        <v>17</v>
      </c>
      <c r="AV375">
        <v>61.7</v>
      </c>
      <c r="AW375">
        <v>55.9</v>
      </c>
      <c r="AX375">
        <v>34.9</v>
      </c>
      <c r="AY375">
        <v>40.799999999999997</v>
      </c>
      <c r="AZ375">
        <v>54</v>
      </c>
      <c r="BA375">
        <v>77</v>
      </c>
      <c r="BB375">
        <v>1</v>
      </c>
    </row>
    <row r="376" spans="1:54" x14ac:dyDescent="0.3">
      <c r="A376" t="s">
        <v>19</v>
      </c>
      <c r="B376">
        <f t="shared" si="120"/>
        <v>1</v>
      </c>
      <c r="C376">
        <f t="shared" si="121"/>
        <v>0</v>
      </c>
      <c r="D376">
        <f t="shared" si="122"/>
        <v>0</v>
      </c>
      <c r="E376">
        <f t="shared" si="123"/>
        <v>0</v>
      </c>
      <c r="F376">
        <f t="shared" si="124"/>
        <v>0</v>
      </c>
      <c r="G376">
        <f t="shared" si="125"/>
        <v>0</v>
      </c>
      <c r="H376" s="4"/>
      <c r="I376" s="4"/>
      <c r="J376" s="2">
        <v>1.21</v>
      </c>
      <c r="K376" s="2">
        <v>-0.39965082445186384</v>
      </c>
      <c r="L376" s="2">
        <v>1.7715609999999999</v>
      </c>
      <c r="M376" s="2">
        <v>1.4641</v>
      </c>
      <c r="N376" t="s">
        <v>13</v>
      </c>
      <c r="O376" t="s">
        <v>20</v>
      </c>
      <c r="P376" t="s">
        <v>27</v>
      </c>
      <c r="Q376">
        <f t="shared" si="126"/>
        <v>1</v>
      </c>
      <c r="R376">
        <f t="shared" si="127"/>
        <v>0</v>
      </c>
      <c r="S376">
        <f t="shared" si="128"/>
        <v>0</v>
      </c>
      <c r="T376">
        <f t="shared" si="129"/>
        <v>0</v>
      </c>
      <c r="U376">
        <f t="shared" si="130"/>
        <v>0</v>
      </c>
      <c r="V376" t="s">
        <v>34</v>
      </c>
      <c r="W376">
        <f t="shared" si="131"/>
        <v>0</v>
      </c>
      <c r="X376">
        <f t="shared" si="132"/>
        <v>0</v>
      </c>
      <c r="Y376">
        <f t="shared" si="133"/>
        <v>0</v>
      </c>
      <c r="Z376">
        <f t="shared" si="134"/>
        <v>0</v>
      </c>
      <c r="AA376">
        <f t="shared" si="135"/>
        <v>0</v>
      </c>
      <c r="AB376">
        <f t="shared" si="136"/>
        <v>1</v>
      </c>
      <c r="AC376">
        <f t="shared" si="137"/>
        <v>0</v>
      </c>
      <c r="AD376">
        <f t="shared" si="138"/>
        <v>1</v>
      </c>
      <c r="AE376" t="s">
        <v>23</v>
      </c>
      <c r="AF376">
        <f t="shared" si="139"/>
        <v>0</v>
      </c>
      <c r="AG376">
        <f t="shared" si="140"/>
        <v>1</v>
      </c>
      <c r="AH376">
        <f t="shared" si="141"/>
        <v>0</v>
      </c>
      <c r="AI376">
        <f t="shared" si="142"/>
        <v>0</v>
      </c>
      <c r="AJ376">
        <f t="shared" si="143"/>
        <v>0</v>
      </c>
      <c r="AK376">
        <v>1</v>
      </c>
      <c r="AL376">
        <v>1</v>
      </c>
      <c r="AM376">
        <v>1</v>
      </c>
      <c r="AN376">
        <v>0</v>
      </c>
      <c r="AO376">
        <v>1</v>
      </c>
      <c r="AP376">
        <v>1</v>
      </c>
      <c r="AQ376">
        <v>1</v>
      </c>
      <c r="AR376">
        <v>1</v>
      </c>
      <c r="AS376">
        <v>0</v>
      </c>
      <c r="AT376">
        <v>0</v>
      </c>
      <c r="AU376" t="s">
        <v>22</v>
      </c>
      <c r="AV376">
        <v>61.9</v>
      </c>
      <c r="AW376">
        <v>57</v>
      </c>
      <c r="AX376">
        <v>35.5</v>
      </c>
      <c r="AY376">
        <v>40.6</v>
      </c>
      <c r="AZ376">
        <v>50</v>
      </c>
      <c r="BA376">
        <v>80</v>
      </c>
      <c r="BB376">
        <v>1</v>
      </c>
    </row>
    <row r="377" spans="1:54" x14ac:dyDescent="0.3">
      <c r="A377" t="s">
        <v>38</v>
      </c>
      <c r="B377">
        <f t="shared" si="120"/>
        <v>0</v>
      </c>
      <c r="C377">
        <f t="shared" si="121"/>
        <v>0</v>
      </c>
      <c r="D377">
        <f t="shared" si="122"/>
        <v>0</v>
      </c>
      <c r="E377">
        <f t="shared" si="123"/>
        <v>0</v>
      </c>
      <c r="F377">
        <f t="shared" si="124"/>
        <v>1</v>
      </c>
      <c r="G377">
        <f t="shared" si="125"/>
        <v>0</v>
      </c>
      <c r="H377" s="4"/>
      <c r="I377" s="4"/>
      <c r="J377" s="2">
        <v>1.57</v>
      </c>
      <c r="K377" s="2">
        <v>0.84311903927857068</v>
      </c>
      <c r="L377" s="2">
        <v>3.8698930000000002</v>
      </c>
      <c r="M377" s="2">
        <v>2.4649000000000001</v>
      </c>
      <c r="N377" t="s">
        <v>13</v>
      </c>
      <c r="O377" t="s">
        <v>39</v>
      </c>
      <c r="P377" t="s">
        <v>27</v>
      </c>
      <c r="Q377">
        <f t="shared" si="126"/>
        <v>1</v>
      </c>
      <c r="R377">
        <f t="shared" si="127"/>
        <v>0</v>
      </c>
      <c r="S377">
        <f t="shared" si="128"/>
        <v>0</v>
      </c>
      <c r="T377">
        <f t="shared" si="129"/>
        <v>0</v>
      </c>
      <c r="U377">
        <f t="shared" si="130"/>
        <v>0</v>
      </c>
      <c r="V377" t="s">
        <v>16</v>
      </c>
      <c r="W377">
        <f t="shared" si="131"/>
        <v>0</v>
      </c>
      <c r="X377">
        <f t="shared" si="132"/>
        <v>0</v>
      </c>
      <c r="Y377">
        <f t="shared" si="133"/>
        <v>0</v>
      </c>
      <c r="Z377">
        <f t="shared" si="134"/>
        <v>1</v>
      </c>
      <c r="AA377">
        <f t="shared" si="135"/>
        <v>0</v>
      </c>
      <c r="AB377">
        <f t="shared" si="136"/>
        <v>0</v>
      </c>
      <c r="AC377">
        <f t="shared" si="137"/>
        <v>0</v>
      </c>
      <c r="AD377">
        <f t="shared" si="138"/>
        <v>1</v>
      </c>
      <c r="AE377" t="s">
        <v>33</v>
      </c>
      <c r="AF377">
        <f t="shared" si="139"/>
        <v>1</v>
      </c>
      <c r="AG377">
        <f t="shared" si="140"/>
        <v>0</v>
      </c>
      <c r="AH377">
        <f t="shared" si="141"/>
        <v>0</v>
      </c>
      <c r="AI377">
        <f t="shared" si="142"/>
        <v>0</v>
      </c>
      <c r="AJ377">
        <f t="shared" si="143"/>
        <v>0</v>
      </c>
      <c r="AK377">
        <v>1</v>
      </c>
      <c r="AL377">
        <v>1</v>
      </c>
      <c r="AM377">
        <v>1</v>
      </c>
      <c r="AN377">
        <v>1</v>
      </c>
      <c r="AO377">
        <v>1</v>
      </c>
      <c r="AP377">
        <v>1</v>
      </c>
      <c r="AQ377">
        <v>1</v>
      </c>
      <c r="AR377">
        <v>0</v>
      </c>
      <c r="AS377">
        <v>1</v>
      </c>
      <c r="AT377">
        <v>0</v>
      </c>
      <c r="AU377" t="s">
        <v>17</v>
      </c>
      <c r="AV377">
        <v>61.5</v>
      </c>
      <c r="AW377">
        <v>56</v>
      </c>
      <c r="AX377">
        <v>34.700000000000003</v>
      </c>
      <c r="AY377">
        <v>40.6</v>
      </c>
      <c r="AZ377">
        <v>52</v>
      </c>
      <c r="BA377">
        <v>76</v>
      </c>
      <c r="BB377">
        <v>1</v>
      </c>
    </row>
    <row r="378" spans="1:54" x14ac:dyDescent="0.3">
      <c r="A378" t="s">
        <v>19</v>
      </c>
      <c r="B378">
        <f t="shared" si="120"/>
        <v>1</v>
      </c>
      <c r="C378">
        <f t="shared" si="121"/>
        <v>0</v>
      </c>
      <c r="D378">
        <f t="shared" si="122"/>
        <v>0</v>
      </c>
      <c r="E378">
        <f t="shared" si="123"/>
        <v>0</v>
      </c>
      <c r="F378">
        <f t="shared" si="124"/>
        <v>0</v>
      </c>
      <c r="G378">
        <f t="shared" si="125"/>
        <v>0</v>
      </c>
      <c r="H378" s="4"/>
      <c r="I378" s="4"/>
      <c r="J378" s="2">
        <v>1.42</v>
      </c>
      <c r="K378" s="2">
        <v>0.32529826272422263</v>
      </c>
      <c r="L378" s="2">
        <v>2.8632879999999994</v>
      </c>
      <c r="M378" s="2">
        <v>2.0164</v>
      </c>
      <c r="N378" t="s">
        <v>13</v>
      </c>
      <c r="O378" t="s">
        <v>20</v>
      </c>
      <c r="P378" t="s">
        <v>31</v>
      </c>
      <c r="Q378">
        <f t="shared" si="126"/>
        <v>0</v>
      </c>
      <c r="R378">
        <f t="shared" si="127"/>
        <v>0</v>
      </c>
      <c r="S378">
        <f t="shared" si="128"/>
        <v>0</v>
      </c>
      <c r="T378">
        <f t="shared" si="129"/>
        <v>1</v>
      </c>
      <c r="U378">
        <f t="shared" si="130"/>
        <v>0</v>
      </c>
      <c r="V378" t="s">
        <v>24</v>
      </c>
      <c r="W378">
        <f t="shared" si="131"/>
        <v>0</v>
      </c>
      <c r="X378">
        <f t="shared" si="132"/>
        <v>0</v>
      </c>
      <c r="Y378">
        <f t="shared" si="133"/>
        <v>1</v>
      </c>
      <c r="Z378">
        <f t="shared" si="134"/>
        <v>0</v>
      </c>
      <c r="AA378">
        <f t="shared" si="135"/>
        <v>0</v>
      </c>
      <c r="AB378">
        <f t="shared" si="136"/>
        <v>0</v>
      </c>
      <c r="AC378">
        <f t="shared" si="137"/>
        <v>0</v>
      </c>
      <c r="AD378">
        <f t="shared" si="138"/>
        <v>1</v>
      </c>
      <c r="AE378" t="s">
        <v>23</v>
      </c>
      <c r="AF378">
        <f t="shared" si="139"/>
        <v>0</v>
      </c>
      <c r="AG378">
        <f t="shared" si="140"/>
        <v>1</v>
      </c>
      <c r="AH378">
        <f t="shared" si="141"/>
        <v>0</v>
      </c>
      <c r="AI378">
        <f t="shared" si="142"/>
        <v>0</v>
      </c>
      <c r="AJ378">
        <f t="shared" si="143"/>
        <v>0</v>
      </c>
      <c r="AK378">
        <v>0</v>
      </c>
      <c r="AL378">
        <v>1</v>
      </c>
      <c r="AM378">
        <v>0</v>
      </c>
      <c r="AN378">
        <v>0</v>
      </c>
      <c r="AO378">
        <v>1</v>
      </c>
      <c r="AP378">
        <v>1</v>
      </c>
      <c r="AQ378">
        <v>1</v>
      </c>
      <c r="AR378">
        <v>0</v>
      </c>
      <c r="AS378">
        <v>0</v>
      </c>
      <c r="AT378">
        <v>0</v>
      </c>
      <c r="AU378" t="s">
        <v>22</v>
      </c>
      <c r="AV378">
        <v>61.9</v>
      </c>
      <c r="AW378">
        <v>57</v>
      </c>
      <c r="AX378">
        <v>35</v>
      </c>
      <c r="AY378">
        <v>40.799999999999997</v>
      </c>
      <c r="AZ378">
        <v>55</v>
      </c>
      <c r="BA378">
        <v>80</v>
      </c>
      <c r="BB378">
        <v>1</v>
      </c>
    </row>
    <row r="379" spans="1:54" x14ac:dyDescent="0.3">
      <c r="A379" t="s">
        <v>19</v>
      </c>
      <c r="B379">
        <f t="shared" si="120"/>
        <v>1</v>
      </c>
      <c r="C379">
        <f t="shared" si="121"/>
        <v>0</v>
      </c>
      <c r="D379">
        <f t="shared" si="122"/>
        <v>0</v>
      </c>
      <c r="E379">
        <f t="shared" si="123"/>
        <v>0</v>
      </c>
      <c r="F379">
        <f t="shared" si="124"/>
        <v>0</v>
      </c>
      <c r="G379">
        <f t="shared" si="125"/>
        <v>0</v>
      </c>
      <c r="H379" s="4"/>
      <c r="I379" s="4"/>
      <c r="J379" s="2">
        <v>1.02</v>
      </c>
      <c r="K379" s="2">
        <v>-1.0555571414207039</v>
      </c>
      <c r="L379" s="2">
        <v>1.0612080000000002</v>
      </c>
      <c r="M379" s="2">
        <v>1.0404</v>
      </c>
      <c r="N379" t="s">
        <v>13</v>
      </c>
      <c r="O379" t="s">
        <v>20</v>
      </c>
      <c r="P379" t="s">
        <v>27</v>
      </c>
      <c r="Q379">
        <f t="shared" si="126"/>
        <v>1</v>
      </c>
      <c r="R379">
        <f t="shared" si="127"/>
        <v>0</v>
      </c>
      <c r="S379">
        <f t="shared" si="128"/>
        <v>0</v>
      </c>
      <c r="T379">
        <f t="shared" si="129"/>
        <v>0</v>
      </c>
      <c r="U379">
        <f t="shared" si="130"/>
        <v>0</v>
      </c>
      <c r="V379" t="s">
        <v>34</v>
      </c>
      <c r="W379">
        <f t="shared" si="131"/>
        <v>0</v>
      </c>
      <c r="X379">
        <f t="shared" si="132"/>
        <v>0</v>
      </c>
      <c r="Y379">
        <f t="shared" si="133"/>
        <v>0</v>
      </c>
      <c r="Z379">
        <f t="shared" si="134"/>
        <v>0</v>
      </c>
      <c r="AA379">
        <f t="shared" si="135"/>
        <v>0</v>
      </c>
      <c r="AB379">
        <f t="shared" si="136"/>
        <v>1</v>
      </c>
      <c r="AC379">
        <f t="shared" si="137"/>
        <v>0</v>
      </c>
      <c r="AD379">
        <f t="shared" si="138"/>
        <v>1</v>
      </c>
      <c r="AE379" t="s">
        <v>23</v>
      </c>
      <c r="AF379">
        <f t="shared" si="139"/>
        <v>0</v>
      </c>
      <c r="AG379">
        <f t="shared" si="140"/>
        <v>1</v>
      </c>
      <c r="AH379">
        <f t="shared" si="141"/>
        <v>0</v>
      </c>
      <c r="AI379">
        <f t="shared" si="142"/>
        <v>0</v>
      </c>
      <c r="AJ379">
        <f t="shared" si="143"/>
        <v>0</v>
      </c>
      <c r="AK379">
        <v>1</v>
      </c>
      <c r="AL379">
        <v>1</v>
      </c>
      <c r="AM379">
        <v>1</v>
      </c>
      <c r="AN379">
        <v>0</v>
      </c>
      <c r="AO379">
        <v>0</v>
      </c>
      <c r="AP379">
        <v>1</v>
      </c>
      <c r="AQ379">
        <v>1</v>
      </c>
      <c r="AR379">
        <v>1</v>
      </c>
      <c r="AS379">
        <v>0</v>
      </c>
      <c r="AT379">
        <v>0</v>
      </c>
      <c r="AU379" t="s">
        <v>22</v>
      </c>
      <c r="AV379">
        <v>61.8</v>
      </c>
      <c r="AW379">
        <v>56</v>
      </c>
      <c r="AX379">
        <v>34</v>
      </c>
      <c r="AY379">
        <v>41</v>
      </c>
      <c r="AZ379">
        <v>50</v>
      </c>
      <c r="BA379">
        <v>80</v>
      </c>
      <c r="BB379">
        <v>1</v>
      </c>
    </row>
    <row r="380" spans="1:54" x14ac:dyDescent="0.3">
      <c r="A380" t="s">
        <v>35</v>
      </c>
      <c r="B380">
        <f t="shared" si="120"/>
        <v>0</v>
      </c>
      <c r="C380">
        <f t="shared" si="121"/>
        <v>0</v>
      </c>
      <c r="D380">
        <f t="shared" si="122"/>
        <v>0</v>
      </c>
      <c r="E380">
        <f t="shared" si="123"/>
        <v>1</v>
      </c>
      <c r="F380">
        <f t="shared" si="124"/>
        <v>0</v>
      </c>
      <c r="G380">
        <f t="shared" si="125"/>
        <v>0</v>
      </c>
      <c r="H380" s="4"/>
      <c r="I380" s="4"/>
      <c r="J380" s="2">
        <v>1.2</v>
      </c>
      <c r="K380" s="2">
        <v>-0.43417220955548708</v>
      </c>
      <c r="L380" s="2">
        <v>1.7279999999999998</v>
      </c>
      <c r="M380" s="2">
        <v>1.44</v>
      </c>
      <c r="N380" t="s">
        <v>13</v>
      </c>
      <c r="O380" t="s">
        <v>36</v>
      </c>
      <c r="P380" t="s">
        <v>31</v>
      </c>
      <c r="Q380">
        <f t="shared" si="126"/>
        <v>0</v>
      </c>
      <c r="R380">
        <f t="shared" si="127"/>
        <v>0</v>
      </c>
      <c r="S380">
        <f t="shared" si="128"/>
        <v>0</v>
      </c>
      <c r="T380">
        <f t="shared" si="129"/>
        <v>1</v>
      </c>
      <c r="U380">
        <f t="shared" si="130"/>
        <v>0</v>
      </c>
      <c r="V380" t="s">
        <v>24</v>
      </c>
      <c r="W380">
        <f t="shared" si="131"/>
        <v>0</v>
      </c>
      <c r="X380">
        <f t="shared" si="132"/>
        <v>0</v>
      </c>
      <c r="Y380">
        <f t="shared" si="133"/>
        <v>1</v>
      </c>
      <c r="Z380">
        <f t="shared" si="134"/>
        <v>0</v>
      </c>
      <c r="AA380">
        <f t="shared" si="135"/>
        <v>0</v>
      </c>
      <c r="AB380">
        <f t="shared" si="136"/>
        <v>0</v>
      </c>
      <c r="AC380">
        <f t="shared" si="137"/>
        <v>0</v>
      </c>
      <c r="AD380">
        <f t="shared" si="138"/>
        <v>1</v>
      </c>
      <c r="AE380" t="s">
        <v>23</v>
      </c>
      <c r="AF380">
        <f t="shared" si="139"/>
        <v>0</v>
      </c>
      <c r="AG380">
        <f t="shared" si="140"/>
        <v>1</v>
      </c>
      <c r="AH380">
        <f t="shared" si="141"/>
        <v>0</v>
      </c>
      <c r="AI380">
        <f t="shared" si="142"/>
        <v>0</v>
      </c>
      <c r="AJ380">
        <f t="shared" si="143"/>
        <v>0</v>
      </c>
      <c r="AK380">
        <v>1</v>
      </c>
      <c r="AL380">
        <v>0</v>
      </c>
      <c r="AM380">
        <v>1</v>
      </c>
      <c r="AN380">
        <v>0</v>
      </c>
      <c r="AO380">
        <v>1</v>
      </c>
      <c r="AP380">
        <v>1</v>
      </c>
      <c r="AQ380">
        <v>1</v>
      </c>
      <c r="AR380">
        <v>1</v>
      </c>
      <c r="AS380">
        <v>0</v>
      </c>
      <c r="AT380">
        <v>0</v>
      </c>
      <c r="AU380" t="s">
        <v>22</v>
      </c>
      <c r="AV380">
        <v>62.3</v>
      </c>
      <c r="AW380">
        <v>57</v>
      </c>
      <c r="AX380">
        <v>35.5</v>
      </c>
      <c r="AY380">
        <v>40.6</v>
      </c>
      <c r="AZ380">
        <v>45</v>
      </c>
      <c r="BA380">
        <v>75</v>
      </c>
      <c r="BB380">
        <v>1</v>
      </c>
    </row>
    <row r="381" spans="1:54" x14ac:dyDescent="0.3">
      <c r="A381" t="s">
        <v>19</v>
      </c>
      <c r="B381">
        <f t="shared" si="120"/>
        <v>1</v>
      </c>
      <c r="C381">
        <f t="shared" si="121"/>
        <v>0</v>
      </c>
      <c r="D381">
        <f t="shared" si="122"/>
        <v>0</v>
      </c>
      <c r="E381">
        <f t="shared" si="123"/>
        <v>0</v>
      </c>
      <c r="F381">
        <f t="shared" si="124"/>
        <v>0</v>
      </c>
      <c r="G381">
        <f t="shared" si="125"/>
        <v>0</v>
      </c>
      <c r="H381" s="4"/>
      <c r="I381" s="4"/>
      <c r="J381" s="2">
        <v>1.06</v>
      </c>
      <c r="K381" s="2">
        <v>-0.91747160100621117</v>
      </c>
      <c r="L381" s="2">
        <v>1.1910160000000001</v>
      </c>
      <c r="M381" s="2">
        <v>1.1236000000000002</v>
      </c>
      <c r="N381" t="s">
        <v>13</v>
      </c>
      <c r="O381" t="s">
        <v>20</v>
      </c>
      <c r="P381" t="s">
        <v>15</v>
      </c>
      <c r="Q381">
        <f t="shared" si="126"/>
        <v>0</v>
      </c>
      <c r="R381">
        <f t="shared" si="127"/>
        <v>0</v>
      </c>
      <c r="S381">
        <f t="shared" si="128"/>
        <v>1</v>
      </c>
      <c r="T381">
        <f t="shared" si="129"/>
        <v>0</v>
      </c>
      <c r="U381">
        <f t="shared" si="130"/>
        <v>0</v>
      </c>
      <c r="V381" t="s">
        <v>24</v>
      </c>
      <c r="W381">
        <f t="shared" si="131"/>
        <v>0</v>
      </c>
      <c r="X381">
        <f t="shared" si="132"/>
        <v>0</v>
      </c>
      <c r="Y381">
        <f t="shared" si="133"/>
        <v>1</v>
      </c>
      <c r="Z381">
        <f t="shared" si="134"/>
        <v>0</v>
      </c>
      <c r="AA381">
        <f t="shared" si="135"/>
        <v>0</v>
      </c>
      <c r="AB381">
        <f t="shared" si="136"/>
        <v>0</v>
      </c>
      <c r="AC381">
        <f t="shared" si="137"/>
        <v>0</v>
      </c>
      <c r="AD381">
        <f t="shared" si="138"/>
        <v>1</v>
      </c>
      <c r="AE381" t="s">
        <v>23</v>
      </c>
      <c r="AF381">
        <f t="shared" si="139"/>
        <v>0</v>
      </c>
      <c r="AG381">
        <f t="shared" si="140"/>
        <v>1</v>
      </c>
      <c r="AH381">
        <f t="shared" si="141"/>
        <v>0</v>
      </c>
      <c r="AI381">
        <f t="shared" si="142"/>
        <v>0</v>
      </c>
      <c r="AJ381">
        <f t="shared" si="143"/>
        <v>0</v>
      </c>
      <c r="AK381">
        <v>1</v>
      </c>
      <c r="AL381">
        <v>1</v>
      </c>
      <c r="AM381">
        <v>0</v>
      </c>
      <c r="AN381">
        <v>0</v>
      </c>
      <c r="AO381">
        <v>1</v>
      </c>
      <c r="AP381">
        <v>1</v>
      </c>
      <c r="AQ381">
        <v>1</v>
      </c>
      <c r="AR381">
        <v>0</v>
      </c>
      <c r="AS381">
        <v>0</v>
      </c>
      <c r="AT381">
        <v>0</v>
      </c>
      <c r="AU381" t="s">
        <v>22</v>
      </c>
      <c r="AV381">
        <v>61.6</v>
      </c>
      <c r="AW381">
        <v>57</v>
      </c>
      <c r="AX381">
        <v>35</v>
      </c>
      <c r="AY381">
        <v>40.6</v>
      </c>
      <c r="AZ381">
        <v>55</v>
      </c>
      <c r="BA381">
        <v>80</v>
      </c>
      <c r="BB381">
        <v>1</v>
      </c>
    </row>
    <row r="382" spans="1:54" x14ac:dyDescent="0.3">
      <c r="A382" t="s">
        <v>19</v>
      </c>
      <c r="B382">
        <f t="shared" si="120"/>
        <v>1</v>
      </c>
      <c r="C382">
        <f t="shared" si="121"/>
        <v>0</v>
      </c>
      <c r="D382">
        <f t="shared" si="122"/>
        <v>0</v>
      </c>
      <c r="E382">
        <f t="shared" si="123"/>
        <v>0</v>
      </c>
      <c r="F382">
        <f t="shared" si="124"/>
        <v>0</v>
      </c>
      <c r="G382">
        <f t="shared" si="125"/>
        <v>0</v>
      </c>
      <c r="H382" s="4"/>
      <c r="I382" s="4"/>
      <c r="J382" s="2">
        <v>1.0900000000000001</v>
      </c>
      <c r="K382" s="2">
        <v>-0.81390744569534157</v>
      </c>
      <c r="L382" s="2">
        <v>1.2950290000000002</v>
      </c>
      <c r="M382" s="2">
        <v>1.1881000000000002</v>
      </c>
      <c r="N382" t="s">
        <v>13</v>
      </c>
      <c r="O382" t="s">
        <v>20</v>
      </c>
      <c r="P382" t="s">
        <v>31</v>
      </c>
      <c r="Q382">
        <f t="shared" si="126"/>
        <v>0</v>
      </c>
      <c r="R382">
        <f t="shared" si="127"/>
        <v>0</v>
      </c>
      <c r="S382">
        <f t="shared" si="128"/>
        <v>0</v>
      </c>
      <c r="T382">
        <f t="shared" si="129"/>
        <v>1</v>
      </c>
      <c r="U382">
        <f t="shared" si="130"/>
        <v>0</v>
      </c>
      <c r="V382" t="s">
        <v>32</v>
      </c>
      <c r="W382">
        <f t="shared" si="131"/>
        <v>0</v>
      </c>
      <c r="X382">
        <f t="shared" si="132"/>
        <v>0</v>
      </c>
      <c r="Y382">
        <f t="shared" si="133"/>
        <v>0</v>
      </c>
      <c r="Z382">
        <f t="shared" si="134"/>
        <v>0</v>
      </c>
      <c r="AA382">
        <f t="shared" si="135"/>
        <v>1</v>
      </c>
      <c r="AB382">
        <f t="shared" si="136"/>
        <v>0</v>
      </c>
      <c r="AC382">
        <f t="shared" si="137"/>
        <v>0</v>
      </c>
      <c r="AD382">
        <f t="shared" si="138"/>
        <v>1</v>
      </c>
      <c r="AE382" t="s">
        <v>33</v>
      </c>
      <c r="AF382">
        <f t="shared" si="139"/>
        <v>1</v>
      </c>
      <c r="AG382">
        <f t="shared" si="140"/>
        <v>0</v>
      </c>
      <c r="AH382">
        <f t="shared" si="141"/>
        <v>0</v>
      </c>
      <c r="AI382">
        <f t="shared" si="142"/>
        <v>0</v>
      </c>
      <c r="AJ382">
        <f t="shared" si="143"/>
        <v>0</v>
      </c>
      <c r="AK382">
        <v>1</v>
      </c>
      <c r="AL382">
        <v>1</v>
      </c>
      <c r="AM382">
        <v>1</v>
      </c>
      <c r="AN382">
        <v>0</v>
      </c>
      <c r="AO382">
        <v>1</v>
      </c>
      <c r="AP382">
        <v>1</v>
      </c>
      <c r="AQ382">
        <v>1</v>
      </c>
      <c r="AR382">
        <v>1</v>
      </c>
      <c r="AS382">
        <v>0</v>
      </c>
      <c r="AT382">
        <v>0</v>
      </c>
      <c r="AU382" t="s">
        <v>22</v>
      </c>
      <c r="AV382">
        <v>61.7</v>
      </c>
      <c r="AW382">
        <v>57</v>
      </c>
      <c r="AX382">
        <v>35.5</v>
      </c>
      <c r="AY382">
        <v>40.799999999999997</v>
      </c>
      <c r="AZ382">
        <v>50</v>
      </c>
      <c r="BA382">
        <v>80</v>
      </c>
      <c r="BB382">
        <v>1</v>
      </c>
    </row>
    <row r="383" spans="1:54" x14ac:dyDescent="0.3">
      <c r="A383" t="s">
        <v>19</v>
      </c>
      <c r="B383">
        <f t="shared" si="120"/>
        <v>1</v>
      </c>
      <c r="C383">
        <f t="shared" si="121"/>
        <v>0</v>
      </c>
      <c r="D383">
        <f t="shared" si="122"/>
        <v>0</v>
      </c>
      <c r="E383">
        <f t="shared" si="123"/>
        <v>0</v>
      </c>
      <c r="F383">
        <f t="shared" si="124"/>
        <v>0</v>
      </c>
      <c r="G383">
        <f t="shared" si="125"/>
        <v>0</v>
      </c>
      <c r="H383" s="4"/>
      <c r="I383" s="4"/>
      <c r="J383" s="2">
        <v>1.28</v>
      </c>
      <c r="K383" s="2">
        <v>-0.15800112872650143</v>
      </c>
      <c r="L383" s="2">
        <v>2.0971520000000003</v>
      </c>
      <c r="M383" s="2">
        <v>1.6384000000000001</v>
      </c>
      <c r="N383" t="s">
        <v>13</v>
      </c>
      <c r="O383" t="s">
        <v>20</v>
      </c>
      <c r="P383" t="s">
        <v>31</v>
      </c>
      <c r="Q383">
        <f t="shared" si="126"/>
        <v>0</v>
      </c>
      <c r="R383">
        <f t="shared" si="127"/>
        <v>0</v>
      </c>
      <c r="S383">
        <f t="shared" si="128"/>
        <v>0</v>
      </c>
      <c r="T383">
        <f t="shared" si="129"/>
        <v>1</v>
      </c>
      <c r="U383">
        <f t="shared" si="130"/>
        <v>0</v>
      </c>
      <c r="V383" t="s">
        <v>34</v>
      </c>
      <c r="W383">
        <f t="shared" si="131"/>
        <v>0</v>
      </c>
      <c r="X383">
        <f t="shared" si="132"/>
        <v>0</v>
      </c>
      <c r="Y383">
        <f t="shared" si="133"/>
        <v>0</v>
      </c>
      <c r="Z383">
        <f t="shared" si="134"/>
        <v>0</v>
      </c>
      <c r="AA383">
        <f t="shared" si="135"/>
        <v>0</v>
      </c>
      <c r="AB383">
        <f t="shared" si="136"/>
        <v>1</v>
      </c>
      <c r="AC383">
        <f t="shared" si="137"/>
        <v>0</v>
      </c>
      <c r="AD383">
        <f t="shared" si="138"/>
        <v>1</v>
      </c>
      <c r="AE383" t="s">
        <v>28</v>
      </c>
      <c r="AF383">
        <f t="shared" si="139"/>
        <v>0</v>
      </c>
      <c r="AG383">
        <f t="shared" si="140"/>
        <v>0</v>
      </c>
      <c r="AH383">
        <f t="shared" si="141"/>
        <v>0</v>
      </c>
      <c r="AI383">
        <f t="shared" si="142"/>
        <v>1</v>
      </c>
      <c r="AJ383">
        <f t="shared" si="143"/>
        <v>0</v>
      </c>
      <c r="AK383">
        <v>1</v>
      </c>
      <c r="AL383">
        <v>1</v>
      </c>
      <c r="AM383">
        <v>1</v>
      </c>
      <c r="AN383">
        <v>0</v>
      </c>
      <c r="AO383">
        <v>1</v>
      </c>
      <c r="AP383">
        <v>1</v>
      </c>
      <c r="AQ383">
        <v>1</v>
      </c>
      <c r="AR383">
        <v>1</v>
      </c>
      <c r="AS383">
        <v>0</v>
      </c>
      <c r="AT383">
        <v>0</v>
      </c>
      <c r="AU383" t="s">
        <v>22</v>
      </c>
      <c r="AV383">
        <v>61.6</v>
      </c>
      <c r="AW383">
        <v>57</v>
      </c>
      <c r="AX383">
        <v>35.5</v>
      </c>
      <c r="AY383">
        <v>40.799999999999997</v>
      </c>
      <c r="AZ383">
        <v>50</v>
      </c>
      <c r="BA383">
        <v>80</v>
      </c>
      <c r="BB383">
        <v>1</v>
      </c>
    </row>
    <row r="384" spans="1:54" x14ac:dyDescent="0.3">
      <c r="A384" t="s">
        <v>12</v>
      </c>
      <c r="B384">
        <f t="shared" si="120"/>
        <v>0</v>
      </c>
      <c r="C384">
        <f t="shared" si="121"/>
        <v>0</v>
      </c>
      <c r="D384">
        <f t="shared" si="122"/>
        <v>0</v>
      </c>
      <c r="E384">
        <f t="shared" si="123"/>
        <v>0</v>
      </c>
      <c r="F384">
        <f t="shared" si="124"/>
        <v>0</v>
      </c>
      <c r="G384">
        <f t="shared" si="125"/>
        <v>1</v>
      </c>
      <c r="H384" s="4"/>
      <c r="I384" s="4"/>
      <c r="J384" s="2">
        <v>1.59</v>
      </c>
      <c r="K384" s="2">
        <v>0.91216180948581715</v>
      </c>
      <c r="L384" s="2">
        <v>4.0196790000000009</v>
      </c>
      <c r="M384" s="2">
        <v>2.5281000000000002</v>
      </c>
      <c r="N384" t="s">
        <v>13</v>
      </c>
      <c r="O384" t="s">
        <v>14</v>
      </c>
      <c r="P384" t="s">
        <v>21</v>
      </c>
      <c r="Q384">
        <f t="shared" si="126"/>
        <v>0</v>
      </c>
      <c r="R384">
        <f t="shared" si="127"/>
        <v>0</v>
      </c>
      <c r="S384">
        <f t="shared" si="128"/>
        <v>0</v>
      </c>
      <c r="T384">
        <f t="shared" si="129"/>
        <v>0</v>
      </c>
      <c r="U384">
        <f t="shared" si="130"/>
        <v>1</v>
      </c>
      <c r="V384" t="s">
        <v>16</v>
      </c>
      <c r="W384">
        <f t="shared" si="131"/>
        <v>0</v>
      </c>
      <c r="X384">
        <f t="shared" si="132"/>
        <v>0</v>
      </c>
      <c r="Y384">
        <f t="shared" si="133"/>
        <v>0</v>
      </c>
      <c r="Z384">
        <f t="shared" si="134"/>
        <v>1</v>
      </c>
      <c r="AA384">
        <f t="shared" si="135"/>
        <v>0</v>
      </c>
      <c r="AB384">
        <f t="shared" si="136"/>
        <v>0</v>
      </c>
      <c r="AC384">
        <f t="shared" si="137"/>
        <v>0</v>
      </c>
      <c r="AD384">
        <f t="shared" si="138"/>
        <v>1</v>
      </c>
      <c r="AE384" t="s">
        <v>28</v>
      </c>
      <c r="AF384">
        <f t="shared" si="139"/>
        <v>0</v>
      </c>
      <c r="AG384">
        <f t="shared" si="140"/>
        <v>0</v>
      </c>
      <c r="AH384">
        <f t="shared" si="141"/>
        <v>0</v>
      </c>
      <c r="AI384">
        <f t="shared" si="142"/>
        <v>1</v>
      </c>
      <c r="AJ384">
        <f t="shared" si="143"/>
        <v>0</v>
      </c>
      <c r="AK384">
        <v>1</v>
      </c>
      <c r="AL384">
        <v>1</v>
      </c>
      <c r="AM384">
        <v>0</v>
      </c>
      <c r="AN384">
        <v>1</v>
      </c>
      <c r="AO384">
        <v>1</v>
      </c>
      <c r="AP384">
        <v>1</v>
      </c>
      <c r="AQ384">
        <v>1</v>
      </c>
      <c r="AR384">
        <v>1</v>
      </c>
      <c r="AS384">
        <v>1</v>
      </c>
      <c r="AT384">
        <v>1</v>
      </c>
      <c r="AU384" t="s">
        <v>17</v>
      </c>
      <c r="AV384">
        <v>61.5</v>
      </c>
      <c r="AW384">
        <v>56.2</v>
      </c>
      <c r="AX384">
        <v>34.5</v>
      </c>
      <c r="AY384">
        <v>40.799999999999997</v>
      </c>
      <c r="AZ384">
        <v>48</v>
      </c>
      <c r="BA384">
        <v>77</v>
      </c>
      <c r="BB384">
        <v>1</v>
      </c>
    </row>
    <row r="385" spans="1:54" x14ac:dyDescent="0.3">
      <c r="A385" t="s">
        <v>29</v>
      </c>
      <c r="B385">
        <f t="shared" si="120"/>
        <v>0</v>
      </c>
      <c r="C385">
        <f t="shared" si="121"/>
        <v>0</v>
      </c>
      <c r="D385">
        <f t="shared" si="122"/>
        <v>1</v>
      </c>
      <c r="E385">
        <f t="shared" si="123"/>
        <v>0</v>
      </c>
      <c r="F385">
        <f t="shared" si="124"/>
        <v>0</v>
      </c>
      <c r="G385">
        <f t="shared" si="125"/>
        <v>0</v>
      </c>
      <c r="H385" s="4"/>
      <c r="I385" s="4"/>
      <c r="J385" s="2">
        <v>2.0099999999999998</v>
      </c>
      <c r="K385" s="2">
        <v>2.3620599838379892</v>
      </c>
      <c r="L385" s="2">
        <v>8.1206009999999971</v>
      </c>
      <c r="M385" s="2">
        <v>4.0400999999999989</v>
      </c>
      <c r="N385" t="s">
        <v>30</v>
      </c>
      <c r="O385" t="s">
        <v>14</v>
      </c>
      <c r="P385" t="s">
        <v>31</v>
      </c>
      <c r="Q385">
        <f t="shared" si="126"/>
        <v>0</v>
      </c>
      <c r="R385">
        <f t="shared" si="127"/>
        <v>0</v>
      </c>
      <c r="S385">
        <f t="shared" si="128"/>
        <v>0</v>
      </c>
      <c r="T385">
        <f t="shared" si="129"/>
        <v>1</v>
      </c>
      <c r="U385">
        <f t="shared" si="130"/>
        <v>0</v>
      </c>
      <c r="V385" t="s">
        <v>16</v>
      </c>
      <c r="W385">
        <f t="shared" si="131"/>
        <v>0</v>
      </c>
      <c r="X385">
        <f t="shared" si="132"/>
        <v>0</v>
      </c>
      <c r="Y385">
        <f t="shared" si="133"/>
        <v>0</v>
      </c>
      <c r="Z385">
        <f t="shared" si="134"/>
        <v>1</v>
      </c>
      <c r="AA385">
        <f t="shared" si="135"/>
        <v>0</v>
      </c>
      <c r="AB385">
        <f t="shared" si="136"/>
        <v>0</v>
      </c>
      <c r="AC385">
        <f t="shared" si="137"/>
        <v>0</v>
      </c>
      <c r="AD385">
        <f t="shared" si="138"/>
        <v>1</v>
      </c>
      <c r="AE385" t="s">
        <v>28</v>
      </c>
      <c r="AF385">
        <f t="shared" si="139"/>
        <v>0</v>
      </c>
      <c r="AG385">
        <f t="shared" si="140"/>
        <v>0</v>
      </c>
      <c r="AH385">
        <f t="shared" si="141"/>
        <v>0</v>
      </c>
      <c r="AI385">
        <f t="shared" si="142"/>
        <v>1</v>
      </c>
      <c r="AJ385">
        <f t="shared" si="143"/>
        <v>0</v>
      </c>
      <c r="AK385">
        <v>1</v>
      </c>
      <c r="AL385">
        <v>1</v>
      </c>
      <c r="AM385">
        <v>0</v>
      </c>
      <c r="AN385">
        <v>1</v>
      </c>
      <c r="AO385">
        <v>1</v>
      </c>
      <c r="AP385">
        <v>1</v>
      </c>
      <c r="AQ385">
        <v>1</v>
      </c>
      <c r="AR385">
        <v>0</v>
      </c>
      <c r="AS385">
        <v>1</v>
      </c>
      <c r="AT385">
        <v>1</v>
      </c>
      <c r="AU385" t="s">
        <v>17</v>
      </c>
      <c r="AV385">
        <v>61.3</v>
      </c>
      <c r="AW385">
        <v>56.7</v>
      </c>
      <c r="AX385">
        <v>34.5</v>
      </c>
      <c r="AY385">
        <v>40.9</v>
      </c>
      <c r="AZ385">
        <v>51</v>
      </c>
      <c r="BA385">
        <v>77</v>
      </c>
      <c r="BB385">
        <v>1</v>
      </c>
    </row>
    <row r="386" spans="1:54" x14ac:dyDescent="0.3">
      <c r="A386" t="s">
        <v>38</v>
      </c>
      <c r="B386">
        <f t="shared" si="120"/>
        <v>0</v>
      </c>
      <c r="C386">
        <f t="shared" si="121"/>
        <v>0</v>
      </c>
      <c r="D386">
        <f t="shared" si="122"/>
        <v>0</v>
      </c>
      <c r="E386">
        <f t="shared" si="123"/>
        <v>0</v>
      </c>
      <c r="F386">
        <f t="shared" si="124"/>
        <v>1</v>
      </c>
      <c r="G386">
        <f t="shared" si="125"/>
        <v>0</v>
      </c>
      <c r="H386" s="4"/>
      <c r="I386" s="4"/>
      <c r="J386" s="2">
        <v>1.6</v>
      </c>
      <c r="K386" s="2">
        <v>0.94668319458944028</v>
      </c>
      <c r="L386" s="2">
        <v>4.096000000000001</v>
      </c>
      <c r="M386" s="2">
        <v>2.5600000000000005</v>
      </c>
      <c r="N386" t="s">
        <v>13</v>
      </c>
      <c r="O386" t="s">
        <v>39</v>
      </c>
      <c r="P386" t="s">
        <v>21</v>
      </c>
      <c r="Q386">
        <f t="shared" si="126"/>
        <v>0</v>
      </c>
      <c r="R386">
        <f t="shared" si="127"/>
        <v>0</v>
      </c>
      <c r="S386">
        <f t="shared" si="128"/>
        <v>0</v>
      </c>
      <c r="T386">
        <f t="shared" si="129"/>
        <v>0</v>
      </c>
      <c r="U386">
        <f t="shared" si="130"/>
        <v>1</v>
      </c>
      <c r="V386" t="s">
        <v>24</v>
      </c>
      <c r="W386">
        <f t="shared" si="131"/>
        <v>0</v>
      </c>
      <c r="X386">
        <f t="shared" si="132"/>
        <v>0</v>
      </c>
      <c r="Y386">
        <f t="shared" si="133"/>
        <v>1</v>
      </c>
      <c r="Z386">
        <f t="shared" si="134"/>
        <v>0</v>
      </c>
      <c r="AA386">
        <f t="shared" si="135"/>
        <v>0</v>
      </c>
      <c r="AB386">
        <f t="shared" si="136"/>
        <v>0</v>
      </c>
      <c r="AC386">
        <f t="shared" si="137"/>
        <v>0</v>
      </c>
      <c r="AD386">
        <f t="shared" si="138"/>
        <v>1</v>
      </c>
      <c r="AE386" t="s">
        <v>33</v>
      </c>
      <c r="AF386">
        <f t="shared" si="139"/>
        <v>1</v>
      </c>
      <c r="AG386">
        <f t="shared" si="140"/>
        <v>0</v>
      </c>
      <c r="AH386">
        <f t="shared" si="141"/>
        <v>0</v>
      </c>
      <c r="AI386">
        <f t="shared" si="142"/>
        <v>0</v>
      </c>
      <c r="AJ386">
        <f t="shared" si="143"/>
        <v>0</v>
      </c>
      <c r="AK386">
        <v>1</v>
      </c>
      <c r="AL386">
        <v>1</v>
      </c>
      <c r="AM386">
        <v>1</v>
      </c>
      <c r="AN386">
        <v>1</v>
      </c>
      <c r="AO386">
        <v>1</v>
      </c>
      <c r="AP386">
        <v>1</v>
      </c>
      <c r="AQ386">
        <v>1</v>
      </c>
      <c r="AR386">
        <v>0</v>
      </c>
      <c r="AS386">
        <v>1</v>
      </c>
      <c r="AT386">
        <v>0</v>
      </c>
      <c r="AU386" t="s">
        <v>17</v>
      </c>
      <c r="AV386">
        <v>61.7</v>
      </c>
      <c r="AW386">
        <v>56.1</v>
      </c>
      <c r="AX386">
        <v>34.1</v>
      </c>
      <c r="AY386">
        <v>40.799999999999997</v>
      </c>
      <c r="AZ386">
        <v>52</v>
      </c>
      <c r="BA386">
        <v>76</v>
      </c>
      <c r="BB386">
        <v>1</v>
      </c>
    </row>
    <row r="387" spans="1:54" x14ac:dyDescent="0.3">
      <c r="A387" t="s">
        <v>19</v>
      </c>
      <c r="B387">
        <f t="shared" ref="B387:B447" si="144">IF(TEXT(A387,"0") = "BlueNile", 1, 0)</f>
        <v>1</v>
      </c>
      <c r="C387">
        <f t="shared" ref="C387:C447" si="145">IF(TEXT(A387,"0") = "BrianGavin", 1, 0)</f>
        <v>0</v>
      </c>
      <c r="D387">
        <f t="shared" ref="D387:D447" si="146">IF(TEXT(A387,"0") = "CraftedByInfinity", 1, 0)</f>
        <v>0</v>
      </c>
      <c r="E387">
        <f t="shared" ref="E387:E447" si="147">IF(TEXT(A387,"0") = "EnchantedDiamonds", 1, 0)</f>
        <v>0</v>
      </c>
      <c r="F387">
        <f t="shared" ref="F387:F447" si="148">IF(TEXT(A387,"0") = "JamesAllen", 1, 0)</f>
        <v>0</v>
      </c>
      <c r="G387">
        <f t="shared" ref="G387:G447" si="149">IF(TEXT(A387,"0") = "WhiteFlash", 1, 0)</f>
        <v>0</v>
      </c>
      <c r="H387" s="4"/>
      <c r="I387" s="4"/>
      <c r="J387" s="2">
        <v>1.18</v>
      </c>
      <c r="K387" s="2">
        <v>-0.50321497976273344</v>
      </c>
      <c r="L387" s="2">
        <v>1.6430319999999998</v>
      </c>
      <c r="M387" s="2">
        <v>1.3923999999999999</v>
      </c>
      <c r="N387" t="s">
        <v>13</v>
      </c>
      <c r="O387" t="s">
        <v>20</v>
      </c>
      <c r="P387" t="s">
        <v>31</v>
      </c>
      <c r="Q387">
        <f t="shared" ref="Q387:Q447" si="150">IF(TEXT(P387,"0") = "D", 1, 0)</f>
        <v>0</v>
      </c>
      <c r="R387">
        <f t="shared" ref="R387:R447" si="151">IF(TEXT(P387,"0") = "E", 1, 0)</f>
        <v>0</v>
      </c>
      <c r="S387">
        <f t="shared" ref="S387:S447" si="152">IF(TEXT(P387,"0") = "F", 1, 0)</f>
        <v>0</v>
      </c>
      <c r="T387">
        <f t="shared" ref="T387:T447" si="153">IF(TEXT(P387,"0") = "G", 1, 0)</f>
        <v>1</v>
      </c>
      <c r="U387">
        <f t="shared" ref="U387:U447" si="154">IF(TEXT(P387,"0") = "H", 1, 0)</f>
        <v>0</v>
      </c>
      <c r="V387" t="s">
        <v>32</v>
      </c>
      <c r="W387">
        <f t="shared" ref="W387:W447" si="155">IF(TEXT(V387,"0") = "FL", 1, 0)</f>
        <v>0</v>
      </c>
      <c r="X387">
        <f t="shared" ref="X387:X447" si="156">IF(TEXT(V387,"0") = "IF", 1, 0)</f>
        <v>0</v>
      </c>
      <c r="Y387">
        <f t="shared" ref="Y387:Y447" si="157">IF(TEXT(V387,"0") = "VS1", 1, 0)</f>
        <v>0</v>
      </c>
      <c r="Z387">
        <f t="shared" ref="Z387:Z447" si="158">IF(TEXT(V387,"0") = "VS2", 1, 0)</f>
        <v>0</v>
      </c>
      <c r="AA387">
        <f t="shared" ref="AA387:AA447" si="159">IF(TEXT(V387,"0") = "VVS1", 1, 0)</f>
        <v>1</v>
      </c>
      <c r="AB387">
        <f t="shared" ref="AB387:AB447" si="160">IF(TEXT(V387,"0") = "VVS2", 1, 0)</f>
        <v>0</v>
      </c>
      <c r="AC387">
        <f t="shared" ref="AC387:AC447" si="161">IF(OR(V387="IF", V387="FL"),1,0)</f>
        <v>0</v>
      </c>
      <c r="AD387">
        <f t="shared" ref="AD387:AD447" si="162">IF(OR(V387="IF", V387="FL"),0,1)</f>
        <v>1</v>
      </c>
      <c r="AE387" t="s">
        <v>23</v>
      </c>
      <c r="AF387">
        <f t="shared" ref="AF387:AF447" si="163">IF(TEXT(AE387,"0") = "Medium", 1, 0)</f>
        <v>0</v>
      </c>
      <c r="AG387">
        <f t="shared" ref="AG387:AG447" si="164">IF(TEXT(AE387,"0") = "MedToSlightThick", 1, 0)</f>
        <v>1</v>
      </c>
      <c r="AH387">
        <f t="shared" ref="AH387:AH447" si="165">IF(TEXT(AE387,"0") = "SlightlyThick", 1, 0)</f>
        <v>0</v>
      </c>
      <c r="AI387">
        <f t="shared" ref="AI387:AI447" si="166">IF(TEXT(AE387,"0") = "ThinToMedium", 1, 0)</f>
        <v>0</v>
      </c>
      <c r="AJ387">
        <f t="shared" ref="AJ387:AJ447" si="167">IF(TEXT(AE387,"0") = "ThinToSlightThick", 1, 0)</f>
        <v>0</v>
      </c>
      <c r="AK387">
        <v>1</v>
      </c>
      <c r="AL387">
        <v>1</v>
      </c>
      <c r="AM387">
        <v>0</v>
      </c>
      <c r="AN387">
        <v>0</v>
      </c>
      <c r="AO387">
        <v>1</v>
      </c>
      <c r="AP387">
        <v>1</v>
      </c>
      <c r="AQ387">
        <v>1</v>
      </c>
      <c r="AR387">
        <v>0</v>
      </c>
      <c r="AS387">
        <v>0</v>
      </c>
      <c r="AT387">
        <v>0</v>
      </c>
      <c r="AU387" t="s">
        <v>22</v>
      </c>
      <c r="AV387">
        <v>61.9</v>
      </c>
      <c r="AW387">
        <v>57</v>
      </c>
      <c r="AX387">
        <v>35.5</v>
      </c>
      <c r="AY387">
        <v>40.6</v>
      </c>
      <c r="AZ387">
        <v>55</v>
      </c>
      <c r="BA387">
        <v>80</v>
      </c>
      <c r="BB387">
        <v>1</v>
      </c>
    </row>
    <row r="388" spans="1:54" x14ac:dyDescent="0.3">
      <c r="A388" t="s">
        <v>19</v>
      </c>
      <c r="B388">
        <f t="shared" si="144"/>
        <v>1</v>
      </c>
      <c r="C388">
        <f t="shared" si="145"/>
        <v>0</v>
      </c>
      <c r="D388">
        <f t="shared" si="146"/>
        <v>0</v>
      </c>
      <c r="E388">
        <f t="shared" si="147"/>
        <v>0</v>
      </c>
      <c r="F388">
        <f t="shared" si="148"/>
        <v>0</v>
      </c>
      <c r="G388">
        <f t="shared" si="149"/>
        <v>0</v>
      </c>
      <c r="H388" s="4"/>
      <c r="I388" s="4"/>
      <c r="J388" s="2">
        <v>1.22</v>
      </c>
      <c r="K388" s="2">
        <v>-0.36512943934824066</v>
      </c>
      <c r="L388" s="2">
        <v>1.8158479999999999</v>
      </c>
      <c r="M388" s="2">
        <v>1.4883999999999999</v>
      </c>
      <c r="N388" t="s">
        <v>13</v>
      </c>
      <c r="O388" t="s">
        <v>20</v>
      </c>
      <c r="P388" t="s">
        <v>21</v>
      </c>
      <c r="Q388">
        <f t="shared" si="150"/>
        <v>0</v>
      </c>
      <c r="R388">
        <f t="shared" si="151"/>
        <v>0</v>
      </c>
      <c r="S388">
        <f t="shared" si="152"/>
        <v>0</v>
      </c>
      <c r="T388">
        <f t="shared" si="153"/>
        <v>0</v>
      </c>
      <c r="U388">
        <f t="shared" si="154"/>
        <v>1</v>
      </c>
      <c r="V388" t="s">
        <v>16</v>
      </c>
      <c r="W388">
        <f t="shared" si="155"/>
        <v>0</v>
      </c>
      <c r="X388">
        <f t="shared" si="156"/>
        <v>0</v>
      </c>
      <c r="Y388">
        <f t="shared" si="157"/>
        <v>0</v>
      </c>
      <c r="Z388">
        <f t="shared" si="158"/>
        <v>1</v>
      </c>
      <c r="AA388">
        <f t="shared" si="159"/>
        <v>0</v>
      </c>
      <c r="AB388">
        <f t="shared" si="160"/>
        <v>0</v>
      </c>
      <c r="AC388">
        <f t="shared" si="161"/>
        <v>0</v>
      </c>
      <c r="AD388">
        <f t="shared" si="162"/>
        <v>1</v>
      </c>
      <c r="AE388" t="s">
        <v>23</v>
      </c>
      <c r="AF388">
        <f t="shared" si="163"/>
        <v>0</v>
      </c>
      <c r="AG388">
        <f t="shared" si="164"/>
        <v>1</v>
      </c>
      <c r="AH388">
        <f t="shared" si="165"/>
        <v>0</v>
      </c>
      <c r="AI388">
        <f t="shared" si="166"/>
        <v>0</v>
      </c>
      <c r="AJ388">
        <f t="shared" si="167"/>
        <v>0</v>
      </c>
      <c r="AK388">
        <v>0</v>
      </c>
      <c r="AL388">
        <v>1</v>
      </c>
      <c r="AM388">
        <v>0</v>
      </c>
      <c r="AN388">
        <v>0</v>
      </c>
      <c r="AO388">
        <v>1</v>
      </c>
      <c r="AP388">
        <v>1</v>
      </c>
      <c r="AQ388">
        <v>1</v>
      </c>
      <c r="AR388">
        <v>1</v>
      </c>
      <c r="AS388">
        <v>0</v>
      </c>
      <c r="AT388">
        <v>0</v>
      </c>
      <c r="AU388" t="s">
        <v>22</v>
      </c>
      <c r="AV388">
        <v>61.5</v>
      </c>
      <c r="AW388">
        <v>56</v>
      </c>
      <c r="AX388">
        <v>34</v>
      </c>
      <c r="AY388">
        <v>40.799999999999997</v>
      </c>
      <c r="AZ388">
        <v>50</v>
      </c>
      <c r="BA388">
        <v>80</v>
      </c>
      <c r="BB388">
        <v>1</v>
      </c>
    </row>
    <row r="389" spans="1:54" x14ac:dyDescent="0.3">
      <c r="A389" t="s">
        <v>19</v>
      </c>
      <c r="B389">
        <f t="shared" si="144"/>
        <v>1</v>
      </c>
      <c r="C389">
        <f t="shared" si="145"/>
        <v>0</v>
      </c>
      <c r="D389">
        <f t="shared" si="146"/>
        <v>0</v>
      </c>
      <c r="E389">
        <f t="shared" si="147"/>
        <v>0</v>
      </c>
      <c r="F389">
        <f t="shared" si="148"/>
        <v>0</v>
      </c>
      <c r="G389">
        <f t="shared" si="149"/>
        <v>0</v>
      </c>
      <c r="H389" s="4"/>
      <c r="I389" s="4"/>
      <c r="J389" s="2">
        <v>1.25</v>
      </c>
      <c r="K389" s="2">
        <v>-0.26156528403737106</v>
      </c>
      <c r="L389" s="2">
        <v>1.953125</v>
      </c>
      <c r="M389" s="2">
        <v>1.5625</v>
      </c>
      <c r="N389" t="s">
        <v>13</v>
      </c>
      <c r="O389" t="s">
        <v>20</v>
      </c>
      <c r="P389" t="s">
        <v>40</v>
      </c>
      <c r="Q389">
        <f t="shared" si="150"/>
        <v>0</v>
      </c>
      <c r="R389">
        <f t="shared" si="151"/>
        <v>1</v>
      </c>
      <c r="S389">
        <f t="shared" si="152"/>
        <v>0</v>
      </c>
      <c r="T389">
        <f t="shared" si="153"/>
        <v>0</v>
      </c>
      <c r="U389">
        <f t="shared" si="154"/>
        <v>0</v>
      </c>
      <c r="V389" t="s">
        <v>32</v>
      </c>
      <c r="W389">
        <f t="shared" si="155"/>
        <v>0</v>
      </c>
      <c r="X389">
        <f t="shared" si="156"/>
        <v>0</v>
      </c>
      <c r="Y389">
        <f t="shared" si="157"/>
        <v>0</v>
      </c>
      <c r="Z389">
        <f t="shared" si="158"/>
        <v>0</v>
      </c>
      <c r="AA389">
        <f t="shared" si="159"/>
        <v>1</v>
      </c>
      <c r="AB389">
        <f t="shared" si="160"/>
        <v>0</v>
      </c>
      <c r="AC389">
        <f t="shared" si="161"/>
        <v>0</v>
      </c>
      <c r="AD389">
        <f t="shared" si="162"/>
        <v>1</v>
      </c>
      <c r="AE389" t="s">
        <v>23</v>
      </c>
      <c r="AF389">
        <f t="shared" si="163"/>
        <v>0</v>
      </c>
      <c r="AG389">
        <f t="shared" si="164"/>
        <v>1</v>
      </c>
      <c r="AH389">
        <f t="shared" si="165"/>
        <v>0</v>
      </c>
      <c r="AI389">
        <f t="shared" si="166"/>
        <v>0</v>
      </c>
      <c r="AJ389">
        <f t="shared" si="167"/>
        <v>0</v>
      </c>
      <c r="AK389">
        <v>1</v>
      </c>
      <c r="AL389">
        <v>1</v>
      </c>
      <c r="AM389">
        <v>1</v>
      </c>
      <c r="AN389">
        <v>0</v>
      </c>
      <c r="AO389">
        <v>1</v>
      </c>
      <c r="AP389">
        <v>1</v>
      </c>
      <c r="AQ389">
        <v>1</v>
      </c>
      <c r="AR389">
        <v>0</v>
      </c>
      <c r="AS389">
        <v>0</v>
      </c>
      <c r="AT389">
        <v>0</v>
      </c>
      <c r="AU389" t="s">
        <v>22</v>
      </c>
      <c r="AV389">
        <v>61.5</v>
      </c>
      <c r="AW389">
        <v>57</v>
      </c>
      <c r="AX389">
        <v>35</v>
      </c>
      <c r="AY389">
        <v>40.799999999999997</v>
      </c>
      <c r="AZ389">
        <v>55</v>
      </c>
      <c r="BA389">
        <v>80</v>
      </c>
      <c r="BB389">
        <v>1</v>
      </c>
    </row>
    <row r="390" spans="1:54" x14ac:dyDescent="0.3">
      <c r="A390" t="s">
        <v>19</v>
      </c>
      <c r="B390">
        <f t="shared" si="144"/>
        <v>1</v>
      </c>
      <c r="C390">
        <f t="shared" si="145"/>
        <v>0</v>
      </c>
      <c r="D390">
        <f t="shared" si="146"/>
        <v>0</v>
      </c>
      <c r="E390">
        <f t="shared" si="147"/>
        <v>0</v>
      </c>
      <c r="F390">
        <f t="shared" si="148"/>
        <v>0</v>
      </c>
      <c r="G390">
        <f t="shared" si="149"/>
        <v>0</v>
      </c>
      <c r="H390" s="4"/>
      <c r="I390" s="4"/>
      <c r="J390" s="2">
        <v>1.62</v>
      </c>
      <c r="K390" s="2">
        <v>1.0157259647966868</v>
      </c>
      <c r="L390" s="2">
        <v>4.2515280000000004</v>
      </c>
      <c r="M390" s="2">
        <v>2.6244000000000005</v>
      </c>
      <c r="N390" t="s">
        <v>13</v>
      </c>
      <c r="O390" t="s">
        <v>20</v>
      </c>
      <c r="P390" t="s">
        <v>15</v>
      </c>
      <c r="Q390">
        <f t="shared" si="150"/>
        <v>0</v>
      </c>
      <c r="R390">
        <f t="shared" si="151"/>
        <v>0</v>
      </c>
      <c r="S390">
        <f t="shared" si="152"/>
        <v>1</v>
      </c>
      <c r="T390">
        <f t="shared" si="153"/>
        <v>0</v>
      </c>
      <c r="U390">
        <f t="shared" si="154"/>
        <v>0</v>
      </c>
      <c r="V390" t="s">
        <v>16</v>
      </c>
      <c r="W390">
        <f t="shared" si="155"/>
        <v>0</v>
      </c>
      <c r="X390">
        <f t="shared" si="156"/>
        <v>0</v>
      </c>
      <c r="Y390">
        <f t="shared" si="157"/>
        <v>0</v>
      </c>
      <c r="Z390">
        <f t="shared" si="158"/>
        <v>1</v>
      </c>
      <c r="AA390">
        <f t="shared" si="159"/>
        <v>0</v>
      </c>
      <c r="AB390">
        <f t="shared" si="160"/>
        <v>0</v>
      </c>
      <c r="AC390">
        <f t="shared" si="161"/>
        <v>0</v>
      </c>
      <c r="AD390">
        <f t="shared" si="162"/>
        <v>1</v>
      </c>
      <c r="AE390" t="s">
        <v>23</v>
      </c>
      <c r="AF390">
        <f t="shared" si="163"/>
        <v>0</v>
      </c>
      <c r="AG390">
        <f t="shared" si="164"/>
        <v>1</v>
      </c>
      <c r="AH390">
        <f t="shared" si="165"/>
        <v>0</v>
      </c>
      <c r="AI390">
        <f t="shared" si="166"/>
        <v>0</v>
      </c>
      <c r="AJ390">
        <f t="shared" si="167"/>
        <v>0</v>
      </c>
      <c r="AK390">
        <v>1</v>
      </c>
      <c r="AL390">
        <v>1</v>
      </c>
      <c r="AM390">
        <v>0</v>
      </c>
      <c r="AN390">
        <v>0</v>
      </c>
      <c r="AO390">
        <v>1</v>
      </c>
      <c r="AP390">
        <v>1</v>
      </c>
      <c r="AQ390">
        <v>1</v>
      </c>
      <c r="AR390">
        <v>0</v>
      </c>
      <c r="AS390">
        <v>0</v>
      </c>
      <c r="AT390">
        <v>0</v>
      </c>
      <c r="AU390" t="s">
        <v>22</v>
      </c>
      <c r="AV390">
        <v>61.4</v>
      </c>
      <c r="AW390">
        <v>57</v>
      </c>
      <c r="AX390">
        <v>35</v>
      </c>
      <c r="AY390">
        <v>40.6</v>
      </c>
      <c r="AZ390">
        <v>55</v>
      </c>
      <c r="BA390">
        <v>80</v>
      </c>
      <c r="BB390">
        <v>1</v>
      </c>
    </row>
    <row r="391" spans="1:54" x14ac:dyDescent="0.3">
      <c r="A391" t="s">
        <v>25</v>
      </c>
      <c r="B391">
        <f t="shared" si="144"/>
        <v>0</v>
      </c>
      <c r="C391">
        <f t="shared" si="145"/>
        <v>1</v>
      </c>
      <c r="D391">
        <f t="shared" si="146"/>
        <v>0</v>
      </c>
      <c r="E391">
        <f t="shared" si="147"/>
        <v>0</v>
      </c>
      <c r="F391">
        <f t="shared" si="148"/>
        <v>0</v>
      </c>
      <c r="G391">
        <f t="shared" si="149"/>
        <v>0</v>
      </c>
      <c r="H391" s="4"/>
      <c r="I391" s="4"/>
      <c r="J391" s="2">
        <v>1.1859999999999999</v>
      </c>
      <c r="K391" s="2">
        <v>-0.48250214870055957</v>
      </c>
      <c r="L391" s="2">
        <v>1.6682228559999999</v>
      </c>
      <c r="M391" s="2">
        <v>1.406596</v>
      </c>
      <c r="N391" t="s">
        <v>13</v>
      </c>
      <c r="O391" t="s">
        <v>26</v>
      </c>
      <c r="P391" t="s">
        <v>31</v>
      </c>
      <c r="Q391">
        <f t="shared" si="150"/>
        <v>0</v>
      </c>
      <c r="R391">
        <f t="shared" si="151"/>
        <v>0</v>
      </c>
      <c r="S391">
        <f t="shared" si="152"/>
        <v>0</v>
      </c>
      <c r="T391">
        <f t="shared" si="153"/>
        <v>1</v>
      </c>
      <c r="U391">
        <f t="shared" si="154"/>
        <v>0</v>
      </c>
      <c r="V391" t="s">
        <v>16</v>
      </c>
      <c r="W391">
        <f t="shared" si="155"/>
        <v>0</v>
      </c>
      <c r="X391">
        <f t="shared" si="156"/>
        <v>0</v>
      </c>
      <c r="Y391">
        <f t="shared" si="157"/>
        <v>0</v>
      </c>
      <c r="Z391">
        <f t="shared" si="158"/>
        <v>1</v>
      </c>
      <c r="AA391">
        <f t="shared" si="159"/>
        <v>0</v>
      </c>
      <c r="AB391">
        <f t="shared" si="160"/>
        <v>0</v>
      </c>
      <c r="AC391">
        <f t="shared" si="161"/>
        <v>0</v>
      </c>
      <c r="AD391">
        <f t="shared" si="162"/>
        <v>1</v>
      </c>
      <c r="AE391" t="s">
        <v>18</v>
      </c>
      <c r="AF391">
        <f t="shared" si="163"/>
        <v>0</v>
      </c>
      <c r="AG391">
        <f t="shared" si="164"/>
        <v>0</v>
      </c>
      <c r="AH391">
        <f t="shared" si="165"/>
        <v>0</v>
      </c>
      <c r="AI391">
        <f t="shared" si="166"/>
        <v>0</v>
      </c>
      <c r="AJ391">
        <f t="shared" si="167"/>
        <v>1</v>
      </c>
      <c r="AK391">
        <v>1</v>
      </c>
      <c r="AL391">
        <v>1</v>
      </c>
      <c r="AM391">
        <v>0</v>
      </c>
      <c r="AN391">
        <v>1</v>
      </c>
      <c r="AO391">
        <v>1</v>
      </c>
      <c r="AP391">
        <v>1</v>
      </c>
      <c r="AQ391">
        <v>1</v>
      </c>
      <c r="AR391">
        <v>0</v>
      </c>
      <c r="AS391">
        <v>1</v>
      </c>
      <c r="AT391">
        <v>0</v>
      </c>
      <c r="AU391" t="s">
        <v>17</v>
      </c>
      <c r="AV391">
        <v>61.6</v>
      </c>
      <c r="AW391">
        <v>56.5</v>
      </c>
      <c r="AX391">
        <v>34.9</v>
      </c>
      <c r="AY391">
        <v>40.799999999999997</v>
      </c>
      <c r="AZ391">
        <v>51</v>
      </c>
      <c r="BA391">
        <v>77</v>
      </c>
      <c r="BB391">
        <v>1</v>
      </c>
    </row>
    <row r="392" spans="1:54" x14ac:dyDescent="0.3">
      <c r="A392" t="s">
        <v>29</v>
      </c>
      <c r="B392">
        <f t="shared" si="144"/>
        <v>0</v>
      </c>
      <c r="C392">
        <f t="shared" si="145"/>
        <v>0</v>
      </c>
      <c r="D392">
        <f t="shared" si="146"/>
        <v>1</v>
      </c>
      <c r="E392">
        <f t="shared" si="147"/>
        <v>0</v>
      </c>
      <c r="F392">
        <f t="shared" si="148"/>
        <v>0</v>
      </c>
      <c r="G392">
        <f t="shared" si="149"/>
        <v>0</v>
      </c>
      <c r="H392" s="4"/>
      <c r="I392" s="4"/>
      <c r="J392" s="2">
        <v>1.32</v>
      </c>
      <c r="K392" s="2">
        <v>-1.9915588312008629E-2</v>
      </c>
      <c r="L392" s="2">
        <v>2.2999680000000002</v>
      </c>
      <c r="M392" s="2">
        <v>1.7424000000000002</v>
      </c>
      <c r="N392" t="s">
        <v>30</v>
      </c>
      <c r="O392" t="s">
        <v>14</v>
      </c>
      <c r="P392" t="s">
        <v>21</v>
      </c>
      <c r="Q392">
        <f t="shared" si="150"/>
        <v>0</v>
      </c>
      <c r="R392">
        <f t="shared" si="151"/>
        <v>0</v>
      </c>
      <c r="S392">
        <f t="shared" si="152"/>
        <v>0</v>
      </c>
      <c r="T392">
        <f t="shared" si="153"/>
        <v>0</v>
      </c>
      <c r="U392">
        <f t="shared" si="154"/>
        <v>1</v>
      </c>
      <c r="V392" t="s">
        <v>16</v>
      </c>
      <c r="W392">
        <f t="shared" si="155"/>
        <v>0</v>
      </c>
      <c r="X392">
        <f t="shared" si="156"/>
        <v>0</v>
      </c>
      <c r="Y392">
        <f t="shared" si="157"/>
        <v>0</v>
      </c>
      <c r="Z392">
        <f t="shared" si="158"/>
        <v>1</v>
      </c>
      <c r="AA392">
        <f t="shared" si="159"/>
        <v>0</v>
      </c>
      <c r="AB392">
        <f t="shared" si="160"/>
        <v>0</v>
      </c>
      <c r="AC392">
        <f t="shared" si="161"/>
        <v>0</v>
      </c>
      <c r="AD392">
        <f t="shared" si="162"/>
        <v>1</v>
      </c>
      <c r="AE392" t="s">
        <v>28</v>
      </c>
      <c r="AF392">
        <f t="shared" si="163"/>
        <v>0</v>
      </c>
      <c r="AG392">
        <f t="shared" si="164"/>
        <v>0</v>
      </c>
      <c r="AH392">
        <f t="shared" si="165"/>
        <v>0</v>
      </c>
      <c r="AI392">
        <f t="shared" si="166"/>
        <v>1</v>
      </c>
      <c r="AJ392">
        <f t="shared" si="167"/>
        <v>0</v>
      </c>
      <c r="AK392">
        <v>1</v>
      </c>
      <c r="AL392">
        <v>1</v>
      </c>
      <c r="AM392">
        <v>0</v>
      </c>
      <c r="AN392">
        <v>1</v>
      </c>
      <c r="AO392">
        <v>1</v>
      </c>
      <c r="AP392">
        <v>1</v>
      </c>
      <c r="AQ392">
        <v>1</v>
      </c>
      <c r="AR392">
        <v>0</v>
      </c>
      <c r="AS392">
        <v>1</v>
      </c>
      <c r="AT392">
        <v>1</v>
      </c>
      <c r="AU392" t="s">
        <v>17</v>
      </c>
      <c r="AV392">
        <v>61.4</v>
      </c>
      <c r="AW392">
        <v>56.6</v>
      </c>
      <c r="AX392">
        <v>34.5</v>
      </c>
      <c r="AY392">
        <v>40.799999999999997</v>
      </c>
      <c r="AZ392">
        <v>52</v>
      </c>
      <c r="BA392">
        <v>77</v>
      </c>
      <c r="BB392">
        <v>1</v>
      </c>
    </row>
    <row r="393" spans="1:54" x14ac:dyDescent="0.3">
      <c r="A393" t="s">
        <v>19</v>
      </c>
      <c r="B393">
        <f t="shared" si="144"/>
        <v>1</v>
      </c>
      <c r="C393">
        <f t="shared" si="145"/>
        <v>0</v>
      </c>
      <c r="D393">
        <f t="shared" si="146"/>
        <v>0</v>
      </c>
      <c r="E393">
        <f t="shared" si="147"/>
        <v>0</v>
      </c>
      <c r="F393">
        <f t="shared" si="148"/>
        <v>0</v>
      </c>
      <c r="G393">
        <f t="shared" si="149"/>
        <v>0</v>
      </c>
      <c r="H393" s="4"/>
      <c r="I393" s="4"/>
      <c r="J393" s="2">
        <v>1.04</v>
      </c>
      <c r="K393" s="2">
        <v>-0.98651437121345753</v>
      </c>
      <c r="L393" s="2">
        <v>1.1248640000000001</v>
      </c>
      <c r="M393" s="2">
        <v>1.0816000000000001</v>
      </c>
      <c r="N393" t="s">
        <v>13</v>
      </c>
      <c r="O393" t="s">
        <v>20</v>
      </c>
      <c r="P393" t="s">
        <v>21</v>
      </c>
      <c r="Q393">
        <f t="shared" si="150"/>
        <v>0</v>
      </c>
      <c r="R393">
        <f t="shared" si="151"/>
        <v>0</v>
      </c>
      <c r="S393">
        <f t="shared" si="152"/>
        <v>0</v>
      </c>
      <c r="T393">
        <f t="shared" si="153"/>
        <v>0</v>
      </c>
      <c r="U393">
        <f t="shared" si="154"/>
        <v>1</v>
      </c>
      <c r="V393" t="s">
        <v>34</v>
      </c>
      <c r="W393">
        <f t="shared" si="155"/>
        <v>0</v>
      </c>
      <c r="X393">
        <f t="shared" si="156"/>
        <v>0</v>
      </c>
      <c r="Y393">
        <f t="shared" si="157"/>
        <v>0</v>
      </c>
      <c r="Z393">
        <f t="shared" si="158"/>
        <v>0</v>
      </c>
      <c r="AA393">
        <f t="shared" si="159"/>
        <v>0</v>
      </c>
      <c r="AB393">
        <f t="shared" si="160"/>
        <v>1</v>
      </c>
      <c r="AC393">
        <f t="shared" si="161"/>
        <v>0</v>
      </c>
      <c r="AD393">
        <f t="shared" si="162"/>
        <v>1</v>
      </c>
      <c r="AE393" t="s">
        <v>23</v>
      </c>
      <c r="AF393">
        <f t="shared" si="163"/>
        <v>0</v>
      </c>
      <c r="AG393">
        <f t="shared" si="164"/>
        <v>1</v>
      </c>
      <c r="AH393">
        <f t="shared" si="165"/>
        <v>0</v>
      </c>
      <c r="AI393">
        <f t="shared" si="166"/>
        <v>0</v>
      </c>
      <c r="AJ393">
        <f t="shared" si="167"/>
        <v>0</v>
      </c>
      <c r="AK393">
        <v>1</v>
      </c>
      <c r="AL393">
        <v>1</v>
      </c>
      <c r="AM393">
        <v>1</v>
      </c>
      <c r="AN393">
        <v>0</v>
      </c>
      <c r="AO393">
        <v>1</v>
      </c>
      <c r="AP393">
        <v>1</v>
      </c>
      <c r="AQ393">
        <v>1</v>
      </c>
      <c r="AR393">
        <v>1</v>
      </c>
      <c r="AS393">
        <v>0</v>
      </c>
      <c r="AT393">
        <v>0</v>
      </c>
      <c r="AU393" t="s">
        <v>22</v>
      </c>
      <c r="AV393">
        <v>61.7</v>
      </c>
      <c r="AW393">
        <v>57</v>
      </c>
      <c r="AX393">
        <v>35</v>
      </c>
      <c r="AY393">
        <v>40.6</v>
      </c>
      <c r="AZ393">
        <v>50</v>
      </c>
      <c r="BA393">
        <v>75</v>
      </c>
      <c r="BB393">
        <v>1</v>
      </c>
    </row>
    <row r="394" spans="1:54" x14ac:dyDescent="0.3">
      <c r="A394" t="s">
        <v>29</v>
      </c>
      <c r="B394">
        <f t="shared" si="144"/>
        <v>0</v>
      </c>
      <c r="C394">
        <f t="shared" si="145"/>
        <v>0</v>
      </c>
      <c r="D394">
        <f t="shared" si="146"/>
        <v>1</v>
      </c>
      <c r="E394">
        <f t="shared" si="147"/>
        <v>0</v>
      </c>
      <c r="F394">
        <f t="shared" si="148"/>
        <v>0</v>
      </c>
      <c r="G394">
        <f t="shared" si="149"/>
        <v>0</v>
      </c>
      <c r="H394" s="4"/>
      <c r="I394" s="4"/>
      <c r="J394" s="2">
        <v>2.4900000000000002</v>
      </c>
      <c r="K394" s="2">
        <v>4.0190864688119028</v>
      </c>
      <c r="L394" s="2">
        <v>15.438249000000004</v>
      </c>
      <c r="M394" s="2">
        <v>6.2001000000000008</v>
      </c>
      <c r="N394" t="s">
        <v>30</v>
      </c>
      <c r="O394" t="s">
        <v>14</v>
      </c>
      <c r="P394" t="s">
        <v>31</v>
      </c>
      <c r="Q394">
        <f t="shared" si="150"/>
        <v>0</v>
      </c>
      <c r="R394">
        <f t="shared" si="151"/>
        <v>0</v>
      </c>
      <c r="S394">
        <f t="shared" si="152"/>
        <v>0</v>
      </c>
      <c r="T394">
        <f t="shared" si="153"/>
        <v>1</v>
      </c>
      <c r="U394">
        <f t="shared" si="154"/>
        <v>0</v>
      </c>
      <c r="V394" t="s">
        <v>16</v>
      </c>
      <c r="W394">
        <f t="shared" si="155"/>
        <v>0</v>
      </c>
      <c r="X394">
        <f t="shared" si="156"/>
        <v>0</v>
      </c>
      <c r="Y394">
        <f t="shared" si="157"/>
        <v>0</v>
      </c>
      <c r="Z394">
        <f t="shared" si="158"/>
        <v>1</v>
      </c>
      <c r="AA394">
        <f t="shared" si="159"/>
        <v>0</v>
      </c>
      <c r="AB394">
        <f t="shared" si="160"/>
        <v>0</v>
      </c>
      <c r="AC394">
        <f t="shared" si="161"/>
        <v>0</v>
      </c>
      <c r="AD394">
        <f t="shared" si="162"/>
        <v>1</v>
      </c>
      <c r="AE394" t="s">
        <v>28</v>
      </c>
      <c r="AF394">
        <f t="shared" si="163"/>
        <v>0</v>
      </c>
      <c r="AG394">
        <f t="shared" si="164"/>
        <v>0</v>
      </c>
      <c r="AH394">
        <f t="shared" si="165"/>
        <v>0</v>
      </c>
      <c r="AI394">
        <f t="shared" si="166"/>
        <v>1</v>
      </c>
      <c r="AJ394">
        <f t="shared" si="167"/>
        <v>0</v>
      </c>
      <c r="AK394">
        <v>1</v>
      </c>
      <c r="AL394">
        <v>1</v>
      </c>
      <c r="AM394">
        <v>1</v>
      </c>
      <c r="AN394">
        <v>1</v>
      </c>
      <c r="AO394">
        <v>1</v>
      </c>
      <c r="AP394">
        <v>1</v>
      </c>
      <c r="AQ394">
        <v>1</v>
      </c>
      <c r="AR394">
        <v>1</v>
      </c>
      <c r="AS394">
        <v>1</v>
      </c>
      <c r="AT394">
        <v>1</v>
      </c>
      <c r="AU394" t="s">
        <v>17</v>
      </c>
      <c r="AV394">
        <v>61.4</v>
      </c>
      <c r="AW394">
        <v>56.4</v>
      </c>
      <c r="AX394">
        <v>34.4</v>
      </c>
      <c r="AY394">
        <v>40.700000000000003</v>
      </c>
      <c r="AZ394">
        <v>50</v>
      </c>
      <c r="BA394">
        <v>77</v>
      </c>
      <c r="BB394">
        <v>1</v>
      </c>
    </row>
    <row r="395" spans="1:54" x14ac:dyDescent="0.3">
      <c r="A395" t="s">
        <v>25</v>
      </c>
      <c r="B395">
        <f t="shared" si="144"/>
        <v>0</v>
      </c>
      <c r="C395">
        <f t="shared" si="145"/>
        <v>1</v>
      </c>
      <c r="D395">
        <f t="shared" si="146"/>
        <v>0</v>
      </c>
      <c r="E395">
        <f t="shared" si="147"/>
        <v>0</v>
      </c>
      <c r="F395">
        <f t="shared" si="148"/>
        <v>0</v>
      </c>
      <c r="G395">
        <f t="shared" si="149"/>
        <v>0</v>
      </c>
      <c r="H395" s="4"/>
      <c r="I395" s="4"/>
      <c r="J395" s="2">
        <v>1.024</v>
      </c>
      <c r="K395" s="2">
        <v>-1.0417485873792547</v>
      </c>
      <c r="L395" s="2">
        <v>1.0737418240000001</v>
      </c>
      <c r="M395" s="2">
        <v>1.048576</v>
      </c>
      <c r="N395" t="s">
        <v>13</v>
      </c>
      <c r="O395" t="s">
        <v>26</v>
      </c>
      <c r="P395" t="s">
        <v>27</v>
      </c>
      <c r="Q395">
        <f t="shared" si="150"/>
        <v>1</v>
      </c>
      <c r="R395">
        <f t="shared" si="151"/>
        <v>0</v>
      </c>
      <c r="S395">
        <f t="shared" si="152"/>
        <v>0</v>
      </c>
      <c r="T395">
        <f t="shared" si="153"/>
        <v>0</v>
      </c>
      <c r="U395">
        <f t="shared" si="154"/>
        <v>0</v>
      </c>
      <c r="V395" t="s">
        <v>16</v>
      </c>
      <c r="W395">
        <f t="shared" si="155"/>
        <v>0</v>
      </c>
      <c r="X395">
        <f t="shared" si="156"/>
        <v>0</v>
      </c>
      <c r="Y395">
        <f t="shared" si="157"/>
        <v>0</v>
      </c>
      <c r="Z395">
        <f t="shared" si="158"/>
        <v>1</v>
      </c>
      <c r="AA395">
        <f t="shared" si="159"/>
        <v>0</v>
      </c>
      <c r="AB395">
        <f t="shared" si="160"/>
        <v>0</v>
      </c>
      <c r="AC395">
        <f t="shared" si="161"/>
        <v>0</v>
      </c>
      <c r="AD395">
        <f t="shared" si="162"/>
        <v>1</v>
      </c>
      <c r="AE395" t="s">
        <v>18</v>
      </c>
      <c r="AF395">
        <f t="shared" si="163"/>
        <v>0</v>
      </c>
      <c r="AG395">
        <f t="shared" si="164"/>
        <v>0</v>
      </c>
      <c r="AH395">
        <f t="shared" si="165"/>
        <v>0</v>
      </c>
      <c r="AI395">
        <f t="shared" si="166"/>
        <v>0</v>
      </c>
      <c r="AJ395">
        <f t="shared" si="167"/>
        <v>1</v>
      </c>
      <c r="AK395">
        <v>1</v>
      </c>
      <c r="AL395">
        <v>1</v>
      </c>
      <c r="AM395">
        <v>0</v>
      </c>
      <c r="AN395">
        <v>1</v>
      </c>
      <c r="AO395">
        <v>1</v>
      </c>
      <c r="AP395">
        <v>1</v>
      </c>
      <c r="AQ395">
        <v>0</v>
      </c>
      <c r="AR395">
        <v>0</v>
      </c>
      <c r="AS395">
        <v>0</v>
      </c>
      <c r="AT395">
        <v>0</v>
      </c>
      <c r="AU395" t="s">
        <v>17</v>
      </c>
      <c r="AV395">
        <v>60.7</v>
      </c>
      <c r="AW395">
        <v>57.1</v>
      </c>
      <c r="AX395">
        <v>34.200000000000003</v>
      </c>
      <c r="AY395">
        <v>40.9</v>
      </c>
      <c r="AZ395">
        <v>53</v>
      </c>
      <c r="BA395">
        <v>76</v>
      </c>
      <c r="BB395">
        <v>1</v>
      </c>
    </row>
    <row r="396" spans="1:54" x14ac:dyDescent="0.3">
      <c r="A396" t="s">
        <v>19</v>
      </c>
      <c r="B396">
        <f t="shared" si="144"/>
        <v>1</v>
      </c>
      <c r="C396">
        <f t="shared" si="145"/>
        <v>0</v>
      </c>
      <c r="D396">
        <f t="shared" si="146"/>
        <v>0</v>
      </c>
      <c r="E396">
        <f t="shared" si="147"/>
        <v>0</v>
      </c>
      <c r="F396">
        <f t="shared" si="148"/>
        <v>0</v>
      </c>
      <c r="G396">
        <f t="shared" si="149"/>
        <v>0</v>
      </c>
      <c r="H396" s="4"/>
      <c r="I396" s="4"/>
      <c r="J396" s="2">
        <v>1.6</v>
      </c>
      <c r="K396" s="2">
        <v>0.94668319458944028</v>
      </c>
      <c r="L396" s="2">
        <v>4.096000000000001</v>
      </c>
      <c r="M396" s="2">
        <v>2.5600000000000005</v>
      </c>
      <c r="N396" t="s">
        <v>13</v>
      </c>
      <c r="O396" t="s">
        <v>20</v>
      </c>
      <c r="P396" t="s">
        <v>21</v>
      </c>
      <c r="Q396">
        <f t="shared" si="150"/>
        <v>0</v>
      </c>
      <c r="R396">
        <f t="shared" si="151"/>
        <v>0</v>
      </c>
      <c r="S396">
        <f t="shared" si="152"/>
        <v>0</v>
      </c>
      <c r="T396">
        <f t="shared" si="153"/>
        <v>0</v>
      </c>
      <c r="U396">
        <f t="shared" si="154"/>
        <v>1</v>
      </c>
      <c r="V396" t="s">
        <v>34</v>
      </c>
      <c r="W396">
        <f t="shared" si="155"/>
        <v>0</v>
      </c>
      <c r="X396">
        <f t="shared" si="156"/>
        <v>0</v>
      </c>
      <c r="Y396">
        <f t="shared" si="157"/>
        <v>0</v>
      </c>
      <c r="Z396">
        <f t="shared" si="158"/>
        <v>0</v>
      </c>
      <c r="AA396">
        <f t="shared" si="159"/>
        <v>0</v>
      </c>
      <c r="AB396">
        <f t="shared" si="160"/>
        <v>1</v>
      </c>
      <c r="AC396">
        <f t="shared" si="161"/>
        <v>0</v>
      </c>
      <c r="AD396">
        <f t="shared" si="162"/>
        <v>1</v>
      </c>
      <c r="AE396" t="s">
        <v>28</v>
      </c>
      <c r="AF396">
        <f t="shared" si="163"/>
        <v>0</v>
      </c>
      <c r="AG396">
        <f t="shared" si="164"/>
        <v>0</v>
      </c>
      <c r="AH396">
        <f t="shared" si="165"/>
        <v>0</v>
      </c>
      <c r="AI396">
        <f t="shared" si="166"/>
        <v>1</v>
      </c>
      <c r="AJ396">
        <f t="shared" si="167"/>
        <v>0</v>
      </c>
      <c r="AK396">
        <v>1</v>
      </c>
      <c r="AL396">
        <v>1</v>
      </c>
      <c r="AM396">
        <v>1</v>
      </c>
      <c r="AN396">
        <v>0</v>
      </c>
      <c r="AO396">
        <v>1</v>
      </c>
      <c r="AP396">
        <v>1</v>
      </c>
      <c r="AQ396">
        <v>1</v>
      </c>
      <c r="AR396">
        <v>1</v>
      </c>
      <c r="AS396">
        <v>0</v>
      </c>
      <c r="AT396">
        <v>0</v>
      </c>
      <c r="AU396" t="s">
        <v>22</v>
      </c>
      <c r="AV396">
        <v>61</v>
      </c>
      <c r="AW396">
        <v>56</v>
      </c>
      <c r="AX396">
        <v>35</v>
      </c>
      <c r="AY396">
        <v>40.6</v>
      </c>
      <c r="AZ396">
        <v>50</v>
      </c>
      <c r="BA396">
        <v>80</v>
      </c>
      <c r="BB396">
        <v>1</v>
      </c>
    </row>
    <row r="397" spans="1:54" x14ac:dyDescent="0.3">
      <c r="A397" t="s">
        <v>19</v>
      </c>
      <c r="B397">
        <f t="shared" si="144"/>
        <v>1</v>
      </c>
      <c r="C397">
        <f t="shared" si="145"/>
        <v>0</v>
      </c>
      <c r="D397">
        <f t="shared" si="146"/>
        <v>0</v>
      </c>
      <c r="E397">
        <f t="shared" si="147"/>
        <v>0</v>
      </c>
      <c r="F397">
        <f t="shared" si="148"/>
        <v>0</v>
      </c>
      <c r="G397">
        <f t="shared" si="149"/>
        <v>0</v>
      </c>
      <c r="H397" s="4"/>
      <c r="I397" s="4"/>
      <c r="J397" s="2">
        <v>1.21</v>
      </c>
      <c r="K397" s="2">
        <v>-0.39965082445186384</v>
      </c>
      <c r="L397" s="2">
        <v>1.7715609999999999</v>
      </c>
      <c r="M397" s="2">
        <v>1.4641</v>
      </c>
      <c r="N397" t="s">
        <v>13</v>
      </c>
      <c r="O397" t="s">
        <v>20</v>
      </c>
      <c r="P397" t="s">
        <v>21</v>
      </c>
      <c r="Q397">
        <f t="shared" si="150"/>
        <v>0</v>
      </c>
      <c r="R397">
        <f t="shared" si="151"/>
        <v>0</v>
      </c>
      <c r="S397">
        <f t="shared" si="152"/>
        <v>0</v>
      </c>
      <c r="T397">
        <f t="shared" si="153"/>
        <v>0</v>
      </c>
      <c r="U397">
        <f t="shared" si="154"/>
        <v>1</v>
      </c>
      <c r="V397" t="s">
        <v>16</v>
      </c>
      <c r="W397">
        <f t="shared" si="155"/>
        <v>0</v>
      </c>
      <c r="X397">
        <f t="shared" si="156"/>
        <v>0</v>
      </c>
      <c r="Y397">
        <f t="shared" si="157"/>
        <v>0</v>
      </c>
      <c r="Z397">
        <f t="shared" si="158"/>
        <v>1</v>
      </c>
      <c r="AA397">
        <f t="shared" si="159"/>
        <v>0</v>
      </c>
      <c r="AB397">
        <f t="shared" si="160"/>
        <v>0</v>
      </c>
      <c r="AC397">
        <f t="shared" si="161"/>
        <v>0</v>
      </c>
      <c r="AD397">
        <f t="shared" si="162"/>
        <v>1</v>
      </c>
      <c r="AE397" t="s">
        <v>33</v>
      </c>
      <c r="AF397">
        <f t="shared" si="163"/>
        <v>1</v>
      </c>
      <c r="AG397">
        <f t="shared" si="164"/>
        <v>0</v>
      </c>
      <c r="AH397">
        <f t="shared" si="165"/>
        <v>0</v>
      </c>
      <c r="AI397">
        <f t="shared" si="166"/>
        <v>0</v>
      </c>
      <c r="AJ397">
        <f t="shared" si="167"/>
        <v>0</v>
      </c>
      <c r="AK397">
        <v>1</v>
      </c>
      <c r="AL397">
        <v>1</v>
      </c>
      <c r="AM397">
        <v>0</v>
      </c>
      <c r="AN397">
        <v>0</v>
      </c>
      <c r="AO397">
        <v>1</v>
      </c>
      <c r="AP397">
        <v>1</v>
      </c>
      <c r="AQ397">
        <v>1</v>
      </c>
      <c r="AR397">
        <v>1</v>
      </c>
      <c r="AS397">
        <v>0</v>
      </c>
      <c r="AT397">
        <v>0</v>
      </c>
      <c r="AU397" t="s">
        <v>22</v>
      </c>
      <c r="AV397">
        <v>61.6</v>
      </c>
      <c r="AW397">
        <v>57</v>
      </c>
      <c r="AX397">
        <v>35.5</v>
      </c>
      <c r="AY397">
        <v>40.799999999999997</v>
      </c>
      <c r="AZ397">
        <v>50</v>
      </c>
      <c r="BA397">
        <v>80</v>
      </c>
      <c r="BB397">
        <v>1</v>
      </c>
    </row>
    <row r="398" spans="1:54" x14ac:dyDescent="0.3">
      <c r="A398" s="1"/>
      <c r="B398">
        <f t="shared" si="144"/>
        <v>0</v>
      </c>
      <c r="C398">
        <f t="shared" si="145"/>
        <v>0</v>
      </c>
      <c r="D398">
        <f t="shared" si="146"/>
        <v>0</v>
      </c>
      <c r="E398">
        <f t="shared" si="147"/>
        <v>0</v>
      </c>
      <c r="F398">
        <f t="shared" si="148"/>
        <v>0</v>
      </c>
      <c r="G398">
        <f t="shared" si="149"/>
        <v>0</v>
      </c>
      <c r="H398" s="3">
        <v>13406</v>
      </c>
      <c r="I398" s="3">
        <v>9.5034576469179033</v>
      </c>
      <c r="J398" s="2">
        <v>1.3009999999999999</v>
      </c>
      <c r="K398" s="2">
        <v>-8.5506220008893102E-2</v>
      </c>
      <c r="L398" s="2">
        <v>2.2020739009999994</v>
      </c>
      <c r="M398" s="2">
        <v>1.6926009999999998</v>
      </c>
      <c r="N398" t="s">
        <v>13</v>
      </c>
      <c r="O398" t="s">
        <v>14</v>
      </c>
      <c r="P398" t="s">
        <v>40</v>
      </c>
      <c r="Q398">
        <f t="shared" si="150"/>
        <v>0</v>
      </c>
      <c r="R398">
        <f t="shared" si="151"/>
        <v>1</v>
      </c>
      <c r="S398">
        <f t="shared" si="152"/>
        <v>0</v>
      </c>
      <c r="T398">
        <f t="shared" si="153"/>
        <v>0</v>
      </c>
      <c r="U398">
        <f t="shared" si="154"/>
        <v>0</v>
      </c>
      <c r="V398" t="s">
        <v>16</v>
      </c>
      <c r="W398">
        <f t="shared" si="155"/>
        <v>0</v>
      </c>
      <c r="X398">
        <f t="shared" si="156"/>
        <v>0</v>
      </c>
      <c r="Y398">
        <f t="shared" si="157"/>
        <v>0</v>
      </c>
      <c r="Z398">
        <f t="shared" si="158"/>
        <v>1</v>
      </c>
      <c r="AA398">
        <f t="shared" si="159"/>
        <v>0</v>
      </c>
      <c r="AB398">
        <f t="shared" si="160"/>
        <v>0</v>
      </c>
      <c r="AC398">
        <f t="shared" si="161"/>
        <v>0</v>
      </c>
      <c r="AD398">
        <f t="shared" si="162"/>
        <v>1</v>
      </c>
      <c r="AE398" t="s">
        <v>28</v>
      </c>
      <c r="AF398">
        <f t="shared" si="163"/>
        <v>0</v>
      </c>
      <c r="AG398">
        <f t="shared" si="164"/>
        <v>0</v>
      </c>
      <c r="AH398">
        <f t="shared" si="165"/>
        <v>0</v>
      </c>
      <c r="AI398">
        <f t="shared" si="166"/>
        <v>1</v>
      </c>
      <c r="AJ398">
        <f t="shared" si="167"/>
        <v>0</v>
      </c>
      <c r="AK398">
        <v>1</v>
      </c>
      <c r="AL398">
        <v>1</v>
      </c>
      <c r="AM398">
        <v>0</v>
      </c>
      <c r="AN398">
        <v>1</v>
      </c>
      <c r="AO398">
        <v>1</v>
      </c>
      <c r="AP398">
        <v>1</v>
      </c>
      <c r="AQ398">
        <v>1</v>
      </c>
      <c r="AR398">
        <v>0</v>
      </c>
      <c r="AS398">
        <v>1</v>
      </c>
      <c r="AT398">
        <v>1</v>
      </c>
      <c r="AU398" t="s">
        <v>17</v>
      </c>
      <c r="AV398">
        <v>61.9</v>
      </c>
      <c r="AW398">
        <v>56.5</v>
      </c>
      <c r="AX398">
        <v>34.5</v>
      </c>
      <c r="AY398">
        <v>40.799999999999997</v>
      </c>
      <c r="AZ398">
        <v>51</v>
      </c>
      <c r="BA398">
        <v>77</v>
      </c>
      <c r="BB398">
        <v>1</v>
      </c>
    </row>
    <row r="399" spans="1:54" x14ac:dyDescent="0.3">
      <c r="A399" s="1"/>
      <c r="B399">
        <f t="shared" si="144"/>
        <v>0</v>
      </c>
      <c r="C399">
        <f t="shared" si="145"/>
        <v>0</v>
      </c>
      <c r="D399">
        <f t="shared" si="146"/>
        <v>0</v>
      </c>
      <c r="E399">
        <f t="shared" si="147"/>
        <v>0</v>
      </c>
      <c r="F399">
        <f t="shared" si="148"/>
        <v>0</v>
      </c>
      <c r="G399">
        <f t="shared" si="149"/>
        <v>0</v>
      </c>
      <c r="H399" s="3">
        <v>16204.235000000001</v>
      </c>
      <c r="I399" s="3">
        <v>9.6930279068093714</v>
      </c>
      <c r="J399" s="2">
        <v>1.06</v>
      </c>
      <c r="K399" s="2">
        <v>-0.91747160100621117</v>
      </c>
      <c r="L399" s="2">
        <v>1.1910160000000001</v>
      </c>
      <c r="M399" s="2">
        <v>1.1236000000000002</v>
      </c>
      <c r="N399" t="s">
        <v>13</v>
      </c>
      <c r="O399" t="s">
        <v>20</v>
      </c>
      <c r="P399" t="s">
        <v>40</v>
      </c>
      <c r="Q399">
        <f t="shared" si="150"/>
        <v>0</v>
      </c>
      <c r="R399">
        <f t="shared" si="151"/>
        <v>1</v>
      </c>
      <c r="S399">
        <f t="shared" si="152"/>
        <v>0</v>
      </c>
      <c r="T399">
        <f t="shared" si="153"/>
        <v>0</v>
      </c>
      <c r="U399">
        <f t="shared" si="154"/>
        <v>0</v>
      </c>
      <c r="V399" t="s">
        <v>37</v>
      </c>
      <c r="W399">
        <f t="shared" si="155"/>
        <v>0</v>
      </c>
      <c r="X399">
        <f t="shared" si="156"/>
        <v>1</v>
      </c>
      <c r="Y399">
        <f t="shared" si="157"/>
        <v>0</v>
      </c>
      <c r="Z399">
        <f t="shared" si="158"/>
        <v>0</v>
      </c>
      <c r="AA399">
        <f t="shared" si="159"/>
        <v>0</v>
      </c>
      <c r="AB399">
        <f t="shared" si="160"/>
        <v>0</v>
      </c>
      <c r="AC399">
        <f t="shared" si="161"/>
        <v>1</v>
      </c>
      <c r="AD399">
        <f t="shared" si="162"/>
        <v>0</v>
      </c>
      <c r="AE399" t="s">
        <v>23</v>
      </c>
      <c r="AF399">
        <f t="shared" si="163"/>
        <v>0</v>
      </c>
      <c r="AG399">
        <f t="shared" si="164"/>
        <v>1</v>
      </c>
      <c r="AH399">
        <f t="shared" si="165"/>
        <v>0</v>
      </c>
      <c r="AI399">
        <f t="shared" si="166"/>
        <v>0</v>
      </c>
      <c r="AJ399">
        <f t="shared" si="167"/>
        <v>0</v>
      </c>
      <c r="AK399">
        <v>1</v>
      </c>
      <c r="AL399">
        <v>1</v>
      </c>
      <c r="AM399">
        <v>1</v>
      </c>
      <c r="AN399">
        <v>0</v>
      </c>
      <c r="AO399">
        <v>1</v>
      </c>
      <c r="AP399">
        <v>1</v>
      </c>
      <c r="AQ399">
        <v>1</v>
      </c>
      <c r="AR399">
        <v>0</v>
      </c>
      <c r="AS399">
        <v>0</v>
      </c>
      <c r="AT399">
        <v>0</v>
      </c>
      <c r="AU399" t="s">
        <v>22</v>
      </c>
      <c r="AV399">
        <v>60.4</v>
      </c>
      <c r="AW399">
        <v>57</v>
      </c>
      <c r="AX399">
        <v>33.5</v>
      </c>
      <c r="AY399">
        <v>40.799999999999997</v>
      </c>
      <c r="AZ399">
        <v>55</v>
      </c>
      <c r="BA399">
        <v>80</v>
      </c>
      <c r="BB399">
        <v>1</v>
      </c>
    </row>
    <row r="400" spans="1:54" x14ac:dyDescent="0.3">
      <c r="A400" s="1"/>
      <c r="B400">
        <f t="shared" si="144"/>
        <v>0</v>
      </c>
      <c r="C400">
        <f t="shared" si="145"/>
        <v>0</v>
      </c>
      <c r="D400">
        <f t="shared" si="146"/>
        <v>0</v>
      </c>
      <c r="E400">
        <f t="shared" si="147"/>
        <v>0</v>
      </c>
      <c r="F400">
        <f t="shared" si="148"/>
        <v>0</v>
      </c>
      <c r="G400">
        <f t="shared" si="149"/>
        <v>0</v>
      </c>
      <c r="H400" s="3">
        <v>11350.155000000001</v>
      </c>
      <c r="I400" s="3">
        <v>9.3369866792039655</v>
      </c>
      <c r="J400" s="2">
        <v>1.07</v>
      </c>
      <c r="K400" s="2">
        <v>-0.88295021590258793</v>
      </c>
      <c r="L400" s="2">
        <v>1.2250430000000001</v>
      </c>
      <c r="M400" s="2">
        <v>1.1449</v>
      </c>
      <c r="N400" t="s">
        <v>13</v>
      </c>
      <c r="O400" t="s">
        <v>20</v>
      </c>
      <c r="P400" t="s">
        <v>40</v>
      </c>
      <c r="Q400">
        <f t="shared" si="150"/>
        <v>0</v>
      </c>
      <c r="R400">
        <f t="shared" si="151"/>
        <v>1</v>
      </c>
      <c r="S400">
        <f t="shared" si="152"/>
        <v>0</v>
      </c>
      <c r="T400">
        <f t="shared" si="153"/>
        <v>0</v>
      </c>
      <c r="U400">
        <f t="shared" si="154"/>
        <v>0</v>
      </c>
      <c r="V400" t="s">
        <v>34</v>
      </c>
      <c r="W400">
        <f t="shared" si="155"/>
        <v>0</v>
      </c>
      <c r="X400">
        <f t="shared" si="156"/>
        <v>0</v>
      </c>
      <c r="Y400">
        <f t="shared" si="157"/>
        <v>0</v>
      </c>
      <c r="Z400">
        <f t="shared" si="158"/>
        <v>0</v>
      </c>
      <c r="AA400">
        <f t="shared" si="159"/>
        <v>0</v>
      </c>
      <c r="AB400">
        <f t="shared" si="160"/>
        <v>1</v>
      </c>
      <c r="AC400">
        <f t="shared" si="161"/>
        <v>0</v>
      </c>
      <c r="AD400">
        <f t="shared" si="162"/>
        <v>1</v>
      </c>
      <c r="AE400" t="s">
        <v>23</v>
      </c>
      <c r="AF400">
        <f t="shared" si="163"/>
        <v>0</v>
      </c>
      <c r="AG400">
        <f t="shared" si="164"/>
        <v>1</v>
      </c>
      <c r="AH400">
        <f t="shared" si="165"/>
        <v>0</v>
      </c>
      <c r="AI400">
        <f t="shared" si="166"/>
        <v>0</v>
      </c>
      <c r="AJ400">
        <f t="shared" si="167"/>
        <v>0</v>
      </c>
      <c r="AK400">
        <v>1</v>
      </c>
      <c r="AL400">
        <v>1</v>
      </c>
      <c r="AM400">
        <v>1</v>
      </c>
      <c r="AN400">
        <v>1</v>
      </c>
      <c r="AO400">
        <v>0</v>
      </c>
      <c r="AP400">
        <v>1</v>
      </c>
      <c r="AQ400">
        <v>1</v>
      </c>
      <c r="AR400">
        <v>1</v>
      </c>
      <c r="AS400">
        <v>0</v>
      </c>
      <c r="AT400">
        <v>0</v>
      </c>
      <c r="AU400" t="s">
        <v>22</v>
      </c>
      <c r="AV400">
        <v>61.8</v>
      </c>
      <c r="AW400">
        <v>57</v>
      </c>
      <c r="AX400">
        <v>34.5</v>
      </c>
      <c r="AY400">
        <v>41.2</v>
      </c>
      <c r="AZ400">
        <v>50</v>
      </c>
      <c r="BA400">
        <v>80</v>
      </c>
      <c r="BB400">
        <v>1</v>
      </c>
    </row>
    <row r="401" spans="1:54" x14ac:dyDescent="0.3">
      <c r="A401" s="1"/>
      <c r="B401">
        <f t="shared" si="144"/>
        <v>0</v>
      </c>
      <c r="C401">
        <f t="shared" si="145"/>
        <v>0</v>
      </c>
      <c r="D401">
        <f t="shared" si="146"/>
        <v>0</v>
      </c>
      <c r="E401">
        <f t="shared" si="147"/>
        <v>0</v>
      </c>
      <c r="F401">
        <f t="shared" si="148"/>
        <v>0</v>
      </c>
      <c r="G401">
        <f t="shared" si="149"/>
        <v>0</v>
      </c>
      <c r="H401" s="3">
        <v>11900</v>
      </c>
      <c r="I401" s="3">
        <v>9.3842936790996205</v>
      </c>
      <c r="J401" s="2">
        <v>1.3</v>
      </c>
      <c r="K401" s="2">
        <v>-8.8958358519255029E-2</v>
      </c>
      <c r="L401" s="2">
        <v>2.1970000000000001</v>
      </c>
      <c r="M401" s="2">
        <v>1.6900000000000002</v>
      </c>
      <c r="N401" t="s">
        <v>13</v>
      </c>
      <c r="O401" t="s">
        <v>36</v>
      </c>
      <c r="P401" t="s">
        <v>31</v>
      </c>
      <c r="Q401">
        <f t="shared" si="150"/>
        <v>0</v>
      </c>
      <c r="R401">
        <f t="shared" si="151"/>
        <v>0</v>
      </c>
      <c r="S401">
        <f t="shared" si="152"/>
        <v>0</v>
      </c>
      <c r="T401">
        <f t="shared" si="153"/>
        <v>1</v>
      </c>
      <c r="U401">
        <f t="shared" si="154"/>
        <v>0</v>
      </c>
      <c r="V401" t="s">
        <v>37</v>
      </c>
      <c r="W401">
        <f t="shared" si="155"/>
        <v>0</v>
      </c>
      <c r="X401">
        <f t="shared" si="156"/>
        <v>1</v>
      </c>
      <c r="Y401">
        <f t="shared" si="157"/>
        <v>0</v>
      </c>
      <c r="Z401">
        <f t="shared" si="158"/>
        <v>0</v>
      </c>
      <c r="AA401">
        <f t="shared" si="159"/>
        <v>0</v>
      </c>
      <c r="AB401">
        <f t="shared" si="160"/>
        <v>0</v>
      </c>
      <c r="AC401">
        <f t="shared" si="161"/>
        <v>1</v>
      </c>
      <c r="AD401">
        <f t="shared" si="162"/>
        <v>0</v>
      </c>
      <c r="AE401" t="s">
        <v>18</v>
      </c>
      <c r="AF401">
        <f t="shared" si="163"/>
        <v>0</v>
      </c>
      <c r="AG401">
        <f t="shared" si="164"/>
        <v>0</v>
      </c>
      <c r="AH401">
        <f t="shared" si="165"/>
        <v>0</v>
      </c>
      <c r="AI401">
        <f t="shared" si="166"/>
        <v>0</v>
      </c>
      <c r="AJ401">
        <f t="shared" si="167"/>
        <v>1</v>
      </c>
      <c r="AK401">
        <v>0</v>
      </c>
      <c r="AL401">
        <v>0</v>
      </c>
      <c r="AM401">
        <v>1</v>
      </c>
      <c r="AN401">
        <v>0</v>
      </c>
      <c r="AO401">
        <v>1</v>
      </c>
      <c r="AP401">
        <v>1</v>
      </c>
      <c r="AQ401">
        <v>1</v>
      </c>
      <c r="AR401">
        <v>1</v>
      </c>
      <c r="AS401">
        <v>0</v>
      </c>
      <c r="AT401">
        <v>0</v>
      </c>
      <c r="AU401" t="s">
        <v>22</v>
      </c>
      <c r="AV401">
        <v>62.7</v>
      </c>
      <c r="AW401">
        <v>56</v>
      </c>
      <c r="AX401">
        <v>36</v>
      </c>
      <c r="AY401">
        <v>40.799999999999997</v>
      </c>
      <c r="AZ401">
        <v>50</v>
      </c>
      <c r="BA401">
        <v>80</v>
      </c>
      <c r="BB401">
        <v>1</v>
      </c>
    </row>
    <row r="402" spans="1:54" x14ac:dyDescent="0.3">
      <c r="A402" s="1"/>
      <c r="B402">
        <f t="shared" si="144"/>
        <v>0</v>
      </c>
      <c r="C402">
        <f t="shared" si="145"/>
        <v>0</v>
      </c>
      <c r="D402">
        <f t="shared" si="146"/>
        <v>0</v>
      </c>
      <c r="E402">
        <f t="shared" si="147"/>
        <v>0</v>
      </c>
      <c r="F402">
        <f t="shared" si="148"/>
        <v>0</v>
      </c>
      <c r="G402">
        <f t="shared" si="149"/>
        <v>0</v>
      </c>
      <c r="H402" s="3">
        <v>8740.89</v>
      </c>
      <c r="I402" s="3">
        <v>9.0757672941288074</v>
      </c>
      <c r="J402" s="2">
        <v>1.03</v>
      </c>
      <c r="K402" s="2">
        <v>-1.0210357563170807</v>
      </c>
      <c r="L402" s="2">
        <v>1.092727</v>
      </c>
      <c r="M402" s="2">
        <v>1.0609</v>
      </c>
      <c r="N402" t="s">
        <v>13</v>
      </c>
      <c r="O402" t="s">
        <v>20</v>
      </c>
      <c r="P402" t="s">
        <v>21</v>
      </c>
      <c r="Q402">
        <f t="shared" si="150"/>
        <v>0</v>
      </c>
      <c r="R402">
        <f t="shared" si="151"/>
        <v>0</v>
      </c>
      <c r="S402">
        <f t="shared" si="152"/>
        <v>0</v>
      </c>
      <c r="T402">
        <f t="shared" si="153"/>
        <v>0</v>
      </c>
      <c r="U402">
        <f t="shared" si="154"/>
        <v>1</v>
      </c>
      <c r="V402" t="s">
        <v>37</v>
      </c>
      <c r="W402">
        <f t="shared" si="155"/>
        <v>0</v>
      </c>
      <c r="X402">
        <f t="shared" si="156"/>
        <v>1</v>
      </c>
      <c r="Y402">
        <f t="shared" si="157"/>
        <v>0</v>
      </c>
      <c r="Z402">
        <f t="shared" si="158"/>
        <v>0</v>
      </c>
      <c r="AA402">
        <f t="shared" si="159"/>
        <v>0</v>
      </c>
      <c r="AB402">
        <f t="shared" si="160"/>
        <v>0</v>
      </c>
      <c r="AC402">
        <f t="shared" si="161"/>
        <v>1</v>
      </c>
      <c r="AD402">
        <f t="shared" si="162"/>
        <v>0</v>
      </c>
      <c r="AE402" t="s">
        <v>33</v>
      </c>
      <c r="AF402">
        <f t="shared" si="163"/>
        <v>1</v>
      </c>
      <c r="AG402">
        <f t="shared" si="164"/>
        <v>0</v>
      </c>
      <c r="AH402">
        <f t="shared" si="165"/>
        <v>0</v>
      </c>
      <c r="AI402">
        <f t="shared" si="166"/>
        <v>0</v>
      </c>
      <c r="AJ402">
        <f t="shared" si="167"/>
        <v>0</v>
      </c>
      <c r="AK402">
        <v>1</v>
      </c>
      <c r="AL402">
        <v>1</v>
      </c>
      <c r="AM402">
        <v>1</v>
      </c>
      <c r="AN402">
        <v>0</v>
      </c>
      <c r="AO402">
        <v>1</v>
      </c>
      <c r="AP402">
        <v>1</v>
      </c>
      <c r="AQ402">
        <v>1</v>
      </c>
      <c r="AR402">
        <v>0</v>
      </c>
      <c r="AS402">
        <v>0</v>
      </c>
      <c r="AT402">
        <v>0</v>
      </c>
      <c r="AU402" t="s">
        <v>22</v>
      </c>
      <c r="AV402">
        <v>61.8</v>
      </c>
      <c r="AW402">
        <v>57</v>
      </c>
      <c r="AX402">
        <v>35.5</v>
      </c>
      <c r="AY402">
        <v>40.6</v>
      </c>
      <c r="AZ402">
        <v>55</v>
      </c>
      <c r="BA402">
        <v>80</v>
      </c>
      <c r="BB402">
        <v>1</v>
      </c>
    </row>
    <row r="403" spans="1:54" x14ac:dyDescent="0.3">
      <c r="A403" s="1"/>
      <c r="B403">
        <f t="shared" si="144"/>
        <v>0</v>
      </c>
      <c r="C403">
        <f t="shared" si="145"/>
        <v>0</v>
      </c>
      <c r="D403">
        <f t="shared" si="146"/>
        <v>0</v>
      </c>
      <c r="E403">
        <f t="shared" si="147"/>
        <v>0</v>
      </c>
      <c r="F403">
        <f t="shared" si="148"/>
        <v>0</v>
      </c>
      <c r="G403">
        <f t="shared" si="149"/>
        <v>0</v>
      </c>
      <c r="H403" s="3">
        <v>11885</v>
      </c>
      <c r="I403" s="3">
        <v>9.3830323797942938</v>
      </c>
      <c r="J403" s="2">
        <v>1.35</v>
      </c>
      <c r="K403" s="2">
        <v>8.3648566998860988E-2</v>
      </c>
      <c r="L403" s="2">
        <v>2.4603750000000004</v>
      </c>
      <c r="M403" s="2">
        <v>1.8225000000000002</v>
      </c>
      <c r="N403" t="s">
        <v>30</v>
      </c>
      <c r="O403" t="s">
        <v>14</v>
      </c>
      <c r="P403" t="s">
        <v>21</v>
      </c>
      <c r="Q403">
        <f t="shared" si="150"/>
        <v>0</v>
      </c>
      <c r="R403">
        <f t="shared" si="151"/>
        <v>0</v>
      </c>
      <c r="S403">
        <f t="shared" si="152"/>
        <v>0</v>
      </c>
      <c r="T403">
        <f t="shared" si="153"/>
        <v>0</v>
      </c>
      <c r="U403">
        <f t="shared" si="154"/>
        <v>1</v>
      </c>
      <c r="V403" t="s">
        <v>16</v>
      </c>
      <c r="W403">
        <f t="shared" si="155"/>
        <v>0</v>
      </c>
      <c r="X403">
        <f t="shared" si="156"/>
        <v>0</v>
      </c>
      <c r="Y403">
        <f t="shared" si="157"/>
        <v>0</v>
      </c>
      <c r="Z403">
        <f t="shared" si="158"/>
        <v>1</v>
      </c>
      <c r="AA403">
        <f t="shared" si="159"/>
        <v>0</v>
      </c>
      <c r="AB403">
        <f t="shared" si="160"/>
        <v>0</v>
      </c>
      <c r="AC403">
        <f t="shared" si="161"/>
        <v>0</v>
      </c>
      <c r="AD403">
        <f t="shared" si="162"/>
        <v>1</v>
      </c>
      <c r="AE403" t="s">
        <v>28</v>
      </c>
      <c r="AF403">
        <f t="shared" si="163"/>
        <v>0</v>
      </c>
      <c r="AG403">
        <f t="shared" si="164"/>
        <v>0</v>
      </c>
      <c r="AH403">
        <f t="shared" si="165"/>
        <v>0</v>
      </c>
      <c r="AI403">
        <f t="shared" si="166"/>
        <v>1</v>
      </c>
      <c r="AJ403">
        <f t="shared" si="167"/>
        <v>0</v>
      </c>
      <c r="AK403">
        <v>1</v>
      </c>
      <c r="AL403">
        <v>1</v>
      </c>
      <c r="AM403">
        <v>0</v>
      </c>
      <c r="AN403">
        <v>1</v>
      </c>
      <c r="AO403">
        <v>1</v>
      </c>
      <c r="AP403">
        <v>1</v>
      </c>
      <c r="AQ403">
        <v>1</v>
      </c>
      <c r="AR403">
        <v>0</v>
      </c>
      <c r="AS403">
        <v>1</v>
      </c>
      <c r="AT403">
        <v>1</v>
      </c>
      <c r="AU403" t="s">
        <v>17</v>
      </c>
      <c r="AV403">
        <v>61.6</v>
      </c>
      <c r="AW403">
        <v>56.4</v>
      </c>
      <c r="AX403">
        <v>34.5</v>
      </c>
      <c r="AY403">
        <v>40.9</v>
      </c>
      <c r="AZ403">
        <v>51</v>
      </c>
      <c r="BA403">
        <v>77</v>
      </c>
      <c r="BB403">
        <v>1</v>
      </c>
    </row>
    <row r="404" spans="1:54" x14ac:dyDescent="0.3">
      <c r="A404" s="1"/>
      <c r="B404">
        <f t="shared" si="144"/>
        <v>0</v>
      </c>
      <c r="C404">
        <f t="shared" si="145"/>
        <v>0</v>
      </c>
      <c r="D404">
        <f t="shared" si="146"/>
        <v>0</v>
      </c>
      <c r="E404">
        <f t="shared" si="147"/>
        <v>0</v>
      </c>
      <c r="F404">
        <f t="shared" si="148"/>
        <v>0</v>
      </c>
      <c r="G404">
        <f t="shared" si="149"/>
        <v>0</v>
      </c>
      <c r="H404" s="3">
        <v>15815.16</v>
      </c>
      <c r="I404" s="3">
        <v>9.6687242526661255</v>
      </c>
      <c r="J404" s="2">
        <v>1.18</v>
      </c>
      <c r="K404" s="2">
        <v>-0.50321497976273344</v>
      </c>
      <c r="L404" s="2">
        <v>1.6430319999999998</v>
      </c>
      <c r="M404" s="2">
        <v>1.3923999999999999</v>
      </c>
      <c r="N404" t="s">
        <v>13</v>
      </c>
      <c r="O404" t="s">
        <v>20</v>
      </c>
      <c r="P404" t="s">
        <v>27</v>
      </c>
      <c r="Q404">
        <f t="shared" si="150"/>
        <v>1</v>
      </c>
      <c r="R404">
        <f t="shared" si="151"/>
        <v>0</v>
      </c>
      <c r="S404">
        <f t="shared" si="152"/>
        <v>0</v>
      </c>
      <c r="T404">
        <f t="shared" si="153"/>
        <v>0</v>
      </c>
      <c r="U404">
        <f t="shared" si="154"/>
        <v>0</v>
      </c>
      <c r="V404" t="s">
        <v>34</v>
      </c>
      <c r="W404">
        <f t="shared" si="155"/>
        <v>0</v>
      </c>
      <c r="X404">
        <f t="shared" si="156"/>
        <v>0</v>
      </c>
      <c r="Y404">
        <f t="shared" si="157"/>
        <v>0</v>
      </c>
      <c r="Z404">
        <f t="shared" si="158"/>
        <v>0</v>
      </c>
      <c r="AA404">
        <f t="shared" si="159"/>
        <v>0</v>
      </c>
      <c r="AB404">
        <f t="shared" si="160"/>
        <v>1</v>
      </c>
      <c r="AC404">
        <f t="shared" si="161"/>
        <v>0</v>
      </c>
      <c r="AD404">
        <f t="shared" si="162"/>
        <v>1</v>
      </c>
      <c r="AE404" t="s">
        <v>23</v>
      </c>
      <c r="AF404">
        <f t="shared" si="163"/>
        <v>0</v>
      </c>
      <c r="AG404">
        <f t="shared" si="164"/>
        <v>1</v>
      </c>
      <c r="AH404">
        <f t="shared" si="165"/>
        <v>0</v>
      </c>
      <c r="AI404">
        <f t="shared" si="166"/>
        <v>0</v>
      </c>
      <c r="AJ404">
        <f t="shared" si="167"/>
        <v>0</v>
      </c>
      <c r="AK404">
        <v>0</v>
      </c>
      <c r="AL404">
        <v>1</v>
      </c>
      <c r="AM404">
        <v>0</v>
      </c>
      <c r="AN404">
        <v>0</v>
      </c>
      <c r="AO404">
        <v>1</v>
      </c>
      <c r="AP404">
        <v>1</v>
      </c>
      <c r="AQ404">
        <v>1</v>
      </c>
      <c r="AR404">
        <v>0</v>
      </c>
      <c r="AS404">
        <v>0</v>
      </c>
      <c r="AT404">
        <v>0</v>
      </c>
      <c r="AU404" t="s">
        <v>22</v>
      </c>
      <c r="AV404">
        <v>61.7</v>
      </c>
      <c r="AW404">
        <v>57</v>
      </c>
      <c r="AX404">
        <v>35.5</v>
      </c>
      <c r="AY404">
        <v>40.6</v>
      </c>
      <c r="AZ404">
        <v>55</v>
      </c>
      <c r="BA404">
        <v>80</v>
      </c>
      <c r="BB404">
        <v>1</v>
      </c>
    </row>
    <row r="405" spans="1:54" x14ac:dyDescent="0.3">
      <c r="A405" s="1"/>
      <c r="B405">
        <f t="shared" si="144"/>
        <v>0</v>
      </c>
      <c r="C405">
        <f t="shared" si="145"/>
        <v>0</v>
      </c>
      <c r="D405">
        <f t="shared" si="146"/>
        <v>0</v>
      </c>
      <c r="E405">
        <f t="shared" si="147"/>
        <v>0</v>
      </c>
      <c r="F405">
        <f t="shared" si="148"/>
        <v>0</v>
      </c>
      <c r="G405">
        <f t="shared" si="149"/>
        <v>0</v>
      </c>
      <c r="H405" s="3">
        <v>10486.31</v>
      </c>
      <c r="I405" s="3">
        <v>9.2578258759226539</v>
      </c>
      <c r="J405" s="2">
        <v>1.08</v>
      </c>
      <c r="K405" s="2">
        <v>-0.84842883079896469</v>
      </c>
      <c r="L405" s="2">
        <v>1.2597120000000002</v>
      </c>
      <c r="M405" s="2">
        <v>1.1664000000000001</v>
      </c>
      <c r="N405" t="s">
        <v>13</v>
      </c>
      <c r="O405" t="s">
        <v>20</v>
      </c>
      <c r="P405" t="s">
        <v>31</v>
      </c>
      <c r="Q405">
        <f t="shared" si="150"/>
        <v>0</v>
      </c>
      <c r="R405">
        <f t="shared" si="151"/>
        <v>0</v>
      </c>
      <c r="S405">
        <f t="shared" si="152"/>
        <v>0</v>
      </c>
      <c r="T405">
        <f t="shared" si="153"/>
        <v>1</v>
      </c>
      <c r="U405">
        <f t="shared" si="154"/>
        <v>0</v>
      </c>
      <c r="V405" t="s">
        <v>32</v>
      </c>
      <c r="W405">
        <f t="shared" si="155"/>
        <v>0</v>
      </c>
      <c r="X405">
        <f t="shared" si="156"/>
        <v>0</v>
      </c>
      <c r="Y405">
        <f t="shared" si="157"/>
        <v>0</v>
      </c>
      <c r="Z405">
        <f t="shared" si="158"/>
        <v>0</v>
      </c>
      <c r="AA405">
        <f t="shared" si="159"/>
        <v>1</v>
      </c>
      <c r="AB405">
        <f t="shared" si="160"/>
        <v>0</v>
      </c>
      <c r="AC405">
        <f t="shared" si="161"/>
        <v>0</v>
      </c>
      <c r="AD405">
        <f t="shared" si="162"/>
        <v>1</v>
      </c>
      <c r="AE405" t="s">
        <v>23</v>
      </c>
      <c r="AF405">
        <f t="shared" si="163"/>
        <v>0</v>
      </c>
      <c r="AG405">
        <f t="shared" si="164"/>
        <v>1</v>
      </c>
      <c r="AH405">
        <f t="shared" si="165"/>
        <v>0</v>
      </c>
      <c r="AI405">
        <f t="shared" si="166"/>
        <v>0</v>
      </c>
      <c r="AJ405">
        <f t="shared" si="167"/>
        <v>0</v>
      </c>
      <c r="AK405">
        <v>0</v>
      </c>
      <c r="AL405">
        <v>1</v>
      </c>
      <c r="AM405">
        <v>1</v>
      </c>
      <c r="AN405">
        <v>0</v>
      </c>
      <c r="AO405">
        <v>1</v>
      </c>
      <c r="AP405">
        <v>1</v>
      </c>
      <c r="AQ405">
        <v>1</v>
      </c>
      <c r="AR405">
        <v>0</v>
      </c>
      <c r="AS405">
        <v>0</v>
      </c>
      <c r="AT405">
        <v>0</v>
      </c>
      <c r="AU405" t="s">
        <v>22</v>
      </c>
      <c r="AV405">
        <v>61.9</v>
      </c>
      <c r="AW405">
        <v>57</v>
      </c>
      <c r="AX405">
        <v>35.5</v>
      </c>
      <c r="AY405">
        <v>40.799999999999997</v>
      </c>
      <c r="AZ405">
        <v>55</v>
      </c>
      <c r="BA405">
        <v>80</v>
      </c>
      <c r="BB405">
        <v>1</v>
      </c>
    </row>
    <row r="406" spans="1:54" x14ac:dyDescent="0.3">
      <c r="A406" s="1"/>
      <c r="B406">
        <f t="shared" si="144"/>
        <v>0</v>
      </c>
      <c r="C406">
        <f t="shared" si="145"/>
        <v>0</v>
      </c>
      <c r="D406">
        <f t="shared" si="146"/>
        <v>0</v>
      </c>
      <c r="E406">
        <f t="shared" si="147"/>
        <v>0</v>
      </c>
      <c r="F406">
        <f t="shared" si="148"/>
        <v>0</v>
      </c>
      <c r="G406">
        <f t="shared" si="149"/>
        <v>0</v>
      </c>
      <c r="H406" s="3">
        <v>11419.105</v>
      </c>
      <c r="I406" s="3">
        <v>9.3430431088603534</v>
      </c>
      <c r="J406" s="2">
        <v>1.05</v>
      </c>
      <c r="K406" s="2">
        <v>-0.9519929861098344</v>
      </c>
      <c r="L406" s="2">
        <v>1.1576250000000001</v>
      </c>
      <c r="M406" s="2">
        <v>1.1025</v>
      </c>
      <c r="N406" t="s">
        <v>13</v>
      </c>
      <c r="O406" t="s">
        <v>20</v>
      </c>
      <c r="P406" t="s">
        <v>40</v>
      </c>
      <c r="Q406">
        <f t="shared" si="150"/>
        <v>0</v>
      </c>
      <c r="R406">
        <f t="shared" si="151"/>
        <v>1</v>
      </c>
      <c r="S406">
        <f t="shared" si="152"/>
        <v>0</v>
      </c>
      <c r="T406">
        <f t="shared" si="153"/>
        <v>0</v>
      </c>
      <c r="U406">
        <f t="shared" si="154"/>
        <v>0</v>
      </c>
      <c r="V406" t="s">
        <v>34</v>
      </c>
      <c r="W406">
        <f t="shared" si="155"/>
        <v>0</v>
      </c>
      <c r="X406">
        <f t="shared" si="156"/>
        <v>0</v>
      </c>
      <c r="Y406">
        <f t="shared" si="157"/>
        <v>0</v>
      </c>
      <c r="Z406">
        <f t="shared" si="158"/>
        <v>0</v>
      </c>
      <c r="AA406">
        <f t="shared" si="159"/>
        <v>0</v>
      </c>
      <c r="AB406">
        <f t="shared" si="160"/>
        <v>1</v>
      </c>
      <c r="AC406">
        <f t="shared" si="161"/>
        <v>0</v>
      </c>
      <c r="AD406">
        <f t="shared" si="162"/>
        <v>1</v>
      </c>
      <c r="AE406" t="s">
        <v>23</v>
      </c>
      <c r="AF406">
        <f t="shared" si="163"/>
        <v>0</v>
      </c>
      <c r="AG406">
        <f t="shared" si="164"/>
        <v>1</v>
      </c>
      <c r="AH406">
        <f t="shared" si="165"/>
        <v>0</v>
      </c>
      <c r="AI406">
        <f t="shared" si="166"/>
        <v>0</v>
      </c>
      <c r="AJ406">
        <f t="shared" si="167"/>
        <v>0</v>
      </c>
      <c r="AK406">
        <v>1</v>
      </c>
      <c r="AL406">
        <v>0</v>
      </c>
      <c r="AM406">
        <v>1</v>
      </c>
      <c r="AN406">
        <v>0</v>
      </c>
      <c r="AO406">
        <v>0</v>
      </c>
      <c r="AP406">
        <v>1</v>
      </c>
      <c r="AQ406">
        <v>1</v>
      </c>
      <c r="AR406">
        <v>1</v>
      </c>
      <c r="AS406">
        <v>0</v>
      </c>
      <c r="AT406">
        <v>0</v>
      </c>
      <c r="AU406" t="s">
        <v>22</v>
      </c>
      <c r="AV406">
        <v>61.8</v>
      </c>
      <c r="AW406">
        <v>57</v>
      </c>
      <c r="AX406">
        <v>35</v>
      </c>
      <c r="AY406">
        <v>41</v>
      </c>
      <c r="AZ406">
        <v>50</v>
      </c>
      <c r="BA406">
        <v>80</v>
      </c>
      <c r="BB406">
        <v>1</v>
      </c>
    </row>
    <row r="407" spans="1:54" x14ac:dyDescent="0.3">
      <c r="A407" s="1"/>
      <c r="B407">
        <f t="shared" si="144"/>
        <v>0</v>
      </c>
      <c r="C407">
        <f t="shared" si="145"/>
        <v>0</v>
      </c>
      <c r="D407">
        <f t="shared" si="146"/>
        <v>0</v>
      </c>
      <c r="E407">
        <f t="shared" si="147"/>
        <v>0</v>
      </c>
      <c r="F407">
        <f t="shared" si="148"/>
        <v>0</v>
      </c>
      <c r="G407">
        <f t="shared" si="149"/>
        <v>0</v>
      </c>
      <c r="H407" s="3">
        <v>9460</v>
      </c>
      <c r="I407" s="3">
        <v>9.1548276620459248</v>
      </c>
      <c r="J407" s="2">
        <v>1.1499999999999999</v>
      </c>
      <c r="K407" s="2">
        <v>-0.60677913507360304</v>
      </c>
      <c r="L407" s="2">
        <v>1.5208749999999998</v>
      </c>
      <c r="M407" s="2">
        <v>1.3224999999999998</v>
      </c>
      <c r="N407" t="s">
        <v>13</v>
      </c>
      <c r="O407" t="s">
        <v>39</v>
      </c>
      <c r="P407" t="s">
        <v>31</v>
      </c>
      <c r="Q407">
        <f t="shared" si="150"/>
        <v>0</v>
      </c>
      <c r="R407">
        <f t="shared" si="151"/>
        <v>0</v>
      </c>
      <c r="S407">
        <f t="shared" si="152"/>
        <v>0</v>
      </c>
      <c r="T407">
        <f t="shared" si="153"/>
        <v>1</v>
      </c>
      <c r="U407">
        <f t="shared" si="154"/>
        <v>0</v>
      </c>
      <c r="V407" t="s">
        <v>24</v>
      </c>
      <c r="W407">
        <f t="shared" si="155"/>
        <v>0</v>
      </c>
      <c r="X407">
        <f t="shared" si="156"/>
        <v>0</v>
      </c>
      <c r="Y407">
        <f t="shared" si="157"/>
        <v>1</v>
      </c>
      <c r="Z407">
        <f t="shared" si="158"/>
        <v>0</v>
      </c>
      <c r="AA407">
        <f t="shared" si="159"/>
        <v>0</v>
      </c>
      <c r="AB407">
        <f t="shared" si="160"/>
        <v>0</v>
      </c>
      <c r="AC407">
        <f t="shared" si="161"/>
        <v>0</v>
      </c>
      <c r="AD407">
        <f t="shared" si="162"/>
        <v>1</v>
      </c>
      <c r="AE407" t="s">
        <v>33</v>
      </c>
      <c r="AF407">
        <f t="shared" si="163"/>
        <v>1</v>
      </c>
      <c r="AG407">
        <f t="shared" si="164"/>
        <v>0</v>
      </c>
      <c r="AH407">
        <f t="shared" si="165"/>
        <v>0</v>
      </c>
      <c r="AI407">
        <f t="shared" si="166"/>
        <v>0</v>
      </c>
      <c r="AJ407">
        <f t="shared" si="167"/>
        <v>0</v>
      </c>
      <c r="AK407">
        <v>1</v>
      </c>
      <c r="AL407">
        <v>1</v>
      </c>
      <c r="AM407">
        <v>0</v>
      </c>
      <c r="AN407">
        <v>1</v>
      </c>
      <c r="AO407">
        <v>1</v>
      </c>
      <c r="AP407">
        <v>1</v>
      </c>
      <c r="AQ407">
        <v>1</v>
      </c>
      <c r="AR407">
        <v>0</v>
      </c>
      <c r="AS407">
        <v>1</v>
      </c>
      <c r="AT407">
        <v>0</v>
      </c>
      <c r="AU407" t="s">
        <v>17</v>
      </c>
      <c r="AV407">
        <v>61.5</v>
      </c>
      <c r="AW407">
        <v>56.8</v>
      </c>
      <c r="AX407">
        <v>34.5</v>
      </c>
      <c r="AY407">
        <v>40.799999999999997</v>
      </c>
      <c r="AZ407">
        <v>51</v>
      </c>
      <c r="BA407">
        <v>79</v>
      </c>
      <c r="BB407">
        <v>1</v>
      </c>
    </row>
    <row r="408" spans="1:54" x14ac:dyDescent="0.3">
      <c r="A408" s="1"/>
      <c r="B408">
        <f t="shared" si="144"/>
        <v>0</v>
      </c>
      <c r="C408">
        <f t="shared" si="145"/>
        <v>0</v>
      </c>
      <c r="D408">
        <f t="shared" si="146"/>
        <v>0</v>
      </c>
      <c r="E408">
        <f t="shared" si="147"/>
        <v>0</v>
      </c>
      <c r="F408">
        <f t="shared" si="148"/>
        <v>0</v>
      </c>
      <c r="G408">
        <f t="shared" si="149"/>
        <v>0</v>
      </c>
      <c r="H408" s="3">
        <v>13081</v>
      </c>
      <c r="I408" s="3">
        <v>9.4789160746882271</v>
      </c>
      <c r="J408" s="2">
        <v>1.3</v>
      </c>
      <c r="K408" s="2">
        <v>-8.8958358519255029E-2</v>
      </c>
      <c r="L408" s="2">
        <v>2.1970000000000001</v>
      </c>
      <c r="M408" s="2">
        <v>1.6900000000000002</v>
      </c>
      <c r="N408" t="s">
        <v>30</v>
      </c>
      <c r="O408" t="s">
        <v>14</v>
      </c>
      <c r="P408" t="s">
        <v>31</v>
      </c>
      <c r="Q408">
        <f t="shared" si="150"/>
        <v>0</v>
      </c>
      <c r="R408">
        <f t="shared" si="151"/>
        <v>0</v>
      </c>
      <c r="S408">
        <f t="shared" si="152"/>
        <v>0</v>
      </c>
      <c r="T408">
        <f t="shared" si="153"/>
        <v>1</v>
      </c>
      <c r="U408">
        <f t="shared" si="154"/>
        <v>0</v>
      </c>
      <c r="V408" t="s">
        <v>16</v>
      </c>
      <c r="W408">
        <f t="shared" si="155"/>
        <v>0</v>
      </c>
      <c r="X408">
        <f t="shared" si="156"/>
        <v>0</v>
      </c>
      <c r="Y408">
        <f t="shared" si="157"/>
        <v>0</v>
      </c>
      <c r="Z408">
        <f t="shared" si="158"/>
        <v>1</v>
      </c>
      <c r="AA408">
        <f t="shared" si="159"/>
        <v>0</v>
      </c>
      <c r="AB408">
        <f t="shared" si="160"/>
        <v>0</v>
      </c>
      <c r="AC408">
        <f t="shared" si="161"/>
        <v>0</v>
      </c>
      <c r="AD408">
        <f t="shared" si="162"/>
        <v>1</v>
      </c>
      <c r="AE408" t="s">
        <v>18</v>
      </c>
      <c r="AF408">
        <f t="shared" si="163"/>
        <v>0</v>
      </c>
      <c r="AG408">
        <f t="shared" si="164"/>
        <v>0</v>
      </c>
      <c r="AH408">
        <f t="shared" si="165"/>
        <v>0</v>
      </c>
      <c r="AI408">
        <f t="shared" si="166"/>
        <v>0</v>
      </c>
      <c r="AJ408">
        <f t="shared" si="167"/>
        <v>1</v>
      </c>
      <c r="AK408">
        <v>1</v>
      </c>
      <c r="AL408">
        <v>1</v>
      </c>
      <c r="AM408">
        <v>0</v>
      </c>
      <c r="AN408">
        <v>1</v>
      </c>
      <c r="AO408">
        <v>1</v>
      </c>
      <c r="AP408">
        <v>1</v>
      </c>
      <c r="AQ408">
        <v>0</v>
      </c>
      <c r="AR408">
        <v>0</v>
      </c>
      <c r="AS408">
        <v>0</v>
      </c>
      <c r="AT408">
        <v>0</v>
      </c>
      <c r="AU408" t="s">
        <v>17</v>
      </c>
      <c r="AV408">
        <v>61.5</v>
      </c>
      <c r="AW408">
        <v>57.4</v>
      </c>
      <c r="AX408">
        <v>34.5</v>
      </c>
      <c r="AY408">
        <v>40.9</v>
      </c>
      <c r="AZ408">
        <v>53</v>
      </c>
      <c r="BA408">
        <v>77</v>
      </c>
      <c r="BB408">
        <v>1</v>
      </c>
    </row>
    <row r="409" spans="1:54" x14ac:dyDescent="0.3">
      <c r="A409" s="1"/>
      <c r="B409">
        <f t="shared" si="144"/>
        <v>0</v>
      </c>
      <c r="C409">
        <f t="shared" si="145"/>
        <v>0</v>
      </c>
      <c r="D409">
        <f t="shared" si="146"/>
        <v>0</v>
      </c>
      <c r="E409">
        <f t="shared" si="147"/>
        <v>0</v>
      </c>
      <c r="F409">
        <f t="shared" si="148"/>
        <v>0</v>
      </c>
      <c r="G409">
        <f t="shared" si="149"/>
        <v>0</v>
      </c>
      <c r="H409" s="3">
        <v>6210</v>
      </c>
      <c r="I409" s="3">
        <v>8.7339161749275238</v>
      </c>
      <c r="J409" s="2">
        <v>1.02</v>
      </c>
      <c r="K409" s="2">
        <v>-1.0555571414207039</v>
      </c>
      <c r="L409" s="2">
        <v>1.0612080000000002</v>
      </c>
      <c r="M409" s="2">
        <v>1.0404</v>
      </c>
      <c r="N409" t="s">
        <v>13</v>
      </c>
      <c r="O409" t="s">
        <v>36</v>
      </c>
      <c r="P409" t="s">
        <v>21</v>
      </c>
      <c r="Q409">
        <f t="shared" si="150"/>
        <v>0</v>
      </c>
      <c r="R409">
        <f t="shared" si="151"/>
        <v>0</v>
      </c>
      <c r="S409">
        <f t="shared" si="152"/>
        <v>0</v>
      </c>
      <c r="T409">
        <f t="shared" si="153"/>
        <v>0</v>
      </c>
      <c r="U409">
        <f t="shared" si="154"/>
        <v>1</v>
      </c>
      <c r="V409" t="s">
        <v>16</v>
      </c>
      <c r="W409">
        <f t="shared" si="155"/>
        <v>0</v>
      </c>
      <c r="X409">
        <f t="shared" si="156"/>
        <v>0</v>
      </c>
      <c r="Y409">
        <f t="shared" si="157"/>
        <v>0</v>
      </c>
      <c r="Z409">
        <f t="shared" si="158"/>
        <v>1</v>
      </c>
      <c r="AA409">
        <f t="shared" si="159"/>
        <v>0</v>
      </c>
      <c r="AB409">
        <f t="shared" si="160"/>
        <v>0</v>
      </c>
      <c r="AC409">
        <f t="shared" si="161"/>
        <v>0</v>
      </c>
      <c r="AD409">
        <f t="shared" si="162"/>
        <v>1</v>
      </c>
      <c r="AE409" t="s">
        <v>23</v>
      </c>
      <c r="AF409">
        <f t="shared" si="163"/>
        <v>0</v>
      </c>
      <c r="AG409">
        <f t="shared" si="164"/>
        <v>1</v>
      </c>
      <c r="AH409">
        <f t="shared" si="165"/>
        <v>0</v>
      </c>
      <c r="AI409">
        <f t="shared" si="166"/>
        <v>0</v>
      </c>
      <c r="AJ409">
        <f t="shared" si="167"/>
        <v>0</v>
      </c>
      <c r="AK409">
        <v>0</v>
      </c>
      <c r="AL409">
        <v>0</v>
      </c>
      <c r="AM409">
        <v>0</v>
      </c>
      <c r="AN409">
        <v>0</v>
      </c>
      <c r="AO409">
        <v>1</v>
      </c>
      <c r="AP409">
        <v>1</v>
      </c>
      <c r="AQ409">
        <v>1</v>
      </c>
      <c r="AR409">
        <v>1</v>
      </c>
      <c r="AS409">
        <v>0</v>
      </c>
      <c r="AT409">
        <v>0</v>
      </c>
      <c r="AU409" t="s">
        <v>22</v>
      </c>
      <c r="AV409">
        <v>62.2</v>
      </c>
      <c r="AW409">
        <v>57</v>
      </c>
      <c r="AX409">
        <v>35.5</v>
      </c>
      <c r="AY409">
        <v>40.799999999999997</v>
      </c>
      <c r="AZ409">
        <v>50</v>
      </c>
      <c r="BA409">
        <v>80</v>
      </c>
      <c r="BB409">
        <v>1</v>
      </c>
    </row>
    <row r="410" spans="1:54" x14ac:dyDescent="0.3">
      <c r="A410" s="1"/>
      <c r="B410">
        <f t="shared" si="144"/>
        <v>0</v>
      </c>
      <c r="C410">
        <f t="shared" si="145"/>
        <v>0</v>
      </c>
      <c r="D410">
        <f t="shared" si="146"/>
        <v>0</v>
      </c>
      <c r="E410">
        <f t="shared" si="147"/>
        <v>0</v>
      </c>
      <c r="F410">
        <f t="shared" si="148"/>
        <v>0</v>
      </c>
      <c r="G410">
        <f t="shared" si="149"/>
        <v>0</v>
      </c>
      <c r="H410" s="3">
        <v>18460</v>
      </c>
      <c r="I410" s="3">
        <v>9.823361508056843</v>
      </c>
      <c r="J410" s="2">
        <v>1.55</v>
      </c>
      <c r="K410" s="2">
        <v>0.77407626907132432</v>
      </c>
      <c r="L410" s="2">
        <v>3.7238750000000005</v>
      </c>
      <c r="M410" s="2">
        <v>2.4025000000000003</v>
      </c>
      <c r="N410" t="s">
        <v>13</v>
      </c>
      <c r="O410" t="s">
        <v>39</v>
      </c>
      <c r="P410" t="s">
        <v>27</v>
      </c>
      <c r="Q410">
        <f t="shared" si="150"/>
        <v>1</v>
      </c>
      <c r="R410">
        <f t="shared" si="151"/>
        <v>0</v>
      </c>
      <c r="S410">
        <f t="shared" si="152"/>
        <v>0</v>
      </c>
      <c r="T410">
        <f t="shared" si="153"/>
        <v>0</v>
      </c>
      <c r="U410">
        <f t="shared" si="154"/>
        <v>0</v>
      </c>
      <c r="V410" t="s">
        <v>16</v>
      </c>
      <c r="W410">
        <f t="shared" si="155"/>
        <v>0</v>
      </c>
      <c r="X410">
        <f t="shared" si="156"/>
        <v>0</v>
      </c>
      <c r="Y410">
        <f t="shared" si="157"/>
        <v>0</v>
      </c>
      <c r="Z410">
        <f t="shared" si="158"/>
        <v>1</v>
      </c>
      <c r="AA410">
        <f t="shared" si="159"/>
        <v>0</v>
      </c>
      <c r="AB410">
        <f t="shared" si="160"/>
        <v>0</v>
      </c>
      <c r="AC410">
        <f t="shared" si="161"/>
        <v>0</v>
      </c>
      <c r="AD410">
        <f t="shared" si="162"/>
        <v>1</v>
      </c>
      <c r="AE410" t="s">
        <v>33</v>
      </c>
      <c r="AF410">
        <f t="shared" si="163"/>
        <v>1</v>
      </c>
      <c r="AG410">
        <f t="shared" si="164"/>
        <v>0</v>
      </c>
      <c r="AH410">
        <f t="shared" si="165"/>
        <v>0</v>
      </c>
      <c r="AI410">
        <f t="shared" si="166"/>
        <v>0</v>
      </c>
      <c r="AJ410">
        <f t="shared" si="167"/>
        <v>0</v>
      </c>
      <c r="AK410">
        <v>1</v>
      </c>
      <c r="AL410">
        <v>1</v>
      </c>
      <c r="AM410">
        <v>1</v>
      </c>
      <c r="AN410">
        <v>0</v>
      </c>
      <c r="AO410">
        <v>1</v>
      </c>
      <c r="AP410">
        <v>1</v>
      </c>
      <c r="AQ410">
        <v>1</v>
      </c>
      <c r="AR410">
        <v>0</v>
      </c>
      <c r="AS410">
        <v>0</v>
      </c>
      <c r="AT410">
        <v>0</v>
      </c>
      <c r="AU410" t="s">
        <v>17</v>
      </c>
      <c r="AV410">
        <v>60.8</v>
      </c>
      <c r="AW410">
        <v>56.2</v>
      </c>
      <c r="AX410">
        <v>33.700000000000003</v>
      </c>
      <c r="AY410">
        <v>40.700000000000003</v>
      </c>
      <c r="AZ410">
        <v>54</v>
      </c>
      <c r="BA410">
        <v>79</v>
      </c>
      <c r="BB410">
        <v>1</v>
      </c>
    </row>
    <row r="411" spans="1:54" x14ac:dyDescent="0.3">
      <c r="A411" s="1"/>
      <c r="B411">
        <f t="shared" si="144"/>
        <v>0</v>
      </c>
      <c r="C411">
        <f t="shared" si="145"/>
        <v>0</v>
      </c>
      <c r="D411">
        <f t="shared" si="146"/>
        <v>0</v>
      </c>
      <c r="E411">
        <f t="shared" si="147"/>
        <v>0</v>
      </c>
      <c r="F411">
        <f t="shared" si="148"/>
        <v>0</v>
      </c>
      <c r="G411">
        <f t="shared" si="149"/>
        <v>0</v>
      </c>
      <c r="H411" s="3">
        <v>25996</v>
      </c>
      <c r="I411" s="3">
        <v>10.16569795901424</v>
      </c>
      <c r="J411" s="2">
        <v>1.64</v>
      </c>
      <c r="K411" s="2">
        <v>1.0847687350039323</v>
      </c>
      <c r="L411" s="2">
        <v>4.4109439999999989</v>
      </c>
      <c r="M411" s="2">
        <v>2.6895999999999995</v>
      </c>
      <c r="N411" t="s">
        <v>30</v>
      </c>
      <c r="O411" t="s">
        <v>14</v>
      </c>
      <c r="P411" t="s">
        <v>40</v>
      </c>
      <c r="Q411">
        <f t="shared" si="150"/>
        <v>0</v>
      </c>
      <c r="R411">
        <f t="shared" si="151"/>
        <v>1</v>
      </c>
      <c r="S411">
        <f t="shared" si="152"/>
        <v>0</v>
      </c>
      <c r="T411">
        <f t="shared" si="153"/>
        <v>0</v>
      </c>
      <c r="U411">
        <f t="shared" si="154"/>
        <v>0</v>
      </c>
      <c r="V411" t="s">
        <v>16</v>
      </c>
      <c r="W411">
        <f t="shared" si="155"/>
        <v>0</v>
      </c>
      <c r="X411">
        <f t="shared" si="156"/>
        <v>0</v>
      </c>
      <c r="Y411">
        <f t="shared" si="157"/>
        <v>0</v>
      </c>
      <c r="Z411">
        <f t="shared" si="158"/>
        <v>1</v>
      </c>
      <c r="AA411">
        <f t="shared" si="159"/>
        <v>0</v>
      </c>
      <c r="AB411">
        <f t="shared" si="160"/>
        <v>0</v>
      </c>
      <c r="AC411">
        <f t="shared" si="161"/>
        <v>0</v>
      </c>
      <c r="AD411">
        <f t="shared" si="162"/>
        <v>1</v>
      </c>
      <c r="AE411" t="s">
        <v>18</v>
      </c>
      <c r="AF411">
        <f t="shared" si="163"/>
        <v>0</v>
      </c>
      <c r="AG411">
        <f t="shared" si="164"/>
        <v>0</v>
      </c>
      <c r="AH411">
        <f t="shared" si="165"/>
        <v>0</v>
      </c>
      <c r="AI411">
        <f t="shared" si="166"/>
        <v>0</v>
      </c>
      <c r="AJ411">
        <f t="shared" si="167"/>
        <v>1</v>
      </c>
      <c r="AK411">
        <v>1</v>
      </c>
      <c r="AL411">
        <v>1</v>
      </c>
      <c r="AM411">
        <v>1</v>
      </c>
      <c r="AN411">
        <v>1</v>
      </c>
      <c r="AO411">
        <v>1</v>
      </c>
      <c r="AP411">
        <v>1</v>
      </c>
      <c r="AQ411">
        <v>1</v>
      </c>
      <c r="AR411">
        <v>0</v>
      </c>
      <c r="AS411">
        <v>1</v>
      </c>
      <c r="AT411">
        <v>0</v>
      </c>
      <c r="AU411" t="s">
        <v>17</v>
      </c>
      <c r="AV411">
        <v>61.5</v>
      </c>
      <c r="AW411">
        <v>56.5</v>
      </c>
      <c r="AX411">
        <v>34.4</v>
      </c>
      <c r="AY411">
        <v>40.799999999999997</v>
      </c>
      <c r="AZ411">
        <v>52</v>
      </c>
      <c r="BA411">
        <v>77</v>
      </c>
      <c r="BB411">
        <v>1</v>
      </c>
    </row>
    <row r="412" spans="1:54" x14ac:dyDescent="0.3">
      <c r="A412" s="1"/>
      <c r="B412">
        <f t="shared" si="144"/>
        <v>0</v>
      </c>
      <c r="C412">
        <f t="shared" si="145"/>
        <v>0</v>
      </c>
      <c r="D412">
        <f t="shared" si="146"/>
        <v>0</v>
      </c>
      <c r="E412">
        <f t="shared" si="147"/>
        <v>0</v>
      </c>
      <c r="F412">
        <f t="shared" si="148"/>
        <v>0</v>
      </c>
      <c r="G412">
        <f t="shared" si="149"/>
        <v>0</v>
      </c>
      <c r="H412" s="3">
        <v>15990</v>
      </c>
      <c r="I412" s="3">
        <v>9.6797188058279993</v>
      </c>
      <c r="J412" s="2">
        <v>1.65</v>
      </c>
      <c r="K412" s="2">
        <v>1.1192901201075556</v>
      </c>
      <c r="L412" s="2">
        <v>4.4921249999999997</v>
      </c>
      <c r="M412" s="2">
        <v>2.7224999999999997</v>
      </c>
      <c r="N412" t="s">
        <v>13</v>
      </c>
      <c r="O412" t="s">
        <v>36</v>
      </c>
      <c r="P412" t="s">
        <v>31</v>
      </c>
      <c r="Q412">
        <f t="shared" si="150"/>
        <v>0</v>
      </c>
      <c r="R412">
        <f t="shared" si="151"/>
        <v>0</v>
      </c>
      <c r="S412">
        <f t="shared" si="152"/>
        <v>0</v>
      </c>
      <c r="T412">
        <f t="shared" si="153"/>
        <v>1</v>
      </c>
      <c r="U412">
        <f t="shared" si="154"/>
        <v>0</v>
      </c>
      <c r="V412" t="s">
        <v>16</v>
      </c>
      <c r="W412">
        <f t="shared" si="155"/>
        <v>0</v>
      </c>
      <c r="X412">
        <f t="shared" si="156"/>
        <v>0</v>
      </c>
      <c r="Y412">
        <f t="shared" si="157"/>
        <v>0</v>
      </c>
      <c r="Z412">
        <f t="shared" si="158"/>
        <v>1</v>
      </c>
      <c r="AA412">
        <f t="shared" si="159"/>
        <v>0</v>
      </c>
      <c r="AB412">
        <f t="shared" si="160"/>
        <v>0</v>
      </c>
      <c r="AC412">
        <f t="shared" si="161"/>
        <v>0</v>
      </c>
      <c r="AD412">
        <f t="shared" si="162"/>
        <v>1</v>
      </c>
      <c r="AE412" t="s">
        <v>23</v>
      </c>
      <c r="AF412">
        <f t="shared" si="163"/>
        <v>0</v>
      </c>
      <c r="AG412">
        <f t="shared" si="164"/>
        <v>1</v>
      </c>
      <c r="AH412">
        <f t="shared" si="165"/>
        <v>0</v>
      </c>
      <c r="AI412">
        <f t="shared" si="166"/>
        <v>0</v>
      </c>
      <c r="AJ412">
        <f t="shared" si="167"/>
        <v>0</v>
      </c>
      <c r="AK412">
        <v>0</v>
      </c>
      <c r="AL412">
        <v>0</v>
      </c>
      <c r="AM412">
        <v>1</v>
      </c>
      <c r="AN412">
        <v>0</v>
      </c>
      <c r="AO412">
        <v>1</v>
      </c>
      <c r="AP412">
        <v>1</v>
      </c>
      <c r="AQ412">
        <v>1</v>
      </c>
      <c r="AR412">
        <v>1</v>
      </c>
      <c r="AS412">
        <v>0</v>
      </c>
      <c r="AT412">
        <v>0</v>
      </c>
      <c r="AU412" t="s">
        <v>22</v>
      </c>
      <c r="AV412">
        <v>62.6</v>
      </c>
      <c r="AW412">
        <v>55</v>
      </c>
      <c r="AX412">
        <v>35.5</v>
      </c>
      <c r="AY412">
        <v>40.6</v>
      </c>
      <c r="AZ412">
        <v>50</v>
      </c>
      <c r="BA412">
        <v>80</v>
      </c>
      <c r="BB412">
        <v>1</v>
      </c>
    </row>
    <row r="413" spans="1:54" x14ac:dyDescent="0.3">
      <c r="A413" s="1"/>
      <c r="B413">
        <f t="shared" si="144"/>
        <v>0</v>
      </c>
      <c r="C413">
        <f t="shared" si="145"/>
        <v>0</v>
      </c>
      <c r="D413">
        <f t="shared" si="146"/>
        <v>0</v>
      </c>
      <c r="E413">
        <f t="shared" si="147"/>
        <v>0</v>
      </c>
      <c r="F413">
        <f t="shared" si="148"/>
        <v>0</v>
      </c>
      <c r="G413">
        <f t="shared" si="149"/>
        <v>0</v>
      </c>
      <c r="H413" s="3">
        <v>11415</v>
      </c>
      <c r="I413" s="3">
        <v>9.3426835589638966</v>
      </c>
      <c r="J413" s="2">
        <v>1.3140000000000001</v>
      </c>
      <c r="K413" s="2">
        <v>-4.0628419374182552E-2</v>
      </c>
      <c r="L413" s="2">
        <v>2.2687471440000002</v>
      </c>
      <c r="M413" s="2">
        <v>1.7265960000000002</v>
      </c>
      <c r="N413" t="s">
        <v>13</v>
      </c>
      <c r="O413" t="s">
        <v>14</v>
      </c>
      <c r="P413" t="s">
        <v>31</v>
      </c>
      <c r="Q413">
        <f t="shared" si="150"/>
        <v>0</v>
      </c>
      <c r="R413">
        <f t="shared" si="151"/>
        <v>0</v>
      </c>
      <c r="S413">
        <f t="shared" si="152"/>
        <v>0</v>
      </c>
      <c r="T413">
        <f t="shared" si="153"/>
        <v>1</v>
      </c>
      <c r="U413">
        <f t="shared" si="154"/>
        <v>0</v>
      </c>
      <c r="V413" t="s">
        <v>16</v>
      </c>
      <c r="W413">
        <f t="shared" si="155"/>
        <v>0</v>
      </c>
      <c r="X413">
        <f t="shared" si="156"/>
        <v>0</v>
      </c>
      <c r="Y413">
        <f t="shared" si="157"/>
        <v>0</v>
      </c>
      <c r="Z413">
        <f t="shared" si="158"/>
        <v>1</v>
      </c>
      <c r="AA413">
        <f t="shared" si="159"/>
        <v>0</v>
      </c>
      <c r="AB413">
        <f t="shared" si="160"/>
        <v>0</v>
      </c>
      <c r="AC413">
        <f t="shared" si="161"/>
        <v>0</v>
      </c>
      <c r="AD413">
        <f t="shared" si="162"/>
        <v>1</v>
      </c>
      <c r="AE413" t="s">
        <v>18</v>
      </c>
      <c r="AF413">
        <f t="shared" si="163"/>
        <v>0</v>
      </c>
      <c r="AG413">
        <f t="shared" si="164"/>
        <v>0</v>
      </c>
      <c r="AH413">
        <f t="shared" si="165"/>
        <v>0</v>
      </c>
      <c r="AI413">
        <f t="shared" si="166"/>
        <v>0</v>
      </c>
      <c r="AJ413">
        <f t="shared" si="167"/>
        <v>1</v>
      </c>
      <c r="AK413">
        <v>1</v>
      </c>
      <c r="AL413">
        <v>1</v>
      </c>
      <c r="AM413">
        <v>0</v>
      </c>
      <c r="AN413">
        <v>1</v>
      </c>
      <c r="AO413">
        <v>1</v>
      </c>
      <c r="AP413">
        <v>1</v>
      </c>
      <c r="AQ413">
        <v>1</v>
      </c>
      <c r="AR413">
        <v>0</v>
      </c>
      <c r="AS413">
        <v>1</v>
      </c>
      <c r="AT413">
        <v>0</v>
      </c>
      <c r="AU413" t="s">
        <v>17</v>
      </c>
      <c r="AV413">
        <v>61.6</v>
      </c>
      <c r="AW413">
        <v>56.9</v>
      </c>
      <c r="AX413">
        <v>34.4</v>
      </c>
      <c r="AY413">
        <v>40.799999999999997</v>
      </c>
      <c r="AZ413">
        <v>53</v>
      </c>
      <c r="BA413">
        <v>77</v>
      </c>
      <c r="BB413">
        <v>1</v>
      </c>
    </row>
    <row r="414" spans="1:54" x14ac:dyDescent="0.3">
      <c r="A414" s="1"/>
      <c r="B414">
        <f t="shared" si="144"/>
        <v>0</v>
      </c>
      <c r="C414">
        <f t="shared" si="145"/>
        <v>0</v>
      </c>
      <c r="D414">
        <f t="shared" si="146"/>
        <v>0</v>
      </c>
      <c r="E414">
        <f t="shared" si="147"/>
        <v>0</v>
      </c>
      <c r="F414">
        <f t="shared" si="148"/>
        <v>0</v>
      </c>
      <c r="G414">
        <f t="shared" si="149"/>
        <v>0</v>
      </c>
      <c r="H414" s="3">
        <v>7810</v>
      </c>
      <c r="I414" s="3">
        <v>8.963160242833732</v>
      </c>
      <c r="J414" s="2">
        <v>1.07</v>
      </c>
      <c r="K414" s="2">
        <v>-0.88295021590258793</v>
      </c>
      <c r="L414" s="2">
        <v>1.2250430000000001</v>
      </c>
      <c r="M414" s="2">
        <v>1.1449</v>
      </c>
      <c r="N414" t="s">
        <v>13</v>
      </c>
      <c r="O414" t="s">
        <v>36</v>
      </c>
      <c r="P414" t="s">
        <v>15</v>
      </c>
      <c r="Q414">
        <f t="shared" si="150"/>
        <v>0</v>
      </c>
      <c r="R414">
        <f t="shared" si="151"/>
        <v>0</v>
      </c>
      <c r="S414">
        <f t="shared" si="152"/>
        <v>1</v>
      </c>
      <c r="T414">
        <f t="shared" si="153"/>
        <v>0</v>
      </c>
      <c r="U414">
        <f t="shared" si="154"/>
        <v>0</v>
      </c>
      <c r="V414" t="s">
        <v>16</v>
      </c>
      <c r="W414">
        <f t="shared" si="155"/>
        <v>0</v>
      </c>
      <c r="X414">
        <f t="shared" si="156"/>
        <v>0</v>
      </c>
      <c r="Y414">
        <f t="shared" si="157"/>
        <v>0</v>
      </c>
      <c r="Z414">
        <f t="shared" si="158"/>
        <v>1</v>
      </c>
      <c r="AA414">
        <f t="shared" si="159"/>
        <v>0</v>
      </c>
      <c r="AB414">
        <f t="shared" si="160"/>
        <v>0</v>
      </c>
      <c r="AC414">
        <f t="shared" si="161"/>
        <v>0</v>
      </c>
      <c r="AD414">
        <f t="shared" si="162"/>
        <v>1</v>
      </c>
      <c r="AE414" t="s">
        <v>23</v>
      </c>
      <c r="AF414">
        <f t="shared" si="163"/>
        <v>0</v>
      </c>
      <c r="AG414">
        <f t="shared" si="164"/>
        <v>1</v>
      </c>
      <c r="AH414">
        <f t="shared" si="165"/>
        <v>0</v>
      </c>
      <c r="AI414">
        <f t="shared" si="166"/>
        <v>0</v>
      </c>
      <c r="AJ414">
        <f t="shared" si="167"/>
        <v>0</v>
      </c>
      <c r="AK414">
        <v>0</v>
      </c>
      <c r="AL414">
        <v>0</v>
      </c>
      <c r="AM414">
        <v>0</v>
      </c>
      <c r="AN414">
        <v>0</v>
      </c>
      <c r="AO414">
        <v>0</v>
      </c>
      <c r="AP414">
        <v>1</v>
      </c>
      <c r="AQ414">
        <v>0</v>
      </c>
      <c r="AR414">
        <v>1</v>
      </c>
      <c r="AS414">
        <v>0</v>
      </c>
      <c r="AT414">
        <v>0</v>
      </c>
      <c r="AU414" t="s">
        <v>22</v>
      </c>
      <c r="AV414">
        <v>62.3</v>
      </c>
      <c r="AW414">
        <v>58</v>
      </c>
      <c r="AX414">
        <v>35</v>
      </c>
      <c r="AY414">
        <v>41</v>
      </c>
      <c r="AZ414">
        <v>50</v>
      </c>
      <c r="BA414">
        <v>75</v>
      </c>
      <c r="BB414">
        <v>1</v>
      </c>
    </row>
    <row r="415" spans="1:54" x14ac:dyDescent="0.3">
      <c r="A415" s="1"/>
      <c r="B415">
        <f t="shared" si="144"/>
        <v>0</v>
      </c>
      <c r="C415">
        <f t="shared" si="145"/>
        <v>0</v>
      </c>
      <c r="D415">
        <f t="shared" si="146"/>
        <v>0</v>
      </c>
      <c r="E415">
        <f t="shared" si="147"/>
        <v>0</v>
      </c>
      <c r="F415">
        <f t="shared" si="148"/>
        <v>0</v>
      </c>
      <c r="G415">
        <f t="shared" si="149"/>
        <v>0</v>
      </c>
      <c r="H415" s="3">
        <v>9969</v>
      </c>
      <c r="I415" s="3">
        <v>9.2072355570227042</v>
      </c>
      <c r="J415" s="2">
        <v>1.262</v>
      </c>
      <c r="K415" s="2">
        <v>-0.22013962191302322</v>
      </c>
      <c r="L415" s="2">
        <v>2.0099167279999999</v>
      </c>
      <c r="M415" s="2">
        <v>1.5926439999999999</v>
      </c>
      <c r="N415" t="s">
        <v>13</v>
      </c>
      <c r="O415" t="s">
        <v>14</v>
      </c>
      <c r="P415" t="s">
        <v>21</v>
      </c>
      <c r="Q415">
        <f t="shared" si="150"/>
        <v>0</v>
      </c>
      <c r="R415">
        <f t="shared" si="151"/>
        <v>0</v>
      </c>
      <c r="S415">
        <f t="shared" si="152"/>
        <v>0</v>
      </c>
      <c r="T415">
        <f t="shared" si="153"/>
        <v>0</v>
      </c>
      <c r="U415">
        <f t="shared" si="154"/>
        <v>1</v>
      </c>
      <c r="V415" t="s">
        <v>24</v>
      </c>
      <c r="W415">
        <f t="shared" si="155"/>
        <v>0</v>
      </c>
      <c r="X415">
        <f t="shared" si="156"/>
        <v>0</v>
      </c>
      <c r="Y415">
        <f t="shared" si="157"/>
        <v>1</v>
      </c>
      <c r="Z415">
        <f t="shared" si="158"/>
        <v>0</v>
      </c>
      <c r="AA415">
        <f t="shared" si="159"/>
        <v>0</v>
      </c>
      <c r="AB415">
        <f t="shared" si="160"/>
        <v>0</v>
      </c>
      <c r="AC415">
        <f t="shared" si="161"/>
        <v>0</v>
      </c>
      <c r="AD415">
        <f t="shared" si="162"/>
        <v>1</v>
      </c>
      <c r="AE415" t="s">
        <v>18</v>
      </c>
      <c r="AF415">
        <f t="shared" si="163"/>
        <v>0</v>
      </c>
      <c r="AG415">
        <f t="shared" si="164"/>
        <v>0</v>
      </c>
      <c r="AH415">
        <f t="shared" si="165"/>
        <v>0</v>
      </c>
      <c r="AI415">
        <f t="shared" si="166"/>
        <v>0</v>
      </c>
      <c r="AJ415">
        <f t="shared" si="167"/>
        <v>1</v>
      </c>
      <c r="AK415">
        <v>1</v>
      </c>
      <c r="AL415">
        <v>1</v>
      </c>
      <c r="AM415">
        <v>0</v>
      </c>
      <c r="AN415">
        <v>1</v>
      </c>
      <c r="AO415">
        <v>1</v>
      </c>
      <c r="AP415">
        <v>1</v>
      </c>
      <c r="AQ415">
        <v>1</v>
      </c>
      <c r="AR415">
        <v>0</v>
      </c>
      <c r="AS415">
        <v>1</v>
      </c>
      <c r="AT415">
        <v>0</v>
      </c>
      <c r="AU415" t="s">
        <v>17</v>
      </c>
      <c r="AV415">
        <v>61.7</v>
      </c>
      <c r="AW415">
        <v>56.4</v>
      </c>
      <c r="AX415">
        <v>34.700000000000003</v>
      </c>
      <c r="AY415">
        <v>40.700000000000003</v>
      </c>
      <c r="AZ415">
        <v>53</v>
      </c>
      <c r="BA415">
        <v>77</v>
      </c>
      <c r="BB415">
        <v>1</v>
      </c>
    </row>
    <row r="416" spans="1:54" x14ac:dyDescent="0.3">
      <c r="A416" s="1"/>
      <c r="B416">
        <f t="shared" si="144"/>
        <v>0</v>
      </c>
      <c r="C416">
        <f t="shared" si="145"/>
        <v>0</v>
      </c>
      <c r="D416">
        <f t="shared" si="146"/>
        <v>0</v>
      </c>
      <c r="E416">
        <f t="shared" si="147"/>
        <v>0</v>
      </c>
      <c r="F416">
        <f t="shared" si="148"/>
        <v>0</v>
      </c>
      <c r="G416">
        <f t="shared" si="149"/>
        <v>0</v>
      </c>
      <c r="H416" s="3">
        <v>13325.08</v>
      </c>
      <c r="I416" s="3">
        <v>9.4974032527683683</v>
      </c>
      <c r="J416" s="2">
        <v>1.04</v>
      </c>
      <c r="K416" s="2">
        <v>-0.98651437121345753</v>
      </c>
      <c r="L416" s="2">
        <v>1.1248640000000001</v>
      </c>
      <c r="M416" s="2">
        <v>1.0816000000000001</v>
      </c>
      <c r="N416" t="s">
        <v>13</v>
      </c>
      <c r="O416" t="s">
        <v>20</v>
      </c>
      <c r="P416" t="s">
        <v>15</v>
      </c>
      <c r="Q416">
        <f t="shared" si="150"/>
        <v>0</v>
      </c>
      <c r="R416">
        <f t="shared" si="151"/>
        <v>0</v>
      </c>
      <c r="S416">
        <f t="shared" si="152"/>
        <v>1</v>
      </c>
      <c r="T416">
        <f t="shared" si="153"/>
        <v>0</v>
      </c>
      <c r="U416">
        <f t="shared" si="154"/>
        <v>0</v>
      </c>
      <c r="V416" t="s">
        <v>37</v>
      </c>
      <c r="W416">
        <f t="shared" si="155"/>
        <v>0</v>
      </c>
      <c r="X416">
        <f t="shared" si="156"/>
        <v>1</v>
      </c>
      <c r="Y416">
        <f t="shared" si="157"/>
        <v>0</v>
      </c>
      <c r="Z416">
        <f t="shared" si="158"/>
        <v>0</v>
      </c>
      <c r="AA416">
        <f t="shared" si="159"/>
        <v>0</v>
      </c>
      <c r="AB416">
        <f t="shared" si="160"/>
        <v>0</v>
      </c>
      <c r="AC416">
        <f t="shared" si="161"/>
        <v>1</v>
      </c>
      <c r="AD416">
        <f t="shared" si="162"/>
        <v>0</v>
      </c>
      <c r="AE416" t="s">
        <v>23</v>
      </c>
      <c r="AF416">
        <f t="shared" si="163"/>
        <v>0</v>
      </c>
      <c r="AG416">
        <f t="shared" si="164"/>
        <v>1</v>
      </c>
      <c r="AH416">
        <f t="shared" si="165"/>
        <v>0</v>
      </c>
      <c r="AI416">
        <f t="shared" si="166"/>
        <v>0</v>
      </c>
      <c r="AJ416">
        <f t="shared" si="167"/>
        <v>0</v>
      </c>
      <c r="AK416">
        <v>1</v>
      </c>
      <c r="AL416">
        <v>1</v>
      </c>
      <c r="AM416">
        <v>1</v>
      </c>
      <c r="AN416">
        <v>0</v>
      </c>
      <c r="AO416">
        <v>1</v>
      </c>
      <c r="AP416">
        <v>1</v>
      </c>
      <c r="AQ416">
        <v>1</v>
      </c>
      <c r="AR416">
        <v>0</v>
      </c>
      <c r="AS416">
        <v>0</v>
      </c>
      <c r="AT416">
        <v>0</v>
      </c>
      <c r="AU416" t="s">
        <v>22</v>
      </c>
      <c r="AV416">
        <v>61.8</v>
      </c>
      <c r="AW416">
        <v>57</v>
      </c>
      <c r="AX416">
        <v>35.5</v>
      </c>
      <c r="AY416">
        <v>40.799999999999997</v>
      </c>
      <c r="AZ416">
        <v>55</v>
      </c>
      <c r="BA416">
        <v>80</v>
      </c>
      <c r="BB416">
        <v>1</v>
      </c>
    </row>
    <row r="417" spans="1:54" x14ac:dyDescent="0.3">
      <c r="A417" s="1"/>
      <c r="B417">
        <f t="shared" si="144"/>
        <v>0</v>
      </c>
      <c r="C417">
        <f t="shared" si="145"/>
        <v>0</v>
      </c>
      <c r="D417">
        <f t="shared" si="146"/>
        <v>0</v>
      </c>
      <c r="E417">
        <f t="shared" si="147"/>
        <v>0</v>
      </c>
      <c r="F417">
        <f t="shared" si="148"/>
        <v>0</v>
      </c>
      <c r="G417">
        <f t="shared" si="149"/>
        <v>0</v>
      </c>
      <c r="H417" s="3">
        <v>31250</v>
      </c>
      <c r="I417" s="3">
        <v>10.349774655164548</v>
      </c>
      <c r="J417" s="2">
        <v>1.81</v>
      </c>
      <c r="K417" s="2">
        <v>1.6716322817655269</v>
      </c>
      <c r="L417" s="2">
        <v>5.9297410000000008</v>
      </c>
      <c r="M417" s="2">
        <v>3.2761</v>
      </c>
      <c r="N417" t="s">
        <v>13</v>
      </c>
      <c r="O417" t="s">
        <v>36</v>
      </c>
      <c r="P417" t="s">
        <v>27</v>
      </c>
      <c r="Q417">
        <f t="shared" si="150"/>
        <v>1</v>
      </c>
      <c r="R417">
        <f t="shared" si="151"/>
        <v>0</v>
      </c>
      <c r="S417">
        <f t="shared" si="152"/>
        <v>0</v>
      </c>
      <c r="T417">
        <f t="shared" si="153"/>
        <v>0</v>
      </c>
      <c r="U417">
        <f t="shared" si="154"/>
        <v>0</v>
      </c>
      <c r="V417" t="s">
        <v>34</v>
      </c>
      <c r="W417">
        <f t="shared" si="155"/>
        <v>0</v>
      </c>
      <c r="X417">
        <f t="shared" si="156"/>
        <v>0</v>
      </c>
      <c r="Y417">
        <f t="shared" si="157"/>
        <v>0</v>
      </c>
      <c r="Z417">
        <f t="shared" si="158"/>
        <v>0</v>
      </c>
      <c r="AA417">
        <f t="shared" si="159"/>
        <v>0</v>
      </c>
      <c r="AB417">
        <f t="shared" si="160"/>
        <v>1</v>
      </c>
      <c r="AC417">
        <f t="shared" si="161"/>
        <v>0</v>
      </c>
      <c r="AD417">
        <f t="shared" si="162"/>
        <v>1</v>
      </c>
      <c r="AE417" t="s">
        <v>23</v>
      </c>
      <c r="AF417">
        <f t="shared" si="163"/>
        <v>0</v>
      </c>
      <c r="AG417">
        <f t="shared" si="164"/>
        <v>1</v>
      </c>
      <c r="AH417">
        <f t="shared" si="165"/>
        <v>0</v>
      </c>
      <c r="AI417">
        <f t="shared" si="166"/>
        <v>0</v>
      </c>
      <c r="AJ417">
        <f t="shared" si="167"/>
        <v>0</v>
      </c>
      <c r="AK417">
        <v>1</v>
      </c>
      <c r="AL417">
        <v>1</v>
      </c>
      <c r="AM417">
        <v>1</v>
      </c>
      <c r="AN417">
        <v>0</v>
      </c>
      <c r="AO417">
        <v>1</v>
      </c>
      <c r="AP417">
        <v>1</v>
      </c>
      <c r="AQ417">
        <v>1</v>
      </c>
      <c r="AR417">
        <v>1</v>
      </c>
      <c r="AS417">
        <v>0</v>
      </c>
      <c r="AT417">
        <v>0</v>
      </c>
      <c r="AU417" t="s">
        <v>22</v>
      </c>
      <c r="AV417">
        <v>62.1</v>
      </c>
      <c r="AW417">
        <v>57</v>
      </c>
      <c r="AX417">
        <v>35.5</v>
      </c>
      <c r="AY417">
        <v>40.6</v>
      </c>
      <c r="AZ417">
        <v>45</v>
      </c>
      <c r="BA417">
        <v>75</v>
      </c>
      <c r="BB417">
        <v>1</v>
      </c>
    </row>
    <row r="418" spans="1:54" x14ac:dyDescent="0.3">
      <c r="A418" s="1"/>
      <c r="B418">
        <f t="shared" si="144"/>
        <v>0</v>
      </c>
      <c r="C418">
        <f t="shared" si="145"/>
        <v>0</v>
      </c>
      <c r="D418">
        <f t="shared" si="146"/>
        <v>0</v>
      </c>
      <c r="E418">
        <f t="shared" si="147"/>
        <v>0</v>
      </c>
      <c r="F418">
        <f t="shared" si="148"/>
        <v>0</v>
      </c>
      <c r="G418">
        <f t="shared" si="149"/>
        <v>0</v>
      </c>
      <c r="H418" s="3">
        <v>16892.75</v>
      </c>
      <c r="I418" s="3">
        <v>9.7346398147840372</v>
      </c>
      <c r="J418" s="2">
        <v>1.51</v>
      </c>
      <c r="K418" s="2">
        <v>0.63599072865683148</v>
      </c>
      <c r="L418" s="2">
        <v>3.4429509999999999</v>
      </c>
      <c r="M418" s="2">
        <v>2.2801</v>
      </c>
      <c r="N418" t="s">
        <v>13</v>
      </c>
      <c r="O418" t="s">
        <v>20</v>
      </c>
      <c r="P418" t="s">
        <v>15</v>
      </c>
      <c r="Q418">
        <f t="shared" si="150"/>
        <v>0</v>
      </c>
      <c r="R418">
        <f t="shared" si="151"/>
        <v>0</v>
      </c>
      <c r="S418">
        <f t="shared" si="152"/>
        <v>1</v>
      </c>
      <c r="T418">
        <f t="shared" si="153"/>
        <v>0</v>
      </c>
      <c r="U418">
        <f t="shared" si="154"/>
        <v>0</v>
      </c>
      <c r="V418" t="s">
        <v>16</v>
      </c>
      <c r="W418">
        <f t="shared" si="155"/>
        <v>0</v>
      </c>
      <c r="X418">
        <f t="shared" si="156"/>
        <v>0</v>
      </c>
      <c r="Y418">
        <f t="shared" si="157"/>
        <v>0</v>
      </c>
      <c r="Z418">
        <f t="shared" si="158"/>
        <v>1</v>
      </c>
      <c r="AA418">
        <f t="shared" si="159"/>
        <v>0</v>
      </c>
      <c r="AB418">
        <f t="shared" si="160"/>
        <v>0</v>
      </c>
      <c r="AC418">
        <f t="shared" si="161"/>
        <v>0</v>
      </c>
      <c r="AD418">
        <f t="shared" si="162"/>
        <v>1</v>
      </c>
      <c r="AE418" t="s">
        <v>23</v>
      </c>
      <c r="AF418">
        <f t="shared" si="163"/>
        <v>0</v>
      </c>
      <c r="AG418">
        <f t="shared" si="164"/>
        <v>1</v>
      </c>
      <c r="AH418">
        <f t="shared" si="165"/>
        <v>0</v>
      </c>
      <c r="AI418">
        <f t="shared" si="166"/>
        <v>0</v>
      </c>
      <c r="AJ418">
        <f t="shared" si="167"/>
        <v>0</v>
      </c>
      <c r="AK418">
        <v>0</v>
      </c>
      <c r="AL418">
        <v>1</v>
      </c>
      <c r="AM418">
        <v>0</v>
      </c>
      <c r="AN418">
        <v>0</v>
      </c>
      <c r="AO418">
        <v>1</v>
      </c>
      <c r="AP418">
        <v>1</v>
      </c>
      <c r="AQ418">
        <v>1</v>
      </c>
      <c r="AR418">
        <v>0</v>
      </c>
      <c r="AS418">
        <v>0</v>
      </c>
      <c r="AT418">
        <v>0</v>
      </c>
      <c r="AU418" t="s">
        <v>22</v>
      </c>
      <c r="AV418">
        <v>61.5</v>
      </c>
      <c r="AW418">
        <v>56</v>
      </c>
      <c r="AX418">
        <v>35.5</v>
      </c>
      <c r="AY418">
        <v>40.6</v>
      </c>
      <c r="AZ418">
        <v>55</v>
      </c>
      <c r="BA418">
        <v>80</v>
      </c>
      <c r="BB418">
        <v>1</v>
      </c>
    </row>
    <row r="419" spans="1:54" x14ac:dyDescent="0.3">
      <c r="A419" s="1"/>
      <c r="B419">
        <f t="shared" si="144"/>
        <v>0</v>
      </c>
      <c r="C419">
        <f t="shared" si="145"/>
        <v>0</v>
      </c>
      <c r="D419">
        <f t="shared" si="146"/>
        <v>0</v>
      </c>
      <c r="E419">
        <f t="shared" si="147"/>
        <v>0</v>
      </c>
      <c r="F419">
        <f t="shared" si="148"/>
        <v>0</v>
      </c>
      <c r="G419">
        <f t="shared" si="149"/>
        <v>0</v>
      </c>
      <c r="H419" s="3">
        <v>13115.275</v>
      </c>
      <c r="I419" s="3">
        <v>9.4815328604379836</v>
      </c>
      <c r="J419" s="2">
        <v>1.1100000000000001</v>
      </c>
      <c r="K419" s="2">
        <v>-0.7448646754880951</v>
      </c>
      <c r="L419" s="2">
        <v>1.3676310000000003</v>
      </c>
      <c r="M419" s="2">
        <v>1.2321000000000002</v>
      </c>
      <c r="N419" t="s">
        <v>13</v>
      </c>
      <c r="O419" t="s">
        <v>20</v>
      </c>
      <c r="P419" t="s">
        <v>27</v>
      </c>
      <c r="Q419">
        <f t="shared" si="150"/>
        <v>1</v>
      </c>
      <c r="R419">
        <f t="shared" si="151"/>
        <v>0</v>
      </c>
      <c r="S419">
        <f t="shared" si="152"/>
        <v>0</v>
      </c>
      <c r="T419">
        <f t="shared" si="153"/>
        <v>0</v>
      </c>
      <c r="U419">
        <f t="shared" si="154"/>
        <v>0</v>
      </c>
      <c r="V419" t="s">
        <v>24</v>
      </c>
      <c r="W419">
        <f t="shared" si="155"/>
        <v>0</v>
      </c>
      <c r="X419">
        <f t="shared" si="156"/>
        <v>0</v>
      </c>
      <c r="Y419">
        <f t="shared" si="157"/>
        <v>1</v>
      </c>
      <c r="Z419">
        <f t="shared" si="158"/>
        <v>0</v>
      </c>
      <c r="AA419">
        <f t="shared" si="159"/>
        <v>0</v>
      </c>
      <c r="AB419">
        <f t="shared" si="160"/>
        <v>0</v>
      </c>
      <c r="AC419">
        <f t="shared" si="161"/>
        <v>0</v>
      </c>
      <c r="AD419">
        <f t="shared" si="162"/>
        <v>1</v>
      </c>
      <c r="AE419" t="s">
        <v>33</v>
      </c>
      <c r="AF419">
        <f t="shared" si="163"/>
        <v>1</v>
      </c>
      <c r="AG419">
        <f t="shared" si="164"/>
        <v>0</v>
      </c>
      <c r="AH419">
        <f t="shared" si="165"/>
        <v>0</v>
      </c>
      <c r="AI419">
        <f t="shared" si="166"/>
        <v>0</v>
      </c>
      <c r="AJ419">
        <f t="shared" si="167"/>
        <v>0</v>
      </c>
      <c r="AK419">
        <v>1</v>
      </c>
      <c r="AL419">
        <v>0</v>
      </c>
      <c r="AM419">
        <v>1</v>
      </c>
      <c r="AN419">
        <v>0</v>
      </c>
      <c r="AO419">
        <v>1</v>
      </c>
      <c r="AP419">
        <v>1</v>
      </c>
      <c r="AQ419">
        <v>1</v>
      </c>
      <c r="AR419">
        <v>0</v>
      </c>
      <c r="AS419">
        <v>0</v>
      </c>
      <c r="AT419">
        <v>0</v>
      </c>
      <c r="AU419" t="s">
        <v>22</v>
      </c>
      <c r="AV419">
        <v>61.9</v>
      </c>
      <c r="AW419">
        <v>56</v>
      </c>
      <c r="AX419">
        <v>35.5</v>
      </c>
      <c r="AY419">
        <v>40.6</v>
      </c>
      <c r="AZ419">
        <v>55</v>
      </c>
      <c r="BA419">
        <v>80</v>
      </c>
      <c r="BB419">
        <v>1</v>
      </c>
    </row>
    <row r="420" spans="1:54" x14ac:dyDescent="0.3">
      <c r="A420" s="1"/>
      <c r="B420">
        <f t="shared" si="144"/>
        <v>0</v>
      </c>
      <c r="C420">
        <f t="shared" si="145"/>
        <v>0</v>
      </c>
      <c r="D420">
        <f t="shared" si="146"/>
        <v>0</v>
      </c>
      <c r="E420">
        <f t="shared" si="147"/>
        <v>0</v>
      </c>
      <c r="F420">
        <f t="shared" si="148"/>
        <v>0</v>
      </c>
      <c r="G420">
        <f t="shared" si="149"/>
        <v>0</v>
      </c>
      <c r="H420" s="3">
        <v>9304</v>
      </c>
      <c r="I420" s="3">
        <v>9.1381996941984998</v>
      </c>
      <c r="J420" s="2">
        <v>1.1379999999999999</v>
      </c>
      <c r="K420" s="2">
        <v>-0.64820479719795099</v>
      </c>
      <c r="L420" s="2">
        <v>1.4737600719999997</v>
      </c>
      <c r="M420" s="2">
        <v>1.2950439999999999</v>
      </c>
      <c r="N420" t="s">
        <v>13</v>
      </c>
      <c r="O420" t="s">
        <v>14</v>
      </c>
      <c r="P420" t="s">
        <v>31</v>
      </c>
      <c r="Q420">
        <f t="shared" si="150"/>
        <v>0</v>
      </c>
      <c r="R420">
        <f t="shared" si="151"/>
        <v>0</v>
      </c>
      <c r="S420">
        <f t="shared" si="152"/>
        <v>0</v>
      </c>
      <c r="T420">
        <f t="shared" si="153"/>
        <v>1</v>
      </c>
      <c r="U420">
        <f t="shared" si="154"/>
        <v>0</v>
      </c>
      <c r="V420" t="s">
        <v>16</v>
      </c>
      <c r="W420">
        <f t="shared" si="155"/>
        <v>0</v>
      </c>
      <c r="X420">
        <f t="shared" si="156"/>
        <v>0</v>
      </c>
      <c r="Y420">
        <f t="shared" si="157"/>
        <v>0</v>
      </c>
      <c r="Z420">
        <f t="shared" si="158"/>
        <v>1</v>
      </c>
      <c r="AA420">
        <f t="shared" si="159"/>
        <v>0</v>
      </c>
      <c r="AB420">
        <f t="shared" si="160"/>
        <v>0</v>
      </c>
      <c r="AC420">
        <f t="shared" si="161"/>
        <v>0</v>
      </c>
      <c r="AD420">
        <f t="shared" si="162"/>
        <v>1</v>
      </c>
      <c r="AE420" t="s">
        <v>28</v>
      </c>
      <c r="AF420">
        <f t="shared" si="163"/>
        <v>0</v>
      </c>
      <c r="AG420">
        <f t="shared" si="164"/>
        <v>0</v>
      </c>
      <c r="AH420">
        <f t="shared" si="165"/>
        <v>0</v>
      </c>
      <c r="AI420">
        <f t="shared" si="166"/>
        <v>1</v>
      </c>
      <c r="AJ420">
        <f t="shared" si="167"/>
        <v>0</v>
      </c>
      <c r="AK420">
        <v>1</v>
      </c>
      <c r="AL420">
        <v>1</v>
      </c>
      <c r="AM420">
        <v>0</v>
      </c>
      <c r="AN420">
        <v>1</v>
      </c>
      <c r="AO420">
        <v>1</v>
      </c>
      <c r="AP420">
        <v>1</v>
      </c>
      <c r="AQ420">
        <v>1</v>
      </c>
      <c r="AR420">
        <v>1</v>
      </c>
      <c r="AS420">
        <v>1</v>
      </c>
      <c r="AT420">
        <v>0</v>
      </c>
      <c r="AU420" t="s">
        <v>17</v>
      </c>
      <c r="AV420">
        <v>61.5</v>
      </c>
      <c r="AW420">
        <v>54.9</v>
      </c>
      <c r="AX420">
        <v>34.1</v>
      </c>
      <c r="AY420">
        <v>40.700000000000003</v>
      </c>
      <c r="AZ420">
        <v>50</v>
      </c>
      <c r="BA420">
        <v>77</v>
      </c>
      <c r="BB420">
        <v>1</v>
      </c>
    </row>
    <row r="421" spans="1:54" x14ac:dyDescent="0.3">
      <c r="A421" s="1"/>
      <c r="B421">
        <f t="shared" si="144"/>
        <v>0</v>
      </c>
      <c r="C421">
        <f t="shared" si="145"/>
        <v>0</v>
      </c>
      <c r="D421">
        <f t="shared" si="146"/>
        <v>0</v>
      </c>
      <c r="E421">
        <f t="shared" si="147"/>
        <v>0</v>
      </c>
      <c r="F421">
        <f t="shared" si="148"/>
        <v>0</v>
      </c>
      <c r="G421">
        <f t="shared" si="149"/>
        <v>0</v>
      </c>
      <c r="H421" s="3">
        <v>22844</v>
      </c>
      <c r="I421" s="3">
        <v>10.036443779784754</v>
      </c>
      <c r="J421" s="2">
        <v>1.8</v>
      </c>
      <c r="K421" s="2">
        <v>1.6371108966619037</v>
      </c>
      <c r="L421" s="2">
        <v>5.8320000000000007</v>
      </c>
      <c r="M421" s="2">
        <v>3.24</v>
      </c>
      <c r="N421" t="s">
        <v>30</v>
      </c>
      <c r="O421" t="s">
        <v>14</v>
      </c>
      <c r="P421" t="s">
        <v>21</v>
      </c>
      <c r="Q421">
        <f t="shared" si="150"/>
        <v>0</v>
      </c>
      <c r="R421">
        <f t="shared" si="151"/>
        <v>0</v>
      </c>
      <c r="S421">
        <f t="shared" si="152"/>
        <v>0</v>
      </c>
      <c r="T421">
        <f t="shared" si="153"/>
        <v>0</v>
      </c>
      <c r="U421">
        <f t="shared" si="154"/>
        <v>1</v>
      </c>
      <c r="V421" t="s">
        <v>16</v>
      </c>
      <c r="W421">
        <f t="shared" si="155"/>
        <v>0</v>
      </c>
      <c r="X421">
        <f t="shared" si="156"/>
        <v>0</v>
      </c>
      <c r="Y421">
        <f t="shared" si="157"/>
        <v>0</v>
      </c>
      <c r="Z421">
        <f t="shared" si="158"/>
        <v>1</v>
      </c>
      <c r="AA421">
        <f t="shared" si="159"/>
        <v>0</v>
      </c>
      <c r="AB421">
        <f t="shared" si="160"/>
        <v>0</v>
      </c>
      <c r="AC421">
        <f t="shared" si="161"/>
        <v>0</v>
      </c>
      <c r="AD421">
        <f t="shared" si="162"/>
        <v>1</v>
      </c>
      <c r="AE421" t="s">
        <v>28</v>
      </c>
      <c r="AF421">
        <f t="shared" si="163"/>
        <v>0</v>
      </c>
      <c r="AG421">
        <f t="shared" si="164"/>
        <v>0</v>
      </c>
      <c r="AH421">
        <f t="shared" si="165"/>
        <v>0</v>
      </c>
      <c r="AI421">
        <f t="shared" si="166"/>
        <v>1</v>
      </c>
      <c r="AJ421">
        <f t="shared" si="167"/>
        <v>0</v>
      </c>
      <c r="AK421">
        <v>1</v>
      </c>
      <c r="AL421">
        <v>1</v>
      </c>
      <c r="AM421">
        <v>1</v>
      </c>
      <c r="AN421">
        <v>1</v>
      </c>
      <c r="AO421">
        <v>1</v>
      </c>
      <c r="AP421">
        <v>1</v>
      </c>
      <c r="AQ421">
        <v>1</v>
      </c>
      <c r="AR421">
        <v>1</v>
      </c>
      <c r="AS421">
        <v>1</v>
      </c>
      <c r="AT421">
        <v>1</v>
      </c>
      <c r="AU421" t="s">
        <v>17</v>
      </c>
      <c r="AV421">
        <v>61.6</v>
      </c>
      <c r="AW421">
        <v>56.4</v>
      </c>
      <c r="AX421">
        <v>34.700000000000003</v>
      </c>
      <c r="AY421">
        <v>40.799999999999997</v>
      </c>
      <c r="AZ421">
        <v>50</v>
      </c>
      <c r="BA421">
        <v>77</v>
      </c>
      <c r="BB421">
        <v>1</v>
      </c>
    </row>
    <row r="422" spans="1:54" x14ac:dyDescent="0.3">
      <c r="A422" s="1"/>
      <c r="B422">
        <f t="shared" si="144"/>
        <v>0</v>
      </c>
      <c r="C422">
        <f t="shared" si="145"/>
        <v>0</v>
      </c>
      <c r="D422">
        <f t="shared" si="146"/>
        <v>0</v>
      </c>
      <c r="E422">
        <f t="shared" si="147"/>
        <v>0</v>
      </c>
      <c r="F422">
        <f t="shared" si="148"/>
        <v>0</v>
      </c>
      <c r="G422">
        <f t="shared" si="149"/>
        <v>0</v>
      </c>
      <c r="H422" s="3">
        <v>42595.34</v>
      </c>
      <c r="I422" s="3">
        <v>10.659500136602613</v>
      </c>
      <c r="J422" s="2">
        <v>1.77</v>
      </c>
      <c r="K422" s="2">
        <v>1.533546741351034</v>
      </c>
      <c r="L422" s="2">
        <v>5.5452330000000005</v>
      </c>
      <c r="M422" s="2">
        <v>3.1329000000000002</v>
      </c>
      <c r="N422" t="s">
        <v>13</v>
      </c>
      <c r="O422" t="s">
        <v>20</v>
      </c>
      <c r="P422" t="s">
        <v>27</v>
      </c>
      <c r="Q422">
        <f t="shared" si="150"/>
        <v>1</v>
      </c>
      <c r="R422">
        <f t="shared" si="151"/>
        <v>0</v>
      </c>
      <c r="S422">
        <f t="shared" si="152"/>
        <v>0</v>
      </c>
      <c r="T422">
        <f t="shared" si="153"/>
        <v>0</v>
      </c>
      <c r="U422">
        <f t="shared" si="154"/>
        <v>0</v>
      </c>
      <c r="V422" t="s">
        <v>32</v>
      </c>
      <c r="W422">
        <f t="shared" si="155"/>
        <v>0</v>
      </c>
      <c r="X422">
        <f t="shared" si="156"/>
        <v>0</v>
      </c>
      <c r="Y422">
        <f t="shared" si="157"/>
        <v>0</v>
      </c>
      <c r="Z422">
        <f t="shared" si="158"/>
        <v>0</v>
      </c>
      <c r="AA422">
        <f t="shared" si="159"/>
        <v>1</v>
      </c>
      <c r="AB422">
        <f t="shared" si="160"/>
        <v>0</v>
      </c>
      <c r="AC422">
        <f t="shared" si="161"/>
        <v>0</v>
      </c>
      <c r="AD422">
        <f t="shared" si="162"/>
        <v>1</v>
      </c>
      <c r="AE422" t="s">
        <v>33</v>
      </c>
      <c r="AF422">
        <f t="shared" si="163"/>
        <v>1</v>
      </c>
      <c r="AG422">
        <f t="shared" si="164"/>
        <v>0</v>
      </c>
      <c r="AH422">
        <f t="shared" si="165"/>
        <v>0</v>
      </c>
      <c r="AI422">
        <f t="shared" si="166"/>
        <v>0</v>
      </c>
      <c r="AJ422">
        <f t="shared" si="167"/>
        <v>0</v>
      </c>
      <c r="AK422">
        <v>1</v>
      </c>
      <c r="AL422">
        <v>0</v>
      </c>
      <c r="AM422">
        <v>1</v>
      </c>
      <c r="AN422">
        <v>0</v>
      </c>
      <c r="AO422">
        <v>1</v>
      </c>
      <c r="AP422">
        <v>1</v>
      </c>
      <c r="AQ422">
        <v>1</v>
      </c>
      <c r="AR422">
        <v>0</v>
      </c>
      <c r="AS422">
        <v>0</v>
      </c>
      <c r="AT422">
        <v>0</v>
      </c>
      <c r="AU422" t="s">
        <v>22</v>
      </c>
      <c r="AV422">
        <v>61.8</v>
      </c>
      <c r="AW422">
        <v>57</v>
      </c>
      <c r="AX422">
        <v>36</v>
      </c>
      <c r="AY422">
        <v>40.6</v>
      </c>
      <c r="AZ422">
        <v>55</v>
      </c>
      <c r="BA422">
        <v>80</v>
      </c>
      <c r="BB422">
        <v>1</v>
      </c>
    </row>
    <row r="423" spans="1:54" x14ac:dyDescent="0.3">
      <c r="A423" s="1"/>
      <c r="B423">
        <f t="shared" si="144"/>
        <v>0</v>
      </c>
      <c r="C423">
        <f t="shared" si="145"/>
        <v>0</v>
      </c>
      <c r="D423">
        <f t="shared" si="146"/>
        <v>0</v>
      </c>
      <c r="E423">
        <f t="shared" si="147"/>
        <v>0</v>
      </c>
      <c r="F423">
        <f t="shared" si="148"/>
        <v>0</v>
      </c>
      <c r="G423">
        <f t="shared" si="149"/>
        <v>0</v>
      </c>
      <c r="H423" s="3">
        <v>12490.785</v>
      </c>
      <c r="I423" s="3">
        <v>9.4327464514248511</v>
      </c>
      <c r="J423" s="2">
        <v>1.26</v>
      </c>
      <c r="K423" s="2">
        <v>-0.22704389893374785</v>
      </c>
      <c r="L423" s="2">
        <v>2.0003760000000002</v>
      </c>
      <c r="M423" s="2">
        <v>1.5876000000000001</v>
      </c>
      <c r="N423" t="s">
        <v>13</v>
      </c>
      <c r="O423" t="s">
        <v>20</v>
      </c>
      <c r="P423" t="s">
        <v>15</v>
      </c>
      <c r="Q423">
        <f t="shared" si="150"/>
        <v>0</v>
      </c>
      <c r="R423">
        <f t="shared" si="151"/>
        <v>0</v>
      </c>
      <c r="S423">
        <f t="shared" si="152"/>
        <v>1</v>
      </c>
      <c r="T423">
        <f t="shared" si="153"/>
        <v>0</v>
      </c>
      <c r="U423">
        <f t="shared" si="154"/>
        <v>0</v>
      </c>
      <c r="V423" t="s">
        <v>16</v>
      </c>
      <c r="W423">
        <f t="shared" si="155"/>
        <v>0</v>
      </c>
      <c r="X423">
        <f t="shared" si="156"/>
        <v>0</v>
      </c>
      <c r="Y423">
        <f t="shared" si="157"/>
        <v>0</v>
      </c>
      <c r="Z423">
        <f t="shared" si="158"/>
        <v>1</v>
      </c>
      <c r="AA423">
        <f t="shared" si="159"/>
        <v>0</v>
      </c>
      <c r="AB423">
        <f t="shared" si="160"/>
        <v>0</v>
      </c>
      <c r="AC423">
        <f t="shared" si="161"/>
        <v>0</v>
      </c>
      <c r="AD423">
        <f t="shared" si="162"/>
        <v>1</v>
      </c>
      <c r="AE423" t="s">
        <v>23</v>
      </c>
      <c r="AF423">
        <f t="shared" si="163"/>
        <v>0</v>
      </c>
      <c r="AG423">
        <f t="shared" si="164"/>
        <v>1</v>
      </c>
      <c r="AH423">
        <f t="shared" si="165"/>
        <v>0</v>
      </c>
      <c r="AI423">
        <f t="shared" si="166"/>
        <v>0</v>
      </c>
      <c r="AJ423">
        <f t="shared" si="167"/>
        <v>0</v>
      </c>
      <c r="AK423">
        <v>0</v>
      </c>
      <c r="AL423">
        <v>1</v>
      </c>
      <c r="AM423">
        <v>0</v>
      </c>
      <c r="AN423">
        <v>0</v>
      </c>
      <c r="AO423">
        <v>1</v>
      </c>
      <c r="AP423">
        <v>1</v>
      </c>
      <c r="AQ423">
        <v>1</v>
      </c>
      <c r="AR423">
        <v>0</v>
      </c>
      <c r="AS423">
        <v>0</v>
      </c>
      <c r="AT423">
        <v>0</v>
      </c>
      <c r="AU423" t="s">
        <v>22</v>
      </c>
      <c r="AV423">
        <v>61.8</v>
      </c>
      <c r="AW423">
        <v>57</v>
      </c>
      <c r="AX423">
        <v>35.5</v>
      </c>
      <c r="AY423">
        <v>40.6</v>
      </c>
      <c r="AZ423">
        <v>55</v>
      </c>
      <c r="BA423">
        <v>80</v>
      </c>
      <c r="BB423">
        <v>1</v>
      </c>
    </row>
    <row r="424" spans="1:54" x14ac:dyDescent="0.3">
      <c r="A424" s="1"/>
      <c r="B424">
        <f t="shared" si="144"/>
        <v>0</v>
      </c>
      <c r="C424">
        <f t="shared" si="145"/>
        <v>0</v>
      </c>
      <c r="D424">
        <f t="shared" si="146"/>
        <v>0</v>
      </c>
      <c r="E424">
        <f t="shared" si="147"/>
        <v>0</v>
      </c>
      <c r="F424">
        <f t="shared" si="148"/>
        <v>0</v>
      </c>
      <c r="G424">
        <f t="shared" si="149"/>
        <v>0</v>
      </c>
      <c r="H424" s="3">
        <v>17160</v>
      </c>
      <c r="I424" s="3">
        <v>9.7503363730419537</v>
      </c>
      <c r="J424" s="2">
        <v>1.76</v>
      </c>
      <c r="K424" s="2">
        <v>1.4990253562474107</v>
      </c>
      <c r="L424" s="2">
        <v>5.4517759999999997</v>
      </c>
      <c r="M424" s="2">
        <v>3.0975999999999999</v>
      </c>
      <c r="N424" t="s">
        <v>13</v>
      </c>
      <c r="O424" t="s">
        <v>39</v>
      </c>
      <c r="P424" t="s">
        <v>21</v>
      </c>
      <c r="Q424">
        <f t="shared" si="150"/>
        <v>0</v>
      </c>
      <c r="R424">
        <f t="shared" si="151"/>
        <v>0</v>
      </c>
      <c r="S424">
        <f t="shared" si="152"/>
        <v>0</v>
      </c>
      <c r="T424">
        <f t="shared" si="153"/>
        <v>0</v>
      </c>
      <c r="U424">
        <f t="shared" si="154"/>
        <v>1</v>
      </c>
      <c r="V424" t="s">
        <v>24</v>
      </c>
      <c r="W424">
        <f t="shared" si="155"/>
        <v>0</v>
      </c>
      <c r="X424">
        <f t="shared" si="156"/>
        <v>0</v>
      </c>
      <c r="Y424">
        <f t="shared" si="157"/>
        <v>1</v>
      </c>
      <c r="Z424">
        <f t="shared" si="158"/>
        <v>0</v>
      </c>
      <c r="AA424">
        <f t="shared" si="159"/>
        <v>0</v>
      </c>
      <c r="AB424">
        <f t="shared" si="160"/>
        <v>0</v>
      </c>
      <c r="AC424">
        <f t="shared" si="161"/>
        <v>0</v>
      </c>
      <c r="AD424">
        <f t="shared" si="162"/>
        <v>1</v>
      </c>
      <c r="AE424" t="s">
        <v>33</v>
      </c>
      <c r="AF424">
        <f t="shared" si="163"/>
        <v>1</v>
      </c>
      <c r="AG424">
        <f t="shared" si="164"/>
        <v>0</v>
      </c>
      <c r="AH424">
        <f t="shared" si="165"/>
        <v>0</v>
      </c>
      <c r="AI424">
        <f t="shared" si="166"/>
        <v>0</v>
      </c>
      <c r="AJ424">
        <f t="shared" si="167"/>
        <v>0</v>
      </c>
      <c r="AK424">
        <v>1</v>
      </c>
      <c r="AL424">
        <v>1</v>
      </c>
      <c r="AM424">
        <v>0</v>
      </c>
      <c r="AN424">
        <v>1</v>
      </c>
      <c r="AO424">
        <v>1</v>
      </c>
      <c r="AP424">
        <v>1</v>
      </c>
      <c r="AQ424">
        <v>1</v>
      </c>
      <c r="AR424">
        <v>0</v>
      </c>
      <c r="AS424">
        <v>1</v>
      </c>
      <c r="AT424">
        <v>0</v>
      </c>
      <c r="AU424" t="s">
        <v>17</v>
      </c>
      <c r="AV424">
        <v>61.8</v>
      </c>
      <c r="AW424">
        <v>55.8</v>
      </c>
      <c r="AX424">
        <v>34.200000000000003</v>
      </c>
      <c r="AY424">
        <v>40.799999999999997</v>
      </c>
      <c r="AZ424">
        <v>51</v>
      </c>
      <c r="BA424">
        <v>78</v>
      </c>
      <c r="BB424">
        <v>1</v>
      </c>
    </row>
    <row r="425" spans="1:54" x14ac:dyDescent="0.3">
      <c r="A425" s="1"/>
      <c r="B425">
        <f t="shared" si="144"/>
        <v>0</v>
      </c>
      <c r="C425">
        <f t="shared" si="145"/>
        <v>0</v>
      </c>
      <c r="D425">
        <f t="shared" si="146"/>
        <v>0</v>
      </c>
      <c r="E425">
        <f t="shared" si="147"/>
        <v>0</v>
      </c>
      <c r="F425">
        <f t="shared" si="148"/>
        <v>0</v>
      </c>
      <c r="G425">
        <f t="shared" si="149"/>
        <v>0</v>
      </c>
      <c r="H425" s="3">
        <v>23670</v>
      </c>
      <c r="I425" s="3">
        <v>10.071963702508029</v>
      </c>
      <c r="J425" s="2">
        <v>1.72</v>
      </c>
      <c r="K425" s="2">
        <v>1.360939815832918</v>
      </c>
      <c r="L425" s="2">
        <v>5.0884479999999996</v>
      </c>
      <c r="M425" s="2">
        <v>2.9583999999999997</v>
      </c>
      <c r="N425" t="s">
        <v>13</v>
      </c>
      <c r="O425" t="s">
        <v>39</v>
      </c>
      <c r="P425" t="s">
        <v>40</v>
      </c>
      <c r="Q425">
        <f t="shared" si="150"/>
        <v>0</v>
      </c>
      <c r="R425">
        <f t="shared" si="151"/>
        <v>1</v>
      </c>
      <c r="S425">
        <f t="shared" si="152"/>
        <v>0</v>
      </c>
      <c r="T425">
        <f t="shared" si="153"/>
        <v>0</v>
      </c>
      <c r="U425">
        <f t="shared" si="154"/>
        <v>0</v>
      </c>
      <c r="V425" t="s">
        <v>24</v>
      </c>
      <c r="W425">
        <f t="shared" si="155"/>
        <v>0</v>
      </c>
      <c r="X425">
        <f t="shared" si="156"/>
        <v>0</v>
      </c>
      <c r="Y425">
        <f t="shared" si="157"/>
        <v>1</v>
      </c>
      <c r="Z425">
        <f t="shared" si="158"/>
        <v>0</v>
      </c>
      <c r="AA425">
        <f t="shared" si="159"/>
        <v>0</v>
      </c>
      <c r="AB425">
        <f t="shared" si="160"/>
        <v>0</v>
      </c>
      <c r="AC425">
        <f t="shared" si="161"/>
        <v>0</v>
      </c>
      <c r="AD425">
        <f t="shared" si="162"/>
        <v>1</v>
      </c>
      <c r="AE425" t="s">
        <v>33</v>
      </c>
      <c r="AF425">
        <f t="shared" si="163"/>
        <v>1</v>
      </c>
      <c r="AG425">
        <f t="shared" si="164"/>
        <v>0</v>
      </c>
      <c r="AH425">
        <f t="shared" si="165"/>
        <v>0</v>
      </c>
      <c r="AI425">
        <f t="shared" si="166"/>
        <v>0</v>
      </c>
      <c r="AJ425">
        <f t="shared" si="167"/>
        <v>0</v>
      </c>
      <c r="AK425">
        <v>1</v>
      </c>
      <c r="AL425">
        <v>1</v>
      </c>
      <c r="AM425">
        <v>1</v>
      </c>
      <c r="AN425">
        <v>1</v>
      </c>
      <c r="AO425">
        <v>1</v>
      </c>
      <c r="AP425">
        <v>1</v>
      </c>
      <c r="AQ425">
        <v>1</v>
      </c>
      <c r="AR425">
        <v>0</v>
      </c>
      <c r="AS425">
        <v>1</v>
      </c>
      <c r="AT425">
        <v>0</v>
      </c>
      <c r="AU425" t="s">
        <v>17</v>
      </c>
      <c r="AV425">
        <v>61.6</v>
      </c>
      <c r="AW425">
        <v>56.9</v>
      </c>
      <c r="AX425">
        <v>34.5</v>
      </c>
      <c r="AY425">
        <v>40.700000000000003</v>
      </c>
      <c r="AZ425">
        <v>52</v>
      </c>
      <c r="BA425">
        <v>75</v>
      </c>
      <c r="BB425">
        <v>1</v>
      </c>
    </row>
    <row r="426" spans="1:54" x14ac:dyDescent="0.3">
      <c r="A426" s="1"/>
      <c r="B426">
        <f t="shared" si="144"/>
        <v>0</v>
      </c>
      <c r="C426">
        <f t="shared" si="145"/>
        <v>0</v>
      </c>
      <c r="D426">
        <f t="shared" si="146"/>
        <v>0</v>
      </c>
      <c r="E426">
        <f t="shared" si="147"/>
        <v>0</v>
      </c>
      <c r="F426">
        <f t="shared" si="148"/>
        <v>0</v>
      </c>
      <c r="G426">
        <f t="shared" si="149"/>
        <v>0</v>
      </c>
      <c r="H426" s="3">
        <v>9920</v>
      </c>
      <c r="I426" s="3">
        <v>9.2023082002789192</v>
      </c>
      <c r="J426" s="2">
        <v>1.3</v>
      </c>
      <c r="K426" s="2">
        <v>-8.8958358519255029E-2</v>
      </c>
      <c r="L426" s="2">
        <v>2.1970000000000001</v>
      </c>
      <c r="M426" s="2">
        <v>1.6900000000000002</v>
      </c>
      <c r="N426" t="s">
        <v>13</v>
      </c>
      <c r="O426" t="s">
        <v>36</v>
      </c>
      <c r="P426" t="s">
        <v>21</v>
      </c>
      <c r="Q426">
        <f t="shared" si="150"/>
        <v>0</v>
      </c>
      <c r="R426">
        <f t="shared" si="151"/>
        <v>0</v>
      </c>
      <c r="S426">
        <f t="shared" si="152"/>
        <v>0</v>
      </c>
      <c r="T426">
        <f t="shared" si="153"/>
        <v>0</v>
      </c>
      <c r="U426">
        <f t="shared" si="154"/>
        <v>1</v>
      </c>
      <c r="V426" t="s">
        <v>37</v>
      </c>
      <c r="W426">
        <f t="shared" si="155"/>
        <v>0</v>
      </c>
      <c r="X426">
        <f t="shared" si="156"/>
        <v>1</v>
      </c>
      <c r="Y426">
        <f t="shared" si="157"/>
        <v>0</v>
      </c>
      <c r="Z426">
        <f t="shared" si="158"/>
        <v>0</v>
      </c>
      <c r="AA426">
        <f t="shared" si="159"/>
        <v>0</v>
      </c>
      <c r="AB426">
        <f t="shared" si="160"/>
        <v>0</v>
      </c>
      <c r="AC426">
        <f t="shared" si="161"/>
        <v>1</v>
      </c>
      <c r="AD426">
        <f t="shared" si="162"/>
        <v>0</v>
      </c>
      <c r="AE426" t="s">
        <v>23</v>
      </c>
      <c r="AF426">
        <f t="shared" si="163"/>
        <v>0</v>
      </c>
      <c r="AG426">
        <f t="shared" si="164"/>
        <v>1</v>
      </c>
      <c r="AH426">
        <f t="shared" si="165"/>
        <v>0</v>
      </c>
      <c r="AI426">
        <f t="shared" si="166"/>
        <v>0</v>
      </c>
      <c r="AJ426">
        <f t="shared" si="167"/>
        <v>0</v>
      </c>
      <c r="AK426">
        <v>1</v>
      </c>
      <c r="AL426">
        <v>0</v>
      </c>
      <c r="AM426">
        <v>1</v>
      </c>
      <c r="AN426">
        <v>0</v>
      </c>
      <c r="AO426">
        <v>1</v>
      </c>
      <c r="AP426">
        <v>1</v>
      </c>
      <c r="AQ426">
        <v>1</v>
      </c>
      <c r="AR426">
        <v>1</v>
      </c>
      <c r="AS426">
        <v>0</v>
      </c>
      <c r="AT426">
        <v>0</v>
      </c>
      <c r="AU426" t="s">
        <v>22</v>
      </c>
      <c r="AV426">
        <v>62</v>
      </c>
      <c r="AW426">
        <v>57</v>
      </c>
      <c r="AX426">
        <v>35.5</v>
      </c>
      <c r="AY426">
        <v>40.6</v>
      </c>
      <c r="AZ426">
        <v>45</v>
      </c>
      <c r="BA426">
        <v>75</v>
      </c>
      <c r="BB426">
        <v>1</v>
      </c>
    </row>
    <row r="427" spans="1:54" x14ac:dyDescent="0.3">
      <c r="A427" s="1"/>
      <c r="B427">
        <f t="shared" si="144"/>
        <v>0</v>
      </c>
      <c r="C427">
        <f t="shared" si="145"/>
        <v>0</v>
      </c>
      <c r="D427">
        <f t="shared" si="146"/>
        <v>0</v>
      </c>
      <c r="E427">
        <f t="shared" si="147"/>
        <v>0</v>
      </c>
      <c r="F427">
        <f t="shared" si="148"/>
        <v>0</v>
      </c>
      <c r="G427">
        <f t="shared" si="149"/>
        <v>0</v>
      </c>
      <c r="H427" s="3">
        <v>8900</v>
      </c>
      <c r="I427" s="3">
        <v>9.0938065557202314</v>
      </c>
      <c r="J427" s="2">
        <v>1.36</v>
      </c>
      <c r="K427" s="2">
        <v>0.11816995210248418</v>
      </c>
      <c r="L427" s="2">
        <v>2.5154560000000004</v>
      </c>
      <c r="M427" s="2">
        <v>1.8496000000000004</v>
      </c>
      <c r="N427" t="s">
        <v>13</v>
      </c>
      <c r="O427" t="s">
        <v>36</v>
      </c>
      <c r="P427" t="s">
        <v>21</v>
      </c>
      <c r="Q427">
        <f t="shared" si="150"/>
        <v>0</v>
      </c>
      <c r="R427">
        <f t="shared" si="151"/>
        <v>0</v>
      </c>
      <c r="S427">
        <f t="shared" si="152"/>
        <v>0</v>
      </c>
      <c r="T427">
        <f t="shared" si="153"/>
        <v>0</v>
      </c>
      <c r="U427">
        <f t="shared" si="154"/>
        <v>1</v>
      </c>
      <c r="V427" t="s">
        <v>16</v>
      </c>
      <c r="W427">
        <f t="shared" si="155"/>
        <v>0</v>
      </c>
      <c r="X427">
        <f t="shared" si="156"/>
        <v>0</v>
      </c>
      <c r="Y427">
        <f t="shared" si="157"/>
        <v>0</v>
      </c>
      <c r="Z427">
        <f t="shared" si="158"/>
        <v>1</v>
      </c>
      <c r="AA427">
        <f t="shared" si="159"/>
        <v>0</v>
      </c>
      <c r="AB427">
        <f t="shared" si="160"/>
        <v>0</v>
      </c>
      <c r="AC427">
        <f t="shared" si="161"/>
        <v>0</v>
      </c>
      <c r="AD427">
        <f t="shared" si="162"/>
        <v>1</v>
      </c>
      <c r="AE427" t="s">
        <v>23</v>
      </c>
      <c r="AF427">
        <f t="shared" si="163"/>
        <v>0</v>
      </c>
      <c r="AG427">
        <f t="shared" si="164"/>
        <v>1</v>
      </c>
      <c r="AH427">
        <f t="shared" si="165"/>
        <v>0</v>
      </c>
      <c r="AI427">
        <f t="shared" si="166"/>
        <v>0</v>
      </c>
      <c r="AJ427">
        <f t="shared" si="167"/>
        <v>0</v>
      </c>
      <c r="AK427">
        <v>0</v>
      </c>
      <c r="AL427">
        <v>0</v>
      </c>
      <c r="AM427">
        <v>0</v>
      </c>
      <c r="AN427">
        <v>0</v>
      </c>
      <c r="AO427">
        <v>0</v>
      </c>
      <c r="AP427">
        <v>1</v>
      </c>
      <c r="AQ427">
        <v>0</v>
      </c>
      <c r="AR427">
        <v>1</v>
      </c>
      <c r="AS427">
        <v>0</v>
      </c>
      <c r="AT427">
        <v>0</v>
      </c>
      <c r="AU427" t="s">
        <v>22</v>
      </c>
      <c r="AV427">
        <v>62.8</v>
      </c>
      <c r="AW427">
        <v>59</v>
      </c>
      <c r="AX427">
        <v>35.5</v>
      </c>
      <c r="AY427">
        <v>41.2</v>
      </c>
      <c r="AZ427">
        <v>50</v>
      </c>
      <c r="BA427">
        <v>80</v>
      </c>
      <c r="BB427">
        <v>1</v>
      </c>
    </row>
    <row r="428" spans="1:54" x14ac:dyDescent="0.3">
      <c r="A428" s="1"/>
      <c r="B428">
        <f t="shared" si="144"/>
        <v>0</v>
      </c>
      <c r="C428">
        <f t="shared" si="145"/>
        <v>0</v>
      </c>
      <c r="D428">
        <f t="shared" si="146"/>
        <v>0</v>
      </c>
      <c r="E428">
        <f t="shared" si="147"/>
        <v>0</v>
      </c>
      <c r="F428">
        <f t="shared" si="148"/>
        <v>0</v>
      </c>
      <c r="G428">
        <f t="shared" si="149"/>
        <v>0</v>
      </c>
      <c r="H428" s="3">
        <v>7678</v>
      </c>
      <c r="I428" s="3">
        <v>8.9461143755607431</v>
      </c>
      <c r="J428" s="2">
        <v>1.018</v>
      </c>
      <c r="K428" s="2">
        <v>-1.0624614184414287</v>
      </c>
      <c r="L428" s="2">
        <v>1.0549778320000001</v>
      </c>
      <c r="M428" s="2">
        <v>1.036324</v>
      </c>
      <c r="N428" t="s">
        <v>13</v>
      </c>
      <c r="O428" t="s">
        <v>14</v>
      </c>
      <c r="P428" t="s">
        <v>21</v>
      </c>
      <c r="Q428">
        <f t="shared" si="150"/>
        <v>0</v>
      </c>
      <c r="R428">
        <f t="shared" si="151"/>
        <v>0</v>
      </c>
      <c r="S428">
        <f t="shared" si="152"/>
        <v>0</v>
      </c>
      <c r="T428">
        <f t="shared" si="153"/>
        <v>0</v>
      </c>
      <c r="U428">
        <f t="shared" si="154"/>
        <v>1</v>
      </c>
      <c r="V428" t="s">
        <v>16</v>
      </c>
      <c r="W428">
        <f t="shared" si="155"/>
        <v>0</v>
      </c>
      <c r="X428">
        <f t="shared" si="156"/>
        <v>0</v>
      </c>
      <c r="Y428">
        <f t="shared" si="157"/>
        <v>0</v>
      </c>
      <c r="Z428">
        <f t="shared" si="158"/>
        <v>1</v>
      </c>
      <c r="AA428">
        <f t="shared" si="159"/>
        <v>0</v>
      </c>
      <c r="AB428">
        <f t="shared" si="160"/>
        <v>0</v>
      </c>
      <c r="AC428">
        <f t="shared" si="161"/>
        <v>0</v>
      </c>
      <c r="AD428">
        <f t="shared" si="162"/>
        <v>1</v>
      </c>
      <c r="AE428" t="s">
        <v>18</v>
      </c>
      <c r="AF428">
        <f t="shared" si="163"/>
        <v>0</v>
      </c>
      <c r="AG428">
        <f t="shared" si="164"/>
        <v>0</v>
      </c>
      <c r="AH428">
        <f t="shared" si="165"/>
        <v>0</v>
      </c>
      <c r="AI428">
        <f t="shared" si="166"/>
        <v>0</v>
      </c>
      <c r="AJ428">
        <f t="shared" si="167"/>
        <v>1</v>
      </c>
      <c r="AK428">
        <v>1</v>
      </c>
      <c r="AL428">
        <v>1</v>
      </c>
      <c r="AM428">
        <v>0</v>
      </c>
      <c r="AN428">
        <v>1</v>
      </c>
      <c r="AO428">
        <v>1</v>
      </c>
      <c r="AP428">
        <v>1</v>
      </c>
      <c r="AQ428">
        <v>1</v>
      </c>
      <c r="AR428">
        <v>0</v>
      </c>
      <c r="AS428">
        <v>1</v>
      </c>
      <c r="AT428">
        <v>0</v>
      </c>
      <c r="AU428" t="s">
        <v>17</v>
      </c>
      <c r="AV428">
        <v>61.7</v>
      </c>
      <c r="AW428">
        <v>56.8</v>
      </c>
      <c r="AX428">
        <v>34.9</v>
      </c>
      <c r="AY428">
        <v>40.799999999999997</v>
      </c>
      <c r="AZ428">
        <v>52</v>
      </c>
      <c r="BA428">
        <v>77</v>
      </c>
      <c r="BB428">
        <v>1</v>
      </c>
    </row>
    <row r="429" spans="1:54" x14ac:dyDescent="0.3">
      <c r="A429" s="1"/>
      <c r="B429">
        <f t="shared" si="144"/>
        <v>0</v>
      </c>
      <c r="C429">
        <f t="shared" si="145"/>
        <v>0</v>
      </c>
      <c r="D429">
        <f t="shared" si="146"/>
        <v>0</v>
      </c>
      <c r="E429">
        <f t="shared" si="147"/>
        <v>0</v>
      </c>
      <c r="F429">
        <f t="shared" si="148"/>
        <v>0</v>
      </c>
      <c r="G429">
        <f t="shared" si="149"/>
        <v>0</v>
      </c>
      <c r="H429" s="3">
        <v>15210</v>
      </c>
      <c r="I429" s="3">
        <v>9.6297083852533394</v>
      </c>
      <c r="J429" s="2">
        <v>1.31</v>
      </c>
      <c r="K429" s="2">
        <v>-5.4436973415631834E-2</v>
      </c>
      <c r="L429" s="2">
        <v>2.2480910000000001</v>
      </c>
      <c r="M429" s="2">
        <v>1.7161000000000002</v>
      </c>
      <c r="N429" t="s">
        <v>30</v>
      </c>
      <c r="O429" t="s">
        <v>14</v>
      </c>
      <c r="P429" t="s">
        <v>15</v>
      </c>
      <c r="Q429">
        <f t="shared" si="150"/>
        <v>0</v>
      </c>
      <c r="R429">
        <f t="shared" si="151"/>
        <v>0</v>
      </c>
      <c r="S429">
        <f t="shared" si="152"/>
        <v>1</v>
      </c>
      <c r="T429">
        <f t="shared" si="153"/>
        <v>0</v>
      </c>
      <c r="U429">
        <f t="shared" si="154"/>
        <v>0</v>
      </c>
      <c r="V429" t="s">
        <v>16</v>
      </c>
      <c r="W429">
        <f t="shared" si="155"/>
        <v>0</v>
      </c>
      <c r="X429">
        <f t="shared" si="156"/>
        <v>0</v>
      </c>
      <c r="Y429">
        <f t="shared" si="157"/>
        <v>0</v>
      </c>
      <c r="Z429">
        <f t="shared" si="158"/>
        <v>1</v>
      </c>
      <c r="AA429">
        <f t="shared" si="159"/>
        <v>0</v>
      </c>
      <c r="AB429">
        <f t="shared" si="160"/>
        <v>0</v>
      </c>
      <c r="AC429">
        <f t="shared" si="161"/>
        <v>0</v>
      </c>
      <c r="AD429">
        <f t="shared" si="162"/>
        <v>1</v>
      </c>
      <c r="AE429" t="s">
        <v>28</v>
      </c>
      <c r="AF429">
        <f t="shared" si="163"/>
        <v>0</v>
      </c>
      <c r="AG429">
        <f t="shared" si="164"/>
        <v>0</v>
      </c>
      <c r="AH429">
        <f t="shared" si="165"/>
        <v>0</v>
      </c>
      <c r="AI429">
        <f t="shared" si="166"/>
        <v>1</v>
      </c>
      <c r="AJ429">
        <f t="shared" si="167"/>
        <v>0</v>
      </c>
      <c r="AK429">
        <v>1</v>
      </c>
      <c r="AL429">
        <v>1</v>
      </c>
      <c r="AM429">
        <v>1</v>
      </c>
      <c r="AN429">
        <v>1</v>
      </c>
      <c r="AO429">
        <v>1</v>
      </c>
      <c r="AP429">
        <v>1</v>
      </c>
      <c r="AQ429">
        <v>0</v>
      </c>
      <c r="AR429">
        <v>1</v>
      </c>
      <c r="AS429">
        <v>0</v>
      </c>
      <c r="AT429">
        <v>1</v>
      </c>
      <c r="AU429" t="s">
        <v>17</v>
      </c>
      <c r="AV429">
        <v>61.4</v>
      </c>
      <c r="AW429">
        <v>57.1</v>
      </c>
      <c r="AX429">
        <v>34.6</v>
      </c>
      <c r="AY429">
        <v>40.799999999999997</v>
      </c>
      <c r="AZ429">
        <v>50</v>
      </c>
      <c r="BA429">
        <v>77</v>
      </c>
      <c r="BB429">
        <v>1</v>
      </c>
    </row>
    <row r="430" spans="1:54" x14ac:dyDescent="0.3">
      <c r="A430" s="1"/>
      <c r="B430">
        <f t="shared" si="144"/>
        <v>0</v>
      </c>
      <c r="C430">
        <f t="shared" si="145"/>
        <v>0</v>
      </c>
      <c r="D430">
        <f t="shared" si="146"/>
        <v>0</v>
      </c>
      <c r="E430">
        <f t="shared" si="147"/>
        <v>0</v>
      </c>
      <c r="F430">
        <f t="shared" si="148"/>
        <v>0</v>
      </c>
      <c r="G430">
        <f t="shared" si="149"/>
        <v>0</v>
      </c>
      <c r="H430" s="3">
        <v>11350.155000000001</v>
      </c>
      <c r="I430" s="3">
        <v>9.3369866792039655</v>
      </c>
      <c r="J430" s="2">
        <v>1.07</v>
      </c>
      <c r="K430" s="2">
        <v>-0.88295021590258793</v>
      </c>
      <c r="L430" s="2">
        <v>1.2250430000000001</v>
      </c>
      <c r="M430" s="2">
        <v>1.1449</v>
      </c>
      <c r="N430" t="s">
        <v>13</v>
      </c>
      <c r="O430" t="s">
        <v>20</v>
      </c>
      <c r="P430" t="s">
        <v>40</v>
      </c>
      <c r="Q430">
        <f t="shared" si="150"/>
        <v>0</v>
      </c>
      <c r="R430">
        <f t="shared" si="151"/>
        <v>1</v>
      </c>
      <c r="S430">
        <f t="shared" si="152"/>
        <v>0</v>
      </c>
      <c r="T430">
        <f t="shared" si="153"/>
        <v>0</v>
      </c>
      <c r="U430">
        <f t="shared" si="154"/>
        <v>0</v>
      </c>
      <c r="V430" t="s">
        <v>34</v>
      </c>
      <c r="W430">
        <f t="shared" si="155"/>
        <v>0</v>
      </c>
      <c r="X430">
        <f t="shared" si="156"/>
        <v>0</v>
      </c>
      <c r="Y430">
        <f t="shared" si="157"/>
        <v>0</v>
      </c>
      <c r="Z430">
        <f t="shared" si="158"/>
        <v>0</v>
      </c>
      <c r="AA430">
        <f t="shared" si="159"/>
        <v>0</v>
      </c>
      <c r="AB430">
        <f t="shared" si="160"/>
        <v>1</v>
      </c>
      <c r="AC430">
        <f t="shared" si="161"/>
        <v>0</v>
      </c>
      <c r="AD430">
        <f t="shared" si="162"/>
        <v>1</v>
      </c>
      <c r="AE430" t="s">
        <v>33</v>
      </c>
      <c r="AF430">
        <f t="shared" si="163"/>
        <v>1</v>
      </c>
      <c r="AG430">
        <f t="shared" si="164"/>
        <v>0</v>
      </c>
      <c r="AH430">
        <f t="shared" si="165"/>
        <v>0</v>
      </c>
      <c r="AI430">
        <f t="shared" si="166"/>
        <v>0</v>
      </c>
      <c r="AJ430">
        <f t="shared" si="167"/>
        <v>0</v>
      </c>
      <c r="AK430">
        <v>1</v>
      </c>
      <c r="AL430">
        <v>0</v>
      </c>
      <c r="AM430">
        <v>1</v>
      </c>
      <c r="AN430">
        <v>1</v>
      </c>
      <c r="AO430">
        <v>0</v>
      </c>
      <c r="AP430">
        <v>1</v>
      </c>
      <c r="AQ430">
        <v>1</v>
      </c>
      <c r="AR430">
        <v>1</v>
      </c>
      <c r="AS430">
        <v>0</v>
      </c>
      <c r="AT430">
        <v>0</v>
      </c>
      <c r="AU430" t="s">
        <v>22</v>
      </c>
      <c r="AV430">
        <v>61.6</v>
      </c>
      <c r="AW430">
        <v>57</v>
      </c>
      <c r="AX430">
        <v>34.5</v>
      </c>
      <c r="AY430">
        <v>41.2</v>
      </c>
      <c r="AZ430">
        <v>50</v>
      </c>
      <c r="BA430">
        <v>80</v>
      </c>
      <c r="BB430">
        <v>1</v>
      </c>
    </row>
    <row r="431" spans="1:54" x14ac:dyDescent="0.3">
      <c r="A431" s="1"/>
      <c r="B431">
        <f t="shared" si="144"/>
        <v>0</v>
      </c>
      <c r="C431">
        <f t="shared" si="145"/>
        <v>0</v>
      </c>
      <c r="D431">
        <f t="shared" si="146"/>
        <v>0</v>
      </c>
      <c r="E431">
        <f t="shared" si="147"/>
        <v>0</v>
      </c>
      <c r="F431">
        <f t="shared" si="148"/>
        <v>0</v>
      </c>
      <c r="G431">
        <f t="shared" si="149"/>
        <v>0</v>
      </c>
      <c r="H431" s="3">
        <v>23551</v>
      </c>
      <c r="I431" s="3">
        <v>10.066923561388053</v>
      </c>
      <c r="J431" s="2">
        <v>1.7050000000000001</v>
      </c>
      <c r="K431" s="2">
        <v>1.3091577381774835</v>
      </c>
      <c r="L431" s="2">
        <v>4.9564776250000007</v>
      </c>
      <c r="M431" s="2">
        <v>2.9070250000000004</v>
      </c>
      <c r="N431" t="s">
        <v>13</v>
      </c>
      <c r="O431" t="s">
        <v>26</v>
      </c>
      <c r="P431" t="s">
        <v>15</v>
      </c>
      <c r="Q431">
        <f t="shared" si="150"/>
        <v>0</v>
      </c>
      <c r="R431">
        <f t="shared" si="151"/>
        <v>0</v>
      </c>
      <c r="S431">
        <f t="shared" si="152"/>
        <v>1</v>
      </c>
      <c r="T431">
        <f t="shared" si="153"/>
        <v>0</v>
      </c>
      <c r="U431">
        <f t="shared" si="154"/>
        <v>0</v>
      </c>
      <c r="V431" t="s">
        <v>16</v>
      </c>
      <c r="W431">
        <f t="shared" si="155"/>
        <v>0</v>
      </c>
      <c r="X431">
        <f t="shared" si="156"/>
        <v>0</v>
      </c>
      <c r="Y431">
        <f t="shared" si="157"/>
        <v>0</v>
      </c>
      <c r="Z431">
        <f t="shared" si="158"/>
        <v>1</v>
      </c>
      <c r="AA431">
        <f t="shared" si="159"/>
        <v>0</v>
      </c>
      <c r="AB431">
        <f t="shared" si="160"/>
        <v>0</v>
      </c>
      <c r="AC431">
        <f t="shared" si="161"/>
        <v>0</v>
      </c>
      <c r="AD431">
        <f t="shared" si="162"/>
        <v>1</v>
      </c>
      <c r="AE431" t="s">
        <v>18</v>
      </c>
      <c r="AF431">
        <f t="shared" si="163"/>
        <v>0</v>
      </c>
      <c r="AG431">
        <f t="shared" si="164"/>
        <v>0</v>
      </c>
      <c r="AH431">
        <f t="shared" si="165"/>
        <v>0</v>
      </c>
      <c r="AI431">
        <f t="shared" si="166"/>
        <v>0</v>
      </c>
      <c r="AJ431">
        <f t="shared" si="167"/>
        <v>1</v>
      </c>
      <c r="AK431">
        <v>1</v>
      </c>
      <c r="AL431">
        <v>1</v>
      </c>
      <c r="AM431">
        <v>1</v>
      </c>
      <c r="AN431">
        <v>1</v>
      </c>
      <c r="AO431">
        <v>1</v>
      </c>
      <c r="AP431">
        <v>1</v>
      </c>
      <c r="AQ431">
        <v>1</v>
      </c>
      <c r="AR431">
        <v>0</v>
      </c>
      <c r="AS431">
        <v>1</v>
      </c>
      <c r="AT431">
        <v>0</v>
      </c>
      <c r="AU431" t="s">
        <v>17</v>
      </c>
      <c r="AV431">
        <v>61.9</v>
      </c>
      <c r="AW431">
        <v>56.8</v>
      </c>
      <c r="AX431">
        <v>34.9</v>
      </c>
      <c r="AY431">
        <v>40.799999999999997</v>
      </c>
      <c r="AZ431">
        <v>51</v>
      </c>
      <c r="BA431">
        <v>76</v>
      </c>
      <c r="BB431">
        <v>1</v>
      </c>
    </row>
    <row r="432" spans="1:54" x14ac:dyDescent="0.3">
      <c r="A432" s="1"/>
      <c r="B432">
        <f t="shared" si="144"/>
        <v>0</v>
      </c>
      <c r="C432">
        <f t="shared" si="145"/>
        <v>0</v>
      </c>
      <c r="D432">
        <f t="shared" si="146"/>
        <v>0</v>
      </c>
      <c r="E432">
        <f t="shared" si="147"/>
        <v>0</v>
      </c>
      <c r="F432">
        <f t="shared" si="148"/>
        <v>0</v>
      </c>
      <c r="G432">
        <f t="shared" si="149"/>
        <v>0</v>
      </c>
      <c r="H432" s="3">
        <v>19310</v>
      </c>
      <c r="I432" s="3">
        <v>9.8683783754225605</v>
      </c>
      <c r="J432" s="2">
        <v>1.3</v>
      </c>
      <c r="K432" s="2">
        <v>-8.8958358519255029E-2</v>
      </c>
      <c r="L432" s="2">
        <v>2.1970000000000001</v>
      </c>
      <c r="M432" s="2">
        <v>1.6900000000000002</v>
      </c>
      <c r="N432" t="s">
        <v>30</v>
      </c>
      <c r="O432" t="s">
        <v>14</v>
      </c>
      <c r="P432" t="s">
        <v>40</v>
      </c>
      <c r="Q432">
        <f t="shared" si="150"/>
        <v>0</v>
      </c>
      <c r="R432">
        <f t="shared" si="151"/>
        <v>1</v>
      </c>
      <c r="S432">
        <f t="shared" si="152"/>
        <v>0</v>
      </c>
      <c r="T432">
        <f t="shared" si="153"/>
        <v>0</v>
      </c>
      <c r="U432">
        <f t="shared" si="154"/>
        <v>0</v>
      </c>
      <c r="V432" t="s">
        <v>34</v>
      </c>
      <c r="W432">
        <f t="shared" si="155"/>
        <v>0</v>
      </c>
      <c r="X432">
        <f t="shared" si="156"/>
        <v>0</v>
      </c>
      <c r="Y432">
        <f t="shared" si="157"/>
        <v>0</v>
      </c>
      <c r="Z432">
        <f t="shared" si="158"/>
        <v>0</v>
      </c>
      <c r="AA432">
        <f t="shared" si="159"/>
        <v>0</v>
      </c>
      <c r="AB432">
        <f t="shared" si="160"/>
        <v>1</v>
      </c>
      <c r="AC432">
        <f t="shared" si="161"/>
        <v>0</v>
      </c>
      <c r="AD432">
        <f t="shared" si="162"/>
        <v>1</v>
      </c>
      <c r="AE432" t="s">
        <v>28</v>
      </c>
      <c r="AF432">
        <f t="shared" si="163"/>
        <v>0</v>
      </c>
      <c r="AG432">
        <f t="shared" si="164"/>
        <v>0</v>
      </c>
      <c r="AH432">
        <f t="shared" si="165"/>
        <v>0</v>
      </c>
      <c r="AI432">
        <f t="shared" si="166"/>
        <v>1</v>
      </c>
      <c r="AJ432">
        <f t="shared" si="167"/>
        <v>0</v>
      </c>
      <c r="AK432">
        <v>1</v>
      </c>
      <c r="AL432">
        <v>1</v>
      </c>
      <c r="AM432">
        <v>1</v>
      </c>
      <c r="AN432">
        <v>1</v>
      </c>
      <c r="AO432">
        <v>1</v>
      </c>
      <c r="AP432">
        <v>1</v>
      </c>
      <c r="AQ432">
        <v>1</v>
      </c>
      <c r="AR432">
        <v>1</v>
      </c>
      <c r="AS432">
        <v>1</v>
      </c>
      <c r="AT432">
        <v>1</v>
      </c>
      <c r="AU432" t="s">
        <v>17</v>
      </c>
      <c r="AV432">
        <v>61.6</v>
      </c>
      <c r="AW432">
        <v>56</v>
      </c>
      <c r="AX432">
        <v>34.4</v>
      </c>
      <c r="AY432">
        <v>40.9</v>
      </c>
      <c r="AZ432">
        <v>50</v>
      </c>
      <c r="BA432">
        <v>77</v>
      </c>
      <c r="BB432">
        <v>1</v>
      </c>
    </row>
    <row r="433" spans="1:54" x14ac:dyDescent="0.3">
      <c r="A433" s="1"/>
      <c r="B433">
        <f t="shared" si="144"/>
        <v>0</v>
      </c>
      <c r="C433">
        <f t="shared" si="145"/>
        <v>0</v>
      </c>
      <c r="D433">
        <f t="shared" si="146"/>
        <v>0</v>
      </c>
      <c r="E433">
        <f t="shared" si="147"/>
        <v>0</v>
      </c>
      <c r="F433">
        <f t="shared" si="148"/>
        <v>0</v>
      </c>
      <c r="G433">
        <f t="shared" si="149"/>
        <v>0</v>
      </c>
      <c r="H433" s="3">
        <v>9870.6849999999995</v>
      </c>
      <c r="I433" s="3">
        <v>9.1973245322482811</v>
      </c>
      <c r="J433" s="2">
        <v>1.05</v>
      </c>
      <c r="K433" s="2">
        <v>-0.9519929861098344</v>
      </c>
      <c r="L433" s="2">
        <v>1.1576250000000001</v>
      </c>
      <c r="M433" s="2">
        <v>1.1025</v>
      </c>
      <c r="N433" t="s">
        <v>13</v>
      </c>
      <c r="O433" t="s">
        <v>20</v>
      </c>
      <c r="P433" t="s">
        <v>31</v>
      </c>
      <c r="Q433">
        <f t="shared" si="150"/>
        <v>0</v>
      </c>
      <c r="R433">
        <f t="shared" si="151"/>
        <v>0</v>
      </c>
      <c r="S433">
        <f t="shared" si="152"/>
        <v>0</v>
      </c>
      <c r="T433">
        <f t="shared" si="153"/>
        <v>1</v>
      </c>
      <c r="U433">
        <f t="shared" si="154"/>
        <v>0</v>
      </c>
      <c r="V433" t="s">
        <v>32</v>
      </c>
      <c r="W433">
        <f t="shared" si="155"/>
        <v>0</v>
      </c>
      <c r="X433">
        <f t="shared" si="156"/>
        <v>0</v>
      </c>
      <c r="Y433">
        <f t="shared" si="157"/>
        <v>0</v>
      </c>
      <c r="Z433">
        <f t="shared" si="158"/>
        <v>0</v>
      </c>
      <c r="AA433">
        <f t="shared" si="159"/>
        <v>1</v>
      </c>
      <c r="AB433">
        <f t="shared" si="160"/>
        <v>0</v>
      </c>
      <c r="AC433">
        <f t="shared" si="161"/>
        <v>0</v>
      </c>
      <c r="AD433">
        <f t="shared" si="162"/>
        <v>1</v>
      </c>
      <c r="AE433" t="s">
        <v>33</v>
      </c>
      <c r="AF433">
        <f t="shared" si="163"/>
        <v>1</v>
      </c>
      <c r="AG433">
        <f t="shared" si="164"/>
        <v>0</v>
      </c>
      <c r="AH433">
        <f t="shared" si="165"/>
        <v>0</v>
      </c>
      <c r="AI433">
        <f t="shared" si="166"/>
        <v>0</v>
      </c>
      <c r="AJ433">
        <f t="shared" si="167"/>
        <v>0</v>
      </c>
      <c r="AK433">
        <v>1</v>
      </c>
      <c r="AL433">
        <v>1</v>
      </c>
      <c r="AM433">
        <v>1</v>
      </c>
      <c r="AN433">
        <v>0</v>
      </c>
      <c r="AO433">
        <v>1</v>
      </c>
      <c r="AP433">
        <v>1</v>
      </c>
      <c r="AQ433">
        <v>1</v>
      </c>
      <c r="AR433">
        <v>1</v>
      </c>
      <c r="AS433">
        <v>0</v>
      </c>
      <c r="AT433">
        <v>0</v>
      </c>
      <c r="AU433" t="s">
        <v>22</v>
      </c>
      <c r="AV433">
        <v>61.4</v>
      </c>
      <c r="AW433">
        <v>56</v>
      </c>
      <c r="AX433">
        <v>35</v>
      </c>
      <c r="AY433">
        <v>40.6</v>
      </c>
      <c r="AZ433">
        <v>50</v>
      </c>
      <c r="BA433">
        <v>80</v>
      </c>
      <c r="BB433">
        <v>1</v>
      </c>
    </row>
    <row r="434" spans="1:54" x14ac:dyDescent="0.3">
      <c r="A434" s="1"/>
      <c r="B434">
        <f t="shared" si="144"/>
        <v>0</v>
      </c>
      <c r="C434">
        <f t="shared" si="145"/>
        <v>0</v>
      </c>
      <c r="D434">
        <f t="shared" si="146"/>
        <v>0</v>
      </c>
      <c r="E434">
        <f t="shared" si="147"/>
        <v>0</v>
      </c>
      <c r="F434">
        <f t="shared" si="148"/>
        <v>0</v>
      </c>
      <c r="G434">
        <f t="shared" si="149"/>
        <v>0</v>
      </c>
      <c r="H434" s="3">
        <v>7220</v>
      </c>
      <c r="I434" s="3">
        <v>8.8846102318868727</v>
      </c>
      <c r="J434" s="2">
        <v>1</v>
      </c>
      <c r="K434" s="2">
        <v>-1.1245999116279504</v>
      </c>
      <c r="L434" s="2">
        <v>1</v>
      </c>
      <c r="M434" s="2">
        <v>1</v>
      </c>
      <c r="N434" t="s">
        <v>13</v>
      </c>
      <c r="O434" t="s">
        <v>36</v>
      </c>
      <c r="P434" t="s">
        <v>31</v>
      </c>
      <c r="Q434">
        <f t="shared" si="150"/>
        <v>0</v>
      </c>
      <c r="R434">
        <f t="shared" si="151"/>
        <v>0</v>
      </c>
      <c r="S434">
        <f t="shared" si="152"/>
        <v>0</v>
      </c>
      <c r="T434">
        <f t="shared" si="153"/>
        <v>1</v>
      </c>
      <c r="U434">
        <f t="shared" si="154"/>
        <v>0</v>
      </c>
      <c r="V434" t="s">
        <v>24</v>
      </c>
      <c r="W434">
        <f t="shared" si="155"/>
        <v>0</v>
      </c>
      <c r="X434">
        <f t="shared" si="156"/>
        <v>0</v>
      </c>
      <c r="Y434">
        <f t="shared" si="157"/>
        <v>1</v>
      </c>
      <c r="Z434">
        <f t="shared" si="158"/>
        <v>0</v>
      </c>
      <c r="AA434">
        <f t="shared" si="159"/>
        <v>0</v>
      </c>
      <c r="AB434">
        <f t="shared" si="160"/>
        <v>0</v>
      </c>
      <c r="AC434">
        <f t="shared" si="161"/>
        <v>0</v>
      </c>
      <c r="AD434">
        <f t="shared" si="162"/>
        <v>1</v>
      </c>
      <c r="AE434" t="s">
        <v>23</v>
      </c>
      <c r="AF434">
        <f t="shared" si="163"/>
        <v>0</v>
      </c>
      <c r="AG434">
        <f t="shared" si="164"/>
        <v>1</v>
      </c>
      <c r="AH434">
        <f t="shared" si="165"/>
        <v>0</v>
      </c>
      <c r="AI434">
        <f t="shared" si="166"/>
        <v>0</v>
      </c>
      <c r="AJ434">
        <f t="shared" si="167"/>
        <v>0</v>
      </c>
      <c r="AK434">
        <v>0</v>
      </c>
      <c r="AL434">
        <v>0</v>
      </c>
      <c r="AM434">
        <v>1</v>
      </c>
      <c r="AN434">
        <v>0</v>
      </c>
      <c r="AO434">
        <v>1</v>
      </c>
      <c r="AP434">
        <v>1</v>
      </c>
      <c r="AQ434">
        <v>0</v>
      </c>
      <c r="AR434">
        <v>1</v>
      </c>
      <c r="AS434">
        <v>0</v>
      </c>
      <c r="AT434">
        <v>0</v>
      </c>
      <c r="AU434" t="s">
        <v>22</v>
      </c>
      <c r="AV434">
        <v>61.5</v>
      </c>
      <c r="AW434">
        <v>59</v>
      </c>
      <c r="AX434">
        <v>35</v>
      </c>
      <c r="AY434">
        <v>40.799999999999997</v>
      </c>
      <c r="AZ434">
        <v>50</v>
      </c>
      <c r="BA434">
        <v>75</v>
      </c>
      <c r="BB434">
        <v>1</v>
      </c>
    </row>
    <row r="435" spans="1:54" x14ac:dyDescent="0.3">
      <c r="A435" s="1"/>
      <c r="B435">
        <f t="shared" si="144"/>
        <v>0</v>
      </c>
      <c r="C435">
        <f t="shared" si="145"/>
        <v>0</v>
      </c>
      <c r="D435">
        <f t="shared" si="146"/>
        <v>0</v>
      </c>
      <c r="E435">
        <f t="shared" si="147"/>
        <v>0</v>
      </c>
      <c r="F435">
        <f t="shared" si="148"/>
        <v>0</v>
      </c>
      <c r="G435">
        <f t="shared" si="149"/>
        <v>0</v>
      </c>
      <c r="H435" s="3">
        <v>26434</v>
      </c>
      <c r="I435" s="3">
        <v>10.182406339317753</v>
      </c>
      <c r="J435" s="2">
        <v>1.02</v>
      </c>
      <c r="K435" s="2">
        <v>-1.0555571414207039</v>
      </c>
      <c r="L435" s="2">
        <v>1.0612080000000002</v>
      </c>
      <c r="M435" s="2">
        <v>1.0404</v>
      </c>
      <c r="N435" t="s">
        <v>13</v>
      </c>
      <c r="O435" t="s">
        <v>26</v>
      </c>
      <c r="P435" t="s">
        <v>27</v>
      </c>
      <c r="Q435">
        <f t="shared" si="150"/>
        <v>1</v>
      </c>
      <c r="R435">
        <f t="shared" si="151"/>
        <v>0</v>
      </c>
      <c r="S435">
        <f t="shared" si="152"/>
        <v>0</v>
      </c>
      <c r="T435">
        <f t="shared" si="153"/>
        <v>0</v>
      </c>
      <c r="U435">
        <f t="shared" si="154"/>
        <v>0</v>
      </c>
      <c r="V435" t="s">
        <v>37</v>
      </c>
      <c r="W435">
        <f t="shared" si="155"/>
        <v>0</v>
      </c>
      <c r="X435">
        <f t="shared" si="156"/>
        <v>1</v>
      </c>
      <c r="Y435">
        <f t="shared" si="157"/>
        <v>0</v>
      </c>
      <c r="Z435">
        <f t="shared" si="158"/>
        <v>0</v>
      </c>
      <c r="AA435">
        <f t="shared" si="159"/>
        <v>0</v>
      </c>
      <c r="AB435">
        <f t="shared" si="160"/>
        <v>0</v>
      </c>
      <c r="AC435">
        <f t="shared" si="161"/>
        <v>1</v>
      </c>
      <c r="AD435">
        <f t="shared" si="162"/>
        <v>0</v>
      </c>
      <c r="AE435" t="s">
        <v>28</v>
      </c>
      <c r="AF435">
        <f t="shared" si="163"/>
        <v>0</v>
      </c>
      <c r="AG435">
        <f t="shared" si="164"/>
        <v>0</v>
      </c>
      <c r="AH435">
        <f t="shared" si="165"/>
        <v>0</v>
      </c>
      <c r="AI435">
        <f t="shared" si="166"/>
        <v>1</v>
      </c>
      <c r="AJ435">
        <f t="shared" si="167"/>
        <v>0</v>
      </c>
      <c r="AK435">
        <v>1</v>
      </c>
      <c r="AL435">
        <v>0</v>
      </c>
      <c r="AM435">
        <v>1</v>
      </c>
      <c r="AN435">
        <v>1</v>
      </c>
      <c r="AO435">
        <v>1</v>
      </c>
      <c r="AP435">
        <v>1</v>
      </c>
      <c r="AQ435">
        <v>0</v>
      </c>
      <c r="AR435">
        <v>0</v>
      </c>
      <c r="AS435">
        <v>0</v>
      </c>
      <c r="AT435">
        <v>0</v>
      </c>
      <c r="AU435" t="s">
        <v>17</v>
      </c>
      <c r="AV435">
        <v>61.3</v>
      </c>
      <c r="AW435">
        <v>57.3</v>
      </c>
      <c r="AX435">
        <v>34.9</v>
      </c>
      <c r="AY435">
        <v>40.799999999999997</v>
      </c>
      <c r="AZ435">
        <v>53</v>
      </c>
      <c r="BA435">
        <v>77</v>
      </c>
      <c r="BB435">
        <v>1</v>
      </c>
    </row>
    <row r="436" spans="1:54" x14ac:dyDescent="0.3">
      <c r="A436" s="1"/>
      <c r="B436">
        <f t="shared" si="144"/>
        <v>0</v>
      </c>
      <c r="C436">
        <f t="shared" si="145"/>
        <v>0</v>
      </c>
      <c r="D436">
        <f t="shared" si="146"/>
        <v>0</v>
      </c>
      <c r="E436">
        <f t="shared" si="147"/>
        <v>0</v>
      </c>
      <c r="F436">
        <f t="shared" si="148"/>
        <v>0</v>
      </c>
      <c r="G436">
        <f t="shared" si="149"/>
        <v>0</v>
      </c>
      <c r="H436" s="3">
        <v>13674.754999999999</v>
      </c>
      <c r="I436" s="3">
        <v>9.5233067112247536</v>
      </c>
      <c r="J436" s="2">
        <v>1.06</v>
      </c>
      <c r="K436" s="2">
        <v>-0.91747160100621117</v>
      </c>
      <c r="L436" s="2">
        <v>1.1910160000000001</v>
      </c>
      <c r="M436" s="2">
        <v>1.1236000000000002</v>
      </c>
      <c r="N436" t="s">
        <v>13</v>
      </c>
      <c r="O436" t="s">
        <v>20</v>
      </c>
      <c r="P436" t="s">
        <v>40</v>
      </c>
      <c r="Q436">
        <f t="shared" si="150"/>
        <v>0</v>
      </c>
      <c r="R436">
        <f t="shared" si="151"/>
        <v>1</v>
      </c>
      <c r="S436">
        <f t="shared" si="152"/>
        <v>0</v>
      </c>
      <c r="T436">
        <f t="shared" si="153"/>
        <v>0</v>
      </c>
      <c r="U436">
        <f t="shared" si="154"/>
        <v>0</v>
      </c>
      <c r="V436" t="s">
        <v>32</v>
      </c>
      <c r="W436">
        <f t="shared" si="155"/>
        <v>0</v>
      </c>
      <c r="X436">
        <f t="shared" si="156"/>
        <v>0</v>
      </c>
      <c r="Y436">
        <f t="shared" si="157"/>
        <v>0</v>
      </c>
      <c r="Z436">
        <f t="shared" si="158"/>
        <v>0</v>
      </c>
      <c r="AA436">
        <f t="shared" si="159"/>
        <v>1</v>
      </c>
      <c r="AB436">
        <f t="shared" si="160"/>
        <v>0</v>
      </c>
      <c r="AC436">
        <f t="shared" si="161"/>
        <v>0</v>
      </c>
      <c r="AD436">
        <f t="shared" si="162"/>
        <v>1</v>
      </c>
      <c r="AE436" t="s">
        <v>28</v>
      </c>
      <c r="AF436">
        <f t="shared" si="163"/>
        <v>0</v>
      </c>
      <c r="AG436">
        <f t="shared" si="164"/>
        <v>0</v>
      </c>
      <c r="AH436">
        <f t="shared" si="165"/>
        <v>0</v>
      </c>
      <c r="AI436">
        <f t="shared" si="166"/>
        <v>1</v>
      </c>
      <c r="AJ436">
        <f t="shared" si="167"/>
        <v>0</v>
      </c>
      <c r="AK436">
        <v>1</v>
      </c>
      <c r="AL436">
        <v>1</v>
      </c>
      <c r="AM436">
        <v>1</v>
      </c>
      <c r="AN436">
        <v>0</v>
      </c>
      <c r="AO436">
        <v>1</v>
      </c>
      <c r="AP436">
        <v>1</v>
      </c>
      <c r="AQ436">
        <v>1</v>
      </c>
      <c r="AR436">
        <v>1</v>
      </c>
      <c r="AS436">
        <v>0</v>
      </c>
      <c r="AT436">
        <v>0</v>
      </c>
      <c r="AU436" t="s">
        <v>22</v>
      </c>
      <c r="AV436">
        <v>61.2</v>
      </c>
      <c r="AW436">
        <v>56</v>
      </c>
      <c r="AX436">
        <v>34</v>
      </c>
      <c r="AY436">
        <v>40.799999999999997</v>
      </c>
      <c r="AZ436">
        <v>50</v>
      </c>
      <c r="BA436">
        <v>80</v>
      </c>
      <c r="BB436">
        <v>1</v>
      </c>
    </row>
    <row r="437" spans="1:54" x14ac:dyDescent="0.3">
      <c r="A437" s="1"/>
      <c r="B437">
        <f t="shared" si="144"/>
        <v>0</v>
      </c>
      <c r="C437">
        <f t="shared" si="145"/>
        <v>0</v>
      </c>
      <c r="D437">
        <f t="shared" si="146"/>
        <v>0</v>
      </c>
      <c r="E437">
        <f t="shared" si="147"/>
        <v>0</v>
      </c>
      <c r="F437">
        <f t="shared" si="148"/>
        <v>0</v>
      </c>
      <c r="G437">
        <f t="shared" si="149"/>
        <v>0</v>
      </c>
      <c r="H437" s="3">
        <v>10431</v>
      </c>
      <c r="I437" s="3">
        <v>9.2525374206759707</v>
      </c>
      <c r="J437" s="2">
        <v>1.25</v>
      </c>
      <c r="K437" s="2">
        <v>-0.26156528403737106</v>
      </c>
      <c r="L437" s="2">
        <v>1.953125</v>
      </c>
      <c r="M437" s="2">
        <v>1.5625</v>
      </c>
      <c r="N437" t="s">
        <v>30</v>
      </c>
      <c r="O437" t="s">
        <v>14</v>
      </c>
      <c r="P437" t="s">
        <v>21</v>
      </c>
      <c r="Q437">
        <f t="shared" si="150"/>
        <v>0</v>
      </c>
      <c r="R437">
        <f t="shared" si="151"/>
        <v>0</v>
      </c>
      <c r="S437">
        <f t="shared" si="152"/>
        <v>0</v>
      </c>
      <c r="T437">
        <f t="shared" si="153"/>
        <v>0</v>
      </c>
      <c r="U437">
        <f t="shared" si="154"/>
        <v>1</v>
      </c>
      <c r="V437" t="s">
        <v>16</v>
      </c>
      <c r="W437">
        <f t="shared" si="155"/>
        <v>0</v>
      </c>
      <c r="X437">
        <f t="shared" si="156"/>
        <v>0</v>
      </c>
      <c r="Y437">
        <f t="shared" si="157"/>
        <v>0</v>
      </c>
      <c r="Z437">
        <f t="shared" si="158"/>
        <v>1</v>
      </c>
      <c r="AA437">
        <f t="shared" si="159"/>
        <v>0</v>
      </c>
      <c r="AB437">
        <f t="shared" si="160"/>
        <v>0</v>
      </c>
      <c r="AC437">
        <f t="shared" si="161"/>
        <v>0</v>
      </c>
      <c r="AD437">
        <f t="shared" si="162"/>
        <v>1</v>
      </c>
      <c r="AE437" t="s">
        <v>28</v>
      </c>
      <c r="AF437">
        <f t="shared" si="163"/>
        <v>0</v>
      </c>
      <c r="AG437">
        <f t="shared" si="164"/>
        <v>0</v>
      </c>
      <c r="AH437">
        <f t="shared" si="165"/>
        <v>0</v>
      </c>
      <c r="AI437">
        <f t="shared" si="166"/>
        <v>1</v>
      </c>
      <c r="AJ437">
        <f t="shared" si="167"/>
        <v>0</v>
      </c>
      <c r="AK437">
        <v>1</v>
      </c>
      <c r="AL437">
        <v>1</v>
      </c>
      <c r="AM437">
        <v>0</v>
      </c>
      <c r="AN437">
        <v>1</v>
      </c>
      <c r="AO437">
        <v>1</v>
      </c>
      <c r="AP437">
        <v>1</v>
      </c>
      <c r="AQ437">
        <v>1</v>
      </c>
      <c r="AR437">
        <v>1</v>
      </c>
      <c r="AS437">
        <v>1</v>
      </c>
      <c r="AT437">
        <v>0</v>
      </c>
      <c r="AU437" t="s">
        <v>17</v>
      </c>
      <c r="AV437">
        <v>61.1</v>
      </c>
      <c r="AW437">
        <v>56.6</v>
      </c>
      <c r="AX437">
        <v>34.299999999999997</v>
      </c>
      <c r="AY437">
        <v>40.700000000000003</v>
      </c>
      <c r="AZ437">
        <v>50</v>
      </c>
      <c r="BA437">
        <v>76</v>
      </c>
      <c r="BB437">
        <v>1</v>
      </c>
    </row>
    <row r="438" spans="1:54" x14ac:dyDescent="0.3">
      <c r="A438" s="1"/>
      <c r="B438">
        <f t="shared" si="144"/>
        <v>0</v>
      </c>
      <c r="C438">
        <f t="shared" si="145"/>
        <v>0</v>
      </c>
      <c r="D438">
        <f t="shared" si="146"/>
        <v>0</v>
      </c>
      <c r="E438">
        <f t="shared" si="147"/>
        <v>0</v>
      </c>
      <c r="F438">
        <f t="shared" si="148"/>
        <v>0</v>
      </c>
      <c r="G438">
        <f t="shared" si="149"/>
        <v>0</v>
      </c>
      <c r="H438" s="3">
        <v>16383.504999999999</v>
      </c>
      <c r="I438" s="3">
        <v>9.7040303149804874</v>
      </c>
      <c r="J438" s="2">
        <v>1.1000000000000001</v>
      </c>
      <c r="K438" s="2">
        <v>-0.77938606059171833</v>
      </c>
      <c r="L438" s="2">
        <v>1.3310000000000004</v>
      </c>
      <c r="M438" s="2">
        <v>1.2100000000000002</v>
      </c>
      <c r="N438" t="s">
        <v>13</v>
      </c>
      <c r="O438" t="s">
        <v>20</v>
      </c>
      <c r="P438" t="s">
        <v>27</v>
      </c>
      <c r="Q438">
        <f t="shared" si="150"/>
        <v>1</v>
      </c>
      <c r="R438">
        <f t="shared" si="151"/>
        <v>0</v>
      </c>
      <c r="S438">
        <f t="shared" si="152"/>
        <v>0</v>
      </c>
      <c r="T438">
        <f t="shared" si="153"/>
        <v>0</v>
      </c>
      <c r="U438">
        <f t="shared" si="154"/>
        <v>0</v>
      </c>
      <c r="V438" t="s">
        <v>32</v>
      </c>
      <c r="W438">
        <f t="shared" si="155"/>
        <v>0</v>
      </c>
      <c r="X438">
        <f t="shared" si="156"/>
        <v>0</v>
      </c>
      <c r="Y438">
        <f t="shared" si="157"/>
        <v>0</v>
      </c>
      <c r="Z438">
        <f t="shared" si="158"/>
        <v>0</v>
      </c>
      <c r="AA438">
        <f t="shared" si="159"/>
        <v>1</v>
      </c>
      <c r="AB438">
        <f t="shared" si="160"/>
        <v>0</v>
      </c>
      <c r="AC438">
        <f t="shared" si="161"/>
        <v>0</v>
      </c>
      <c r="AD438">
        <f t="shared" si="162"/>
        <v>1</v>
      </c>
      <c r="AE438" t="s">
        <v>28</v>
      </c>
      <c r="AF438">
        <f t="shared" si="163"/>
        <v>0</v>
      </c>
      <c r="AG438">
        <f t="shared" si="164"/>
        <v>0</v>
      </c>
      <c r="AH438">
        <f t="shared" si="165"/>
        <v>0</v>
      </c>
      <c r="AI438">
        <f t="shared" si="166"/>
        <v>1</v>
      </c>
      <c r="AJ438">
        <f t="shared" si="167"/>
        <v>0</v>
      </c>
      <c r="AK438">
        <v>1</v>
      </c>
      <c r="AL438">
        <v>1</v>
      </c>
      <c r="AM438">
        <v>1</v>
      </c>
      <c r="AN438">
        <v>0</v>
      </c>
      <c r="AO438">
        <v>0</v>
      </c>
      <c r="AP438">
        <v>1</v>
      </c>
      <c r="AQ438">
        <v>1</v>
      </c>
      <c r="AR438">
        <v>1</v>
      </c>
      <c r="AS438">
        <v>0</v>
      </c>
      <c r="AT438">
        <v>0</v>
      </c>
      <c r="AU438" t="s">
        <v>22</v>
      </c>
      <c r="AV438">
        <v>60.7</v>
      </c>
      <c r="AW438">
        <v>57</v>
      </c>
      <c r="AX438">
        <v>34</v>
      </c>
      <c r="AY438">
        <v>41.2</v>
      </c>
      <c r="AZ438">
        <v>50</v>
      </c>
      <c r="BA438">
        <v>80</v>
      </c>
      <c r="BB438">
        <v>1</v>
      </c>
    </row>
    <row r="439" spans="1:54" x14ac:dyDescent="0.3">
      <c r="A439" s="1"/>
      <c r="B439">
        <f t="shared" si="144"/>
        <v>0</v>
      </c>
      <c r="C439">
        <f t="shared" si="145"/>
        <v>0</v>
      </c>
      <c r="D439">
        <f t="shared" si="146"/>
        <v>0</v>
      </c>
      <c r="E439">
        <f t="shared" si="147"/>
        <v>0</v>
      </c>
      <c r="F439">
        <f t="shared" si="148"/>
        <v>0</v>
      </c>
      <c r="G439">
        <f t="shared" si="149"/>
        <v>0</v>
      </c>
      <c r="H439" s="3">
        <v>34424</v>
      </c>
      <c r="I439" s="3">
        <v>10.446509274518435</v>
      </c>
      <c r="J439" s="2">
        <v>2.1</v>
      </c>
      <c r="K439" s="2">
        <v>2.672752449770599</v>
      </c>
      <c r="L439" s="2">
        <v>9.261000000000001</v>
      </c>
      <c r="M439" s="2">
        <v>4.41</v>
      </c>
      <c r="N439" t="s">
        <v>30</v>
      </c>
      <c r="O439" t="s">
        <v>14</v>
      </c>
      <c r="P439" t="s">
        <v>21</v>
      </c>
      <c r="Q439">
        <f t="shared" si="150"/>
        <v>0</v>
      </c>
      <c r="R439">
        <f t="shared" si="151"/>
        <v>0</v>
      </c>
      <c r="S439">
        <f t="shared" si="152"/>
        <v>0</v>
      </c>
      <c r="T439">
        <f t="shared" si="153"/>
        <v>0</v>
      </c>
      <c r="U439">
        <f t="shared" si="154"/>
        <v>1</v>
      </c>
      <c r="V439" t="s">
        <v>24</v>
      </c>
      <c r="W439">
        <f t="shared" si="155"/>
        <v>0</v>
      </c>
      <c r="X439">
        <f t="shared" si="156"/>
        <v>0</v>
      </c>
      <c r="Y439">
        <f t="shared" si="157"/>
        <v>1</v>
      </c>
      <c r="Z439">
        <f t="shared" si="158"/>
        <v>0</v>
      </c>
      <c r="AA439">
        <f t="shared" si="159"/>
        <v>0</v>
      </c>
      <c r="AB439">
        <f t="shared" si="160"/>
        <v>0</v>
      </c>
      <c r="AC439">
        <f t="shared" si="161"/>
        <v>0</v>
      </c>
      <c r="AD439">
        <f t="shared" si="162"/>
        <v>1</v>
      </c>
      <c r="AE439" t="s">
        <v>28</v>
      </c>
      <c r="AF439">
        <f t="shared" si="163"/>
        <v>0</v>
      </c>
      <c r="AG439">
        <f t="shared" si="164"/>
        <v>0</v>
      </c>
      <c r="AH439">
        <f t="shared" si="165"/>
        <v>0</v>
      </c>
      <c r="AI439">
        <f t="shared" si="166"/>
        <v>1</v>
      </c>
      <c r="AJ439">
        <f t="shared" si="167"/>
        <v>0</v>
      </c>
      <c r="AK439">
        <v>1</v>
      </c>
      <c r="AL439">
        <v>1</v>
      </c>
      <c r="AM439">
        <v>0</v>
      </c>
      <c r="AN439">
        <v>1</v>
      </c>
      <c r="AO439">
        <v>1</v>
      </c>
      <c r="AP439">
        <v>1</v>
      </c>
      <c r="AQ439">
        <v>1</v>
      </c>
      <c r="AR439">
        <v>0</v>
      </c>
      <c r="AS439">
        <v>1</v>
      </c>
      <c r="AT439">
        <v>0</v>
      </c>
      <c r="AU439" t="s">
        <v>17</v>
      </c>
      <c r="AV439">
        <v>61</v>
      </c>
      <c r="AW439">
        <v>55.8</v>
      </c>
      <c r="AX439">
        <v>34.1</v>
      </c>
      <c r="AY439">
        <v>40.700000000000003</v>
      </c>
      <c r="AZ439">
        <v>51</v>
      </c>
      <c r="BA439">
        <v>78</v>
      </c>
      <c r="BB439">
        <v>1</v>
      </c>
    </row>
    <row r="440" spans="1:54" x14ac:dyDescent="0.3">
      <c r="A440" s="1"/>
      <c r="B440">
        <f t="shared" si="144"/>
        <v>0</v>
      </c>
      <c r="C440">
        <f t="shared" si="145"/>
        <v>0</v>
      </c>
      <c r="D440">
        <f t="shared" si="146"/>
        <v>0</v>
      </c>
      <c r="E440">
        <f t="shared" si="147"/>
        <v>0</v>
      </c>
      <c r="F440">
        <f t="shared" si="148"/>
        <v>0</v>
      </c>
      <c r="G440">
        <f t="shared" si="149"/>
        <v>0</v>
      </c>
      <c r="H440" s="3">
        <v>14900</v>
      </c>
      <c r="I440" s="3">
        <v>9.6091164919335501</v>
      </c>
      <c r="J440" s="2">
        <v>1.71</v>
      </c>
      <c r="K440" s="2">
        <v>1.3264184307292948</v>
      </c>
      <c r="L440" s="2">
        <v>5.0002109999999993</v>
      </c>
      <c r="M440" s="2">
        <v>2.9240999999999997</v>
      </c>
      <c r="N440" t="s">
        <v>13</v>
      </c>
      <c r="O440" t="s">
        <v>36</v>
      </c>
      <c r="P440" t="s">
        <v>21</v>
      </c>
      <c r="Q440">
        <f t="shared" si="150"/>
        <v>0</v>
      </c>
      <c r="R440">
        <f t="shared" si="151"/>
        <v>0</v>
      </c>
      <c r="S440">
        <f t="shared" si="152"/>
        <v>0</v>
      </c>
      <c r="T440">
        <f t="shared" si="153"/>
        <v>0</v>
      </c>
      <c r="U440">
        <f t="shared" si="154"/>
        <v>1</v>
      </c>
      <c r="V440" t="s">
        <v>16</v>
      </c>
      <c r="W440">
        <f t="shared" si="155"/>
        <v>0</v>
      </c>
      <c r="X440">
        <f t="shared" si="156"/>
        <v>0</v>
      </c>
      <c r="Y440">
        <f t="shared" si="157"/>
        <v>0</v>
      </c>
      <c r="Z440">
        <f t="shared" si="158"/>
        <v>1</v>
      </c>
      <c r="AA440">
        <f t="shared" si="159"/>
        <v>0</v>
      </c>
      <c r="AB440">
        <f t="shared" si="160"/>
        <v>0</v>
      </c>
      <c r="AC440">
        <f t="shared" si="161"/>
        <v>0</v>
      </c>
      <c r="AD440">
        <f t="shared" si="162"/>
        <v>1</v>
      </c>
      <c r="AE440" t="s">
        <v>23</v>
      </c>
      <c r="AF440">
        <f t="shared" si="163"/>
        <v>0</v>
      </c>
      <c r="AG440">
        <f t="shared" si="164"/>
        <v>1</v>
      </c>
      <c r="AH440">
        <f t="shared" si="165"/>
        <v>0</v>
      </c>
      <c r="AI440">
        <f t="shared" si="166"/>
        <v>0</v>
      </c>
      <c r="AJ440">
        <f t="shared" si="167"/>
        <v>0</v>
      </c>
      <c r="AK440">
        <v>0</v>
      </c>
      <c r="AL440">
        <v>0</v>
      </c>
      <c r="AM440">
        <v>0</v>
      </c>
      <c r="AN440">
        <v>0</v>
      </c>
      <c r="AO440">
        <v>0</v>
      </c>
      <c r="AP440">
        <v>1</v>
      </c>
      <c r="AQ440">
        <v>0</v>
      </c>
      <c r="AR440">
        <v>0</v>
      </c>
      <c r="AS440">
        <v>0</v>
      </c>
      <c r="AT440">
        <v>0</v>
      </c>
      <c r="AU440" t="s">
        <v>22</v>
      </c>
      <c r="AV440">
        <v>62.4</v>
      </c>
      <c r="AW440">
        <v>58</v>
      </c>
      <c r="AX440">
        <v>35.5</v>
      </c>
      <c r="AY440">
        <v>41.2</v>
      </c>
      <c r="AZ440">
        <v>55</v>
      </c>
      <c r="BA440">
        <v>80</v>
      </c>
      <c r="BB440">
        <v>1</v>
      </c>
    </row>
    <row r="441" spans="1:54" x14ac:dyDescent="0.3">
      <c r="A441" s="1"/>
      <c r="B441">
        <f t="shared" si="144"/>
        <v>0</v>
      </c>
      <c r="C441">
        <f t="shared" si="145"/>
        <v>0</v>
      </c>
      <c r="D441">
        <f t="shared" si="146"/>
        <v>0</v>
      </c>
      <c r="E441">
        <f t="shared" si="147"/>
        <v>0</v>
      </c>
      <c r="F441">
        <f t="shared" si="148"/>
        <v>0</v>
      </c>
      <c r="G441">
        <f t="shared" si="149"/>
        <v>0</v>
      </c>
      <c r="H441" s="3">
        <v>7446.5999999999995</v>
      </c>
      <c r="I441" s="3">
        <v>8.9155128313635306</v>
      </c>
      <c r="J441" s="2">
        <v>1.07</v>
      </c>
      <c r="K441" s="2">
        <v>-0.88295021590258793</v>
      </c>
      <c r="L441" s="2">
        <v>1.2250430000000001</v>
      </c>
      <c r="M441" s="2">
        <v>1.1449</v>
      </c>
      <c r="N441" t="s">
        <v>13</v>
      </c>
      <c r="O441" t="s">
        <v>20</v>
      </c>
      <c r="P441" t="s">
        <v>21</v>
      </c>
      <c r="Q441">
        <f t="shared" si="150"/>
        <v>0</v>
      </c>
      <c r="R441">
        <f t="shared" si="151"/>
        <v>0</v>
      </c>
      <c r="S441">
        <f t="shared" si="152"/>
        <v>0</v>
      </c>
      <c r="T441">
        <f t="shared" si="153"/>
        <v>0</v>
      </c>
      <c r="U441">
        <f t="shared" si="154"/>
        <v>1</v>
      </c>
      <c r="V441" t="s">
        <v>16</v>
      </c>
      <c r="W441">
        <f t="shared" si="155"/>
        <v>0</v>
      </c>
      <c r="X441">
        <f t="shared" si="156"/>
        <v>0</v>
      </c>
      <c r="Y441">
        <f t="shared" si="157"/>
        <v>0</v>
      </c>
      <c r="Z441">
        <f t="shared" si="158"/>
        <v>1</v>
      </c>
      <c r="AA441">
        <f t="shared" si="159"/>
        <v>0</v>
      </c>
      <c r="AB441">
        <f t="shared" si="160"/>
        <v>0</v>
      </c>
      <c r="AC441">
        <f t="shared" si="161"/>
        <v>0</v>
      </c>
      <c r="AD441">
        <f t="shared" si="162"/>
        <v>1</v>
      </c>
      <c r="AE441" t="s">
        <v>28</v>
      </c>
      <c r="AF441">
        <f t="shared" si="163"/>
        <v>0</v>
      </c>
      <c r="AG441">
        <f t="shared" si="164"/>
        <v>0</v>
      </c>
      <c r="AH441">
        <f t="shared" si="165"/>
        <v>0</v>
      </c>
      <c r="AI441">
        <f t="shared" si="166"/>
        <v>1</v>
      </c>
      <c r="AJ441">
        <f t="shared" si="167"/>
        <v>0</v>
      </c>
      <c r="AK441">
        <v>0</v>
      </c>
      <c r="AL441">
        <v>0</v>
      </c>
      <c r="AM441">
        <v>0</v>
      </c>
      <c r="AN441">
        <v>0</v>
      </c>
      <c r="AO441">
        <v>1</v>
      </c>
      <c r="AP441">
        <v>1</v>
      </c>
      <c r="AQ441">
        <v>1</v>
      </c>
      <c r="AR441">
        <v>0</v>
      </c>
      <c r="AS441">
        <v>0</v>
      </c>
      <c r="AT441">
        <v>0</v>
      </c>
      <c r="AU441" t="s">
        <v>22</v>
      </c>
      <c r="AV441">
        <v>61.7</v>
      </c>
      <c r="AW441">
        <v>56</v>
      </c>
      <c r="AX441">
        <v>35.5</v>
      </c>
      <c r="AY441">
        <v>40.799999999999997</v>
      </c>
      <c r="AZ441">
        <v>55</v>
      </c>
      <c r="BA441">
        <v>80</v>
      </c>
      <c r="BB441">
        <v>1</v>
      </c>
    </row>
    <row r="442" spans="1:54" x14ac:dyDescent="0.3">
      <c r="A442" s="1"/>
      <c r="B442">
        <f t="shared" si="144"/>
        <v>0</v>
      </c>
      <c r="C442">
        <f t="shared" si="145"/>
        <v>0</v>
      </c>
      <c r="D442">
        <f t="shared" si="146"/>
        <v>0</v>
      </c>
      <c r="E442">
        <f t="shared" si="147"/>
        <v>0</v>
      </c>
      <c r="F442">
        <f t="shared" si="148"/>
        <v>0</v>
      </c>
      <c r="G442">
        <f t="shared" si="149"/>
        <v>0</v>
      </c>
      <c r="H442" s="3">
        <v>7224.9749999999995</v>
      </c>
      <c r="I442" s="3">
        <v>8.8852990527670332</v>
      </c>
      <c r="J442" s="2">
        <v>1.03</v>
      </c>
      <c r="K442" s="2">
        <v>-1.0210357563170807</v>
      </c>
      <c r="L442" s="2">
        <v>1.092727</v>
      </c>
      <c r="M442" s="2">
        <v>1.0609</v>
      </c>
      <c r="N442" t="s">
        <v>13</v>
      </c>
      <c r="O442" t="s">
        <v>20</v>
      </c>
      <c r="P442" t="s">
        <v>21</v>
      </c>
      <c r="Q442">
        <f t="shared" si="150"/>
        <v>0</v>
      </c>
      <c r="R442">
        <f t="shared" si="151"/>
        <v>0</v>
      </c>
      <c r="S442">
        <f t="shared" si="152"/>
        <v>0</v>
      </c>
      <c r="T442">
        <f t="shared" si="153"/>
        <v>0</v>
      </c>
      <c r="U442">
        <f t="shared" si="154"/>
        <v>1</v>
      </c>
      <c r="V442" t="s">
        <v>16</v>
      </c>
      <c r="W442">
        <f t="shared" si="155"/>
        <v>0</v>
      </c>
      <c r="X442">
        <f t="shared" si="156"/>
        <v>0</v>
      </c>
      <c r="Y442">
        <f t="shared" si="157"/>
        <v>0</v>
      </c>
      <c r="Z442">
        <f t="shared" si="158"/>
        <v>1</v>
      </c>
      <c r="AA442">
        <f t="shared" si="159"/>
        <v>0</v>
      </c>
      <c r="AB442">
        <f t="shared" si="160"/>
        <v>0</v>
      </c>
      <c r="AC442">
        <f t="shared" si="161"/>
        <v>0</v>
      </c>
      <c r="AD442">
        <f t="shared" si="162"/>
        <v>1</v>
      </c>
      <c r="AE442" t="s">
        <v>33</v>
      </c>
      <c r="AF442">
        <f t="shared" si="163"/>
        <v>1</v>
      </c>
      <c r="AG442">
        <f t="shared" si="164"/>
        <v>0</v>
      </c>
      <c r="AH442">
        <f t="shared" si="165"/>
        <v>0</v>
      </c>
      <c r="AI442">
        <f t="shared" si="166"/>
        <v>0</v>
      </c>
      <c r="AJ442">
        <f t="shared" si="167"/>
        <v>0</v>
      </c>
      <c r="AK442">
        <v>1</v>
      </c>
      <c r="AL442">
        <v>1</v>
      </c>
      <c r="AM442">
        <v>0</v>
      </c>
      <c r="AN442">
        <v>0</v>
      </c>
      <c r="AO442">
        <v>1</v>
      </c>
      <c r="AP442">
        <v>1</v>
      </c>
      <c r="AQ442">
        <v>1</v>
      </c>
      <c r="AR442">
        <v>1</v>
      </c>
      <c r="AS442">
        <v>0</v>
      </c>
      <c r="AT442">
        <v>0</v>
      </c>
      <c r="AU442" t="s">
        <v>22</v>
      </c>
      <c r="AV442">
        <v>61.9</v>
      </c>
      <c r="AW442">
        <v>56</v>
      </c>
      <c r="AX442">
        <v>35</v>
      </c>
      <c r="AY442">
        <v>40.6</v>
      </c>
      <c r="AZ442">
        <v>50</v>
      </c>
      <c r="BA442">
        <v>80</v>
      </c>
      <c r="BB442">
        <v>1</v>
      </c>
    </row>
    <row r="443" spans="1:54" x14ac:dyDescent="0.3">
      <c r="A443" s="1"/>
      <c r="B443">
        <f t="shared" si="144"/>
        <v>0</v>
      </c>
      <c r="C443">
        <f t="shared" si="145"/>
        <v>0</v>
      </c>
      <c r="D443">
        <f t="shared" si="146"/>
        <v>0</v>
      </c>
      <c r="E443">
        <f t="shared" si="147"/>
        <v>0</v>
      </c>
      <c r="F443">
        <f t="shared" si="148"/>
        <v>0</v>
      </c>
      <c r="G443">
        <f t="shared" si="149"/>
        <v>0</v>
      </c>
      <c r="H443" s="3">
        <v>7511.61</v>
      </c>
      <c r="I443" s="3">
        <v>8.9242051026074609</v>
      </c>
      <c r="J443" s="2">
        <v>1.06</v>
      </c>
      <c r="K443" s="2">
        <v>-0.91747160100621117</v>
      </c>
      <c r="L443" s="2">
        <v>1.1910160000000001</v>
      </c>
      <c r="M443" s="2">
        <v>1.1236000000000002</v>
      </c>
      <c r="N443" t="s">
        <v>13</v>
      </c>
      <c r="O443" t="s">
        <v>20</v>
      </c>
      <c r="P443" t="s">
        <v>21</v>
      </c>
      <c r="Q443">
        <f t="shared" si="150"/>
        <v>0</v>
      </c>
      <c r="R443">
        <f t="shared" si="151"/>
        <v>0</v>
      </c>
      <c r="S443">
        <f t="shared" si="152"/>
        <v>0</v>
      </c>
      <c r="T443">
        <f t="shared" si="153"/>
        <v>0</v>
      </c>
      <c r="U443">
        <f t="shared" si="154"/>
        <v>1</v>
      </c>
      <c r="V443" t="s">
        <v>24</v>
      </c>
      <c r="W443">
        <f t="shared" si="155"/>
        <v>0</v>
      </c>
      <c r="X443">
        <f t="shared" si="156"/>
        <v>0</v>
      </c>
      <c r="Y443">
        <f t="shared" si="157"/>
        <v>1</v>
      </c>
      <c r="Z443">
        <f t="shared" si="158"/>
        <v>0</v>
      </c>
      <c r="AA443">
        <f t="shared" si="159"/>
        <v>0</v>
      </c>
      <c r="AB443">
        <f t="shared" si="160"/>
        <v>0</v>
      </c>
      <c r="AC443">
        <f t="shared" si="161"/>
        <v>0</v>
      </c>
      <c r="AD443">
        <f t="shared" si="162"/>
        <v>1</v>
      </c>
      <c r="AE443" t="s">
        <v>23</v>
      </c>
      <c r="AF443">
        <f t="shared" si="163"/>
        <v>0</v>
      </c>
      <c r="AG443">
        <f t="shared" si="164"/>
        <v>1</v>
      </c>
      <c r="AH443">
        <f t="shared" si="165"/>
        <v>0</v>
      </c>
      <c r="AI443">
        <f t="shared" si="166"/>
        <v>0</v>
      </c>
      <c r="AJ443">
        <f t="shared" si="167"/>
        <v>0</v>
      </c>
      <c r="AK443">
        <v>1</v>
      </c>
      <c r="AL443">
        <v>1</v>
      </c>
      <c r="AM443">
        <v>0</v>
      </c>
      <c r="AN443">
        <v>0</v>
      </c>
      <c r="AO443">
        <v>1</v>
      </c>
      <c r="AP443">
        <v>1</v>
      </c>
      <c r="AQ443">
        <v>1</v>
      </c>
      <c r="AR443">
        <v>0</v>
      </c>
      <c r="AS443">
        <v>0</v>
      </c>
      <c r="AT443">
        <v>0</v>
      </c>
      <c r="AU443" t="s">
        <v>22</v>
      </c>
      <c r="AV443">
        <v>61.9</v>
      </c>
      <c r="AW443">
        <v>57</v>
      </c>
      <c r="AX443">
        <v>35.5</v>
      </c>
      <c r="AY443">
        <v>40.799999999999997</v>
      </c>
      <c r="AZ443">
        <v>55</v>
      </c>
      <c r="BA443">
        <v>80</v>
      </c>
      <c r="BB443">
        <v>1</v>
      </c>
    </row>
    <row r="444" spans="1:54" x14ac:dyDescent="0.3">
      <c r="A444" s="1"/>
      <c r="B444">
        <f t="shared" si="144"/>
        <v>0</v>
      </c>
      <c r="C444">
        <f t="shared" si="145"/>
        <v>0</v>
      </c>
      <c r="D444">
        <f t="shared" si="146"/>
        <v>0</v>
      </c>
      <c r="E444">
        <f t="shared" si="147"/>
        <v>0</v>
      </c>
      <c r="F444">
        <f t="shared" si="148"/>
        <v>0</v>
      </c>
      <c r="G444">
        <f t="shared" si="149"/>
        <v>0</v>
      </c>
      <c r="H444" s="3">
        <v>19038</v>
      </c>
      <c r="I444" s="3">
        <v>9.8541922608112511</v>
      </c>
      <c r="J444" s="2">
        <v>1.65</v>
      </c>
      <c r="K444" s="2">
        <v>1.1192901201075556</v>
      </c>
      <c r="L444" s="2">
        <v>4.4921249999999997</v>
      </c>
      <c r="M444" s="2">
        <v>2.7224999999999997</v>
      </c>
      <c r="N444" t="s">
        <v>13</v>
      </c>
      <c r="O444" t="s">
        <v>26</v>
      </c>
      <c r="P444" t="s">
        <v>31</v>
      </c>
      <c r="Q444">
        <f t="shared" si="150"/>
        <v>0</v>
      </c>
      <c r="R444">
        <f t="shared" si="151"/>
        <v>0</v>
      </c>
      <c r="S444">
        <f t="shared" si="152"/>
        <v>0</v>
      </c>
      <c r="T444">
        <f t="shared" si="153"/>
        <v>1</v>
      </c>
      <c r="U444">
        <f t="shared" si="154"/>
        <v>0</v>
      </c>
      <c r="V444" t="s">
        <v>16</v>
      </c>
      <c r="W444">
        <f t="shared" si="155"/>
        <v>0</v>
      </c>
      <c r="X444">
        <f t="shared" si="156"/>
        <v>0</v>
      </c>
      <c r="Y444">
        <f t="shared" si="157"/>
        <v>0</v>
      </c>
      <c r="Z444">
        <f t="shared" si="158"/>
        <v>1</v>
      </c>
      <c r="AA444">
        <f t="shared" si="159"/>
        <v>0</v>
      </c>
      <c r="AB444">
        <f t="shared" si="160"/>
        <v>0</v>
      </c>
      <c r="AC444">
        <f t="shared" si="161"/>
        <v>0</v>
      </c>
      <c r="AD444">
        <f t="shared" si="162"/>
        <v>1</v>
      </c>
      <c r="AE444" t="s">
        <v>28</v>
      </c>
      <c r="AF444">
        <f t="shared" si="163"/>
        <v>0</v>
      </c>
      <c r="AG444">
        <f t="shared" si="164"/>
        <v>0</v>
      </c>
      <c r="AH444">
        <f t="shared" si="165"/>
        <v>0</v>
      </c>
      <c r="AI444">
        <f t="shared" si="166"/>
        <v>1</v>
      </c>
      <c r="AJ444">
        <f t="shared" si="167"/>
        <v>0</v>
      </c>
      <c r="AK444">
        <v>1</v>
      </c>
      <c r="AL444">
        <v>1</v>
      </c>
      <c r="AM444">
        <v>0</v>
      </c>
      <c r="AN444">
        <v>1</v>
      </c>
      <c r="AO444">
        <v>1</v>
      </c>
      <c r="AP444">
        <v>1</v>
      </c>
      <c r="AQ444">
        <v>1</v>
      </c>
      <c r="AR444">
        <v>0</v>
      </c>
      <c r="AS444">
        <v>1</v>
      </c>
      <c r="AT444">
        <v>0</v>
      </c>
      <c r="AU444" t="s">
        <v>17</v>
      </c>
      <c r="AV444">
        <v>61.9</v>
      </c>
      <c r="AW444">
        <v>56.7</v>
      </c>
      <c r="AX444">
        <v>34.9</v>
      </c>
      <c r="AY444">
        <v>40.799999999999997</v>
      </c>
      <c r="AZ444">
        <v>51</v>
      </c>
      <c r="BA444">
        <v>77</v>
      </c>
      <c r="BB444">
        <v>1</v>
      </c>
    </row>
    <row r="445" spans="1:54" x14ac:dyDescent="0.3">
      <c r="A445" s="1"/>
      <c r="B445">
        <f t="shared" si="144"/>
        <v>0</v>
      </c>
      <c r="C445">
        <f t="shared" si="145"/>
        <v>0</v>
      </c>
      <c r="D445">
        <f t="shared" si="146"/>
        <v>0</v>
      </c>
      <c r="E445">
        <f t="shared" si="147"/>
        <v>0</v>
      </c>
      <c r="F445">
        <f t="shared" si="148"/>
        <v>0</v>
      </c>
      <c r="G445">
        <f t="shared" si="149"/>
        <v>0</v>
      </c>
      <c r="H445" s="3">
        <v>31255</v>
      </c>
      <c r="I445" s="3">
        <v>10.349934642365913</v>
      </c>
      <c r="J445" s="2">
        <v>2.1</v>
      </c>
      <c r="K445" s="2">
        <v>2.672752449770599</v>
      </c>
      <c r="L445" s="2">
        <v>9.261000000000001</v>
      </c>
      <c r="M445" s="2">
        <v>4.41</v>
      </c>
      <c r="N445" t="s">
        <v>30</v>
      </c>
      <c r="O445" t="s">
        <v>14</v>
      </c>
      <c r="P445" t="s">
        <v>21</v>
      </c>
      <c r="Q445">
        <f t="shared" si="150"/>
        <v>0</v>
      </c>
      <c r="R445">
        <f t="shared" si="151"/>
        <v>0</v>
      </c>
      <c r="S445">
        <f t="shared" si="152"/>
        <v>0</v>
      </c>
      <c r="T445">
        <f t="shared" si="153"/>
        <v>0</v>
      </c>
      <c r="U445">
        <f t="shared" si="154"/>
        <v>1</v>
      </c>
      <c r="V445" t="s">
        <v>16</v>
      </c>
      <c r="W445">
        <f t="shared" si="155"/>
        <v>0</v>
      </c>
      <c r="X445">
        <f t="shared" si="156"/>
        <v>0</v>
      </c>
      <c r="Y445">
        <f t="shared" si="157"/>
        <v>0</v>
      </c>
      <c r="Z445">
        <f t="shared" si="158"/>
        <v>1</v>
      </c>
      <c r="AA445">
        <f t="shared" si="159"/>
        <v>0</v>
      </c>
      <c r="AB445">
        <f t="shared" si="160"/>
        <v>0</v>
      </c>
      <c r="AC445">
        <f t="shared" si="161"/>
        <v>0</v>
      </c>
      <c r="AD445">
        <f t="shared" si="162"/>
        <v>1</v>
      </c>
      <c r="AE445" t="s">
        <v>28</v>
      </c>
      <c r="AF445">
        <f t="shared" si="163"/>
        <v>0</v>
      </c>
      <c r="AG445">
        <f t="shared" si="164"/>
        <v>0</v>
      </c>
      <c r="AH445">
        <f t="shared" si="165"/>
        <v>0</v>
      </c>
      <c r="AI445">
        <f t="shared" si="166"/>
        <v>1</v>
      </c>
      <c r="AJ445">
        <f t="shared" si="167"/>
        <v>0</v>
      </c>
      <c r="AK445">
        <v>1</v>
      </c>
      <c r="AL445">
        <v>1</v>
      </c>
      <c r="AM445">
        <v>0</v>
      </c>
      <c r="AN445">
        <v>1</v>
      </c>
      <c r="AO445">
        <v>1</v>
      </c>
      <c r="AP445">
        <v>1</v>
      </c>
      <c r="AQ445">
        <v>1</v>
      </c>
      <c r="AR445">
        <v>1</v>
      </c>
      <c r="AS445">
        <v>1</v>
      </c>
      <c r="AT445">
        <v>0</v>
      </c>
      <c r="AU445" t="s">
        <v>17</v>
      </c>
      <c r="AV445">
        <v>61.4</v>
      </c>
      <c r="AW445">
        <v>55.6</v>
      </c>
      <c r="AX445">
        <v>34.299999999999997</v>
      </c>
      <c r="AY445">
        <v>40.700000000000003</v>
      </c>
      <c r="AZ445">
        <v>50</v>
      </c>
      <c r="BA445">
        <v>76</v>
      </c>
      <c r="BB445">
        <v>1</v>
      </c>
    </row>
    <row r="446" spans="1:54" x14ac:dyDescent="0.3">
      <c r="A446" s="1"/>
      <c r="B446">
        <f t="shared" si="144"/>
        <v>0</v>
      </c>
      <c r="C446">
        <f t="shared" si="145"/>
        <v>0</v>
      </c>
      <c r="D446">
        <f t="shared" si="146"/>
        <v>0</v>
      </c>
      <c r="E446">
        <f t="shared" si="147"/>
        <v>0</v>
      </c>
      <c r="F446">
        <f t="shared" si="148"/>
        <v>0</v>
      </c>
      <c r="G446">
        <f t="shared" si="149"/>
        <v>0</v>
      </c>
      <c r="H446" s="3">
        <v>9360.4549999999999</v>
      </c>
      <c r="I446" s="3">
        <v>9.1442491794012675</v>
      </c>
      <c r="J446" s="2">
        <v>1.1399999999999999</v>
      </c>
      <c r="K446" s="2">
        <v>-0.64130052017722627</v>
      </c>
      <c r="L446" s="2">
        <v>1.4815439999999995</v>
      </c>
      <c r="M446" s="2">
        <v>1.2995999999999999</v>
      </c>
      <c r="N446" t="s">
        <v>13</v>
      </c>
      <c r="O446" t="s">
        <v>20</v>
      </c>
      <c r="P446" t="s">
        <v>31</v>
      </c>
      <c r="Q446">
        <f t="shared" si="150"/>
        <v>0</v>
      </c>
      <c r="R446">
        <f t="shared" si="151"/>
        <v>0</v>
      </c>
      <c r="S446">
        <f t="shared" si="152"/>
        <v>0</v>
      </c>
      <c r="T446">
        <f t="shared" si="153"/>
        <v>1</v>
      </c>
      <c r="U446">
        <f t="shared" si="154"/>
        <v>0</v>
      </c>
      <c r="V446" t="s">
        <v>24</v>
      </c>
      <c r="W446">
        <f t="shared" si="155"/>
        <v>0</v>
      </c>
      <c r="X446">
        <f t="shared" si="156"/>
        <v>0</v>
      </c>
      <c r="Y446">
        <f t="shared" si="157"/>
        <v>1</v>
      </c>
      <c r="Z446">
        <f t="shared" si="158"/>
        <v>0</v>
      </c>
      <c r="AA446">
        <f t="shared" si="159"/>
        <v>0</v>
      </c>
      <c r="AB446">
        <f t="shared" si="160"/>
        <v>0</v>
      </c>
      <c r="AC446">
        <f t="shared" si="161"/>
        <v>0</v>
      </c>
      <c r="AD446">
        <f t="shared" si="162"/>
        <v>1</v>
      </c>
      <c r="AE446" t="s">
        <v>23</v>
      </c>
      <c r="AF446">
        <f t="shared" si="163"/>
        <v>0</v>
      </c>
      <c r="AG446">
        <f t="shared" si="164"/>
        <v>1</v>
      </c>
      <c r="AH446">
        <f t="shared" si="165"/>
        <v>0</v>
      </c>
      <c r="AI446">
        <f t="shared" si="166"/>
        <v>0</v>
      </c>
      <c r="AJ446">
        <f t="shared" si="167"/>
        <v>0</v>
      </c>
      <c r="AK446">
        <v>0</v>
      </c>
      <c r="AL446">
        <v>1</v>
      </c>
      <c r="AM446">
        <v>0</v>
      </c>
      <c r="AN446">
        <v>0</v>
      </c>
      <c r="AO446">
        <v>1</v>
      </c>
      <c r="AP446">
        <v>1</v>
      </c>
      <c r="AQ446">
        <v>1</v>
      </c>
      <c r="AR446">
        <v>0</v>
      </c>
      <c r="AS446">
        <v>0</v>
      </c>
      <c r="AT446">
        <v>0</v>
      </c>
      <c r="AU446" t="s">
        <v>22</v>
      </c>
      <c r="AV446">
        <v>61.8</v>
      </c>
      <c r="AW446">
        <v>57</v>
      </c>
      <c r="AX446">
        <v>35.5</v>
      </c>
      <c r="AY446">
        <v>40.6</v>
      </c>
      <c r="AZ446">
        <v>55</v>
      </c>
      <c r="BA446">
        <v>80</v>
      </c>
      <c r="BB446">
        <v>1</v>
      </c>
    </row>
    <row r="447" spans="1:54" x14ac:dyDescent="0.3">
      <c r="A447" s="1"/>
      <c r="B447">
        <f t="shared" si="144"/>
        <v>0</v>
      </c>
      <c r="C447">
        <f t="shared" si="145"/>
        <v>0</v>
      </c>
      <c r="D447">
        <f t="shared" si="146"/>
        <v>0</v>
      </c>
      <c r="E447">
        <f t="shared" si="147"/>
        <v>0</v>
      </c>
      <c r="F447">
        <f t="shared" si="148"/>
        <v>0</v>
      </c>
      <c r="G447">
        <f t="shared" si="149"/>
        <v>0</v>
      </c>
      <c r="H447" s="3">
        <v>10085</v>
      </c>
      <c r="I447" s="3">
        <v>9.218804450388312</v>
      </c>
      <c r="J447" s="2">
        <v>1</v>
      </c>
      <c r="K447" s="2">
        <v>-1.1245999116279504</v>
      </c>
      <c r="L447" s="2">
        <v>1</v>
      </c>
      <c r="M447" s="2">
        <v>1</v>
      </c>
      <c r="N447" t="s">
        <v>30</v>
      </c>
      <c r="O447" t="s">
        <v>14</v>
      </c>
      <c r="P447" t="s">
        <v>27</v>
      </c>
      <c r="Q447">
        <f t="shared" si="150"/>
        <v>1</v>
      </c>
      <c r="R447">
        <f t="shared" si="151"/>
        <v>0</v>
      </c>
      <c r="S447">
        <f t="shared" si="152"/>
        <v>0</v>
      </c>
      <c r="T447">
        <f t="shared" si="153"/>
        <v>0</v>
      </c>
      <c r="U447">
        <f t="shared" si="154"/>
        <v>0</v>
      </c>
      <c r="V447" t="s">
        <v>16</v>
      </c>
      <c r="W447">
        <f t="shared" si="155"/>
        <v>0</v>
      </c>
      <c r="X447">
        <f t="shared" si="156"/>
        <v>0</v>
      </c>
      <c r="Y447">
        <f t="shared" si="157"/>
        <v>0</v>
      </c>
      <c r="Z447">
        <f t="shared" si="158"/>
        <v>1</v>
      </c>
      <c r="AA447">
        <f t="shared" si="159"/>
        <v>0</v>
      </c>
      <c r="AB447">
        <f t="shared" si="160"/>
        <v>0</v>
      </c>
      <c r="AC447">
        <f t="shared" si="161"/>
        <v>0</v>
      </c>
      <c r="AD447">
        <f t="shared" si="162"/>
        <v>1</v>
      </c>
      <c r="AE447" t="s">
        <v>28</v>
      </c>
      <c r="AF447">
        <f t="shared" si="163"/>
        <v>0</v>
      </c>
      <c r="AG447">
        <f t="shared" si="164"/>
        <v>0</v>
      </c>
      <c r="AH447">
        <f t="shared" si="165"/>
        <v>0</v>
      </c>
      <c r="AI447">
        <f t="shared" si="166"/>
        <v>1</v>
      </c>
      <c r="AJ447">
        <f t="shared" si="167"/>
        <v>0</v>
      </c>
      <c r="AK447">
        <v>1</v>
      </c>
      <c r="AL447">
        <v>1</v>
      </c>
      <c r="AM447">
        <v>1</v>
      </c>
      <c r="AN447">
        <v>1</v>
      </c>
      <c r="AO447">
        <v>1</v>
      </c>
      <c r="AP447">
        <v>1</v>
      </c>
      <c r="AQ447">
        <v>0</v>
      </c>
      <c r="AR447">
        <v>0</v>
      </c>
      <c r="AS447">
        <v>0</v>
      </c>
      <c r="AT447">
        <v>0</v>
      </c>
      <c r="AU447" t="s">
        <v>17</v>
      </c>
      <c r="AV447">
        <v>61.4</v>
      </c>
      <c r="AW447">
        <v>57.2</v>
      </c>
      <c r="AX447">
        <v>34.5</v>
      </c>
      <c r="AY447">
        <v>40.9</v>
      </c>
      <c r="AZ447">
        <v>52</v>
      </c>
      <c r="BA447">
        <v>76</v>
      </c>
      <c r="BB447">
        <v>1</v>
      </c>
    </row>
  </sheetData>
  <sortState ref="AF2:AF447">
    <sortCondition ref="AF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099D4-AED5-47A5-A9C1-32223BCAB58A}">
  <dimension ref="A1:CG226"/>
  <sheetViews>
    <sheetView showGridLines="0" showRowColHeaders="0" topLeftCell="A12" zoomScaleNormal="100" workbookViewId="0">
      <selection activeCell="K16" sqref="K16"/>
    </sheetView>
  </sheetViews>
  <sheetFormatPr defaultColWidth="8.77734375" defaultRowHeight="10.199999999999999" outlineLevelRow="1" x14ac:dyDescent="0.2"/>
  <cols>
    <col min="1" max="1" width="21.5546875" style="6" customWidth="1"/>
    <col min="2" max="9" width="10.6640625" style="6" customWidth="1"/>
    <col min="10" max="77" width="8.77734375" style="6"/>
    <col min="78" max="78" width="9.109375" style="6" customWidth="1"/>
    <col min="79" max="16384" width="8.77734375" style="6"/>
  </cols>
  <sheetData>
    <row r="1" spans="1:78" x14ac:dyDescent="0.2">
      <c r="A1" s="8" t="s">
        <v>85</v>
      </c>
      <c r="B1" s="6" t="s">
        <v>86</v>
      </c>
      <c r="E1" s="10" t="s">
        <v>87</v>
      </c>
      <c r="M1" s="7" t="s">
        <v>253</v>
      </c>
      <c r="N1" s="7" t="s">
        <v>212</v>
      </c>
      <c r="O1" s="7" t="s">
        <v>218</v>
      </c>
      <c r="R1" s="7" t="s">
        <v>84</v>
      </c>
      <c r="U1" s="7" t="s">
        <v>219</v>
      </c>
      <c r="Y1" s="6" t="s">
        <v>112</v>
      </c>
      <c r="Z1" s="26" t="s">
        <v>88</v>
      </c>
      <c r="BK1" s="24"/>
      <c r="BZ1" s="9" t="s">
        <v>88</v>
      </c>
    </row>
    <row r="2" spans="1:78" x14ac:dyDescent="0.2">
      <c r="A2" s="8" t="s">
        <v>89</v>
      </c>
      <c r="C2" s="6" t="s">
        <v>78</v>
      </c>
      <c r="Q2" s="7" t="s">
        <v>213</v>
      </c>
      <c r="R2" s="7" t="s">
        <v>215</v>
      </c>
      <c r="S2" s="7" t="s">
        <v>214</v>
      </c>
      <c r="AA2" s="26" t="str">
        <f>"Forecasts and " &amp; TEXT($I$10, "0.0%") &amp; " confidence limits for means and forecasts
Model 1 for PRICE.Ln    (15 variables, n=396)"</f>
        <v>Forecasts and 50.0% confidence limits for means and forecasts
Model 1 for PRICE.Ln    (15 variables, n=396)</v>
      </c>
    </row>
    <row r="3" spans="1:78" ht="10.5" customHeight="1" outlineLevel="1" x14ac:dyDescent="0.2">
      <c r="A3" s="8" t="s">
        <v>90</v>
      </c>
      <c r="AA3" s="26" t="str">
        <f>IF($A$66 &lt;&gt; "","Actual and predicted -vs- Observation # with " &amp; TEXT($I$10, "0.0%") &amp; " confidence limits
Model 1 for PRICE.Ln    (15 variables, n=396)","Actual and predicted -vs- Observation #
Model 1 for PRICE.Ln    (15 variables, n=396)")</f>
        <v>Actual and predicted -vs- Observation # with 50.0% confidence limits
Model 1 for PRICE.Ln    (15 variables, n=396)</v>
      </c>
    </row>
    <row r="4" spans="1:78" outlineLevel="1" x14ac:dyDescent="0.2">
      <c r="A4" s="6" t="s">
        <v>91</v>
      </c>
    </row>
    <row r="5" spans="1:78" outlineLevel="1" x14ac:dyDescent="0.2">
      <c r="A5" s="8" t="s">
        <v>92</v>
      </c>
    </row>
    <row r="6" spans="1:78" outlineLevel="1" x14ac:dyDescent="0.2">
      <c r="A6" s="6" t="s">
        <v>93</v>
      </c>
    </row>
    <row r="7" spans="1:78" x14ac:dyDescent="0.2">
      <c r="A7" s="24"/>
      <c r="J7" s="7" t="s">
        <v>216</v>
      </c>
      <c r="K7" s="7" t="s">
        <v>217</v>
      </c>
    </row>
    <row r="8" spans="1:78" x14ac:dyDescent="0.2">
      <c r="A8" s="11" t="s">
        <v>94</v>
      </c>
    </row>
    <row r="9" spans="1:78" ht="10.8" outlineLevel="1" thickBot="1" x14ac:dyDescent="0.25">
      <c r="A9" s="12"/>
      <c r="B9" s="13" t="s">
        <v>95</v>
      </c>
      <c r="C9" s="13" t="s">
        <v>96</v>
      </c>
      <c r="D9" s="13" t="s">
        <v>97</v>
      </c>
      <c r="E9" s="13" t="s">
        <v>98</v>
      </c>
      <c r="F9" s="13" t="s">
        <v>99</v>
      </c>
      <c r="G9" s="13" t="s">
        <v>100</v>
      </c>
      <c r="H9" s="13" t="str">
        <f>"t("&amp;TEXT((1-I10)/2,"0.00%") &amp; ",380)"</f>
        <v>t(25.00%,380)</v>
      </c>
      <c r="I9" s="13" t="s">
        <v>101</v>
      </c>
    </row>
    <row r="10" spans="1:78" outlineLevel="1" x14ac:dyDescent="0.2">
      <c r="B10" s="14">
        <f xml:space="preserve"> 1 - C34 / C35</f>
        <v>0.96492836483502509</v>
      </c>
      <c r="C10" s="14">
        <f>1-D10^2/E10^2</f>
        <v>0.96354395818377603</v>
      </c>
      <c r="D10" s="14">
        <f xml:space="preserve"> SQRT(D34)</f>
        <v>7.7465978417863929E-2</v>
      </c>
      <c r="E10" s="14">
        <v>0.40571984757332169</v>
      </c>
      <c r="F10" s="15">
        <v>396</v>
      </c>
      <c r="G10" s="15">
        <v>51</v>
      </c>
      <c r="H10" s="6">
        <f>TINV(1 - $I$10, F10 - 15 - 1)</f>
        <v>0.67513591881044277</v>
      </c>
      <c r="I10" s="16">
        <v>0.5</v>
      </c>
    </row>
    <row r="11" spans="1:78" x14ac:dyDescent="0.2">
      <c r="A11" s="24"/>
    </row>
    <row r="12" spans="1:78" x14ac:dyDescent="0.2">
      <c r="A12" s="11" t="s">
        <v>102</v>
      </c>
    </row>
    <row r="13" spans="1:78" ht="10.8" outlineLevel="1" thickBot="1" x14ac:dyDescent="0.25">
      <c r="A13" s="13" t="s">
        <v>103</v>
      </c>
      <c r="B13" s="13" t="s">
        <v>104</v>
      </c>
      <c r="C13" s="13" t="s">
        <v>105</v>
      </c>
      <c r="D13" s="13" t="s">
        <v>106</v>
      </c>
      <c r="E13" s="13" t="s">
        <v>107</v>
      </c>
      <c r="F13" s="13" t="str">
        <f>IF($I$10&gt;99%,("Lower"&amp;TEXT($I$10,"0.0%")),("Lower"&amp;TEXT($I$10,"0%")))</f>
        <v>Lower50%</v>
      </c>
      <c r="G13" s="13" t="str">
        <f>IF($I$10&gt;99%,("Upper"&amp;TEXT($I$10,"0.0%")),("Upper"&amp;TEXT($I$10,"0%")))</f>
        <v>Upper50%</v>
      </c>
      <c r="H13" s="13" t="s">
        <v>109</v>
      </c>
      <c r="I13" s="13" t="s">
        <v>108</v>
      </c>
    </row>
    <row r="14" spans="1:78" outlineLevel="1" x14ac:dyDescent="0.2">
      <c r="A14" s="17" t="s">
        <v>110</v>
      </c>
      <c r="B14" s="14">
        <v>8.2353717706250933</v>
      </c>
      <c r="C14" s="14">
        <v>2.9343231972035016E-2</v>
      </c>
      <c r="D14" s="14">
        <f>IF(C14&lt;&gt;0,(B14 - 0) / C14, 0)</f>
        <v>280.65660178379977</v>
      </c>
      <c r="E14" s="14">
        <f>IF(C14&lt;&gt;0,TDIST(ABS(D14),$F$10 - 16,2),0)</f>
        <v>0</v>
      </c>
      <c r="F14" s="14">
        <f>B14 - TINV(1 - $I$10, $F$10 - 16) * C14</f>
        <v>8.2155611007467861</v>
      </c>
      <c r="G14" s="14">
        <f>B14 + TINV(1 - $I$10, $F$10 - 16) * C14</f>
        <v>8.2551824405034004</v>
      </c>
      <c r="H14" s="14">
        <v>0</v>
      </c>
      <c r="I14" s="14">
        <v>0</v>
      </c>
    </row>
    <row r="15" spans="1:78" outlineLevel="1" x14ac:dyDescent="0.2">
      <c r="A15" s="17" t="s">
        <v>60</v>
      </c>
      <c r="B15" s="14">
        <v>-0.22779779580659473</v>
      </c>
      <c r="C15" s="14">
        <v>1.6546693463430375E-2</v>
      </c>
      <c r="D15" s="42">
        <f t="shared" ref="D15:D29" si="0">IF(C15&lt;&gt;0,(B15 - 0) / C15, 0)</f>
        <v>-13.766967781813785</v>
      </c>
      <c r="E15" s="14">
        <f t="shared" ref="E15:E29" si="1">IF(C15&lt;&gt;0,TDIST(ABS(D15),$F$10 - 16,2),0)</f>
        <v>2.8790343171561376E-35</v>
      </c>
      <c r="F15" s="14">
        <f t="shared" ref="F15:F29" si="2">B15 - TINV(1 - $I$10, $F$10 - 16) * C15</f>
        <v>-0.23896906290130254</v>
      </c>
      <c r="G15" s="14">
        <f t="shared" ref="G15:G29" si="3">B15 + TINV(1 - $I$10, $F$10 - 16) * C15</f>
        <v>-0.21662652871188692</v>
      </c>
      <c r="H15" s="14">
        <v>68.761885792602911</v>
      </c>
      <c r="I15" s="42">
        <f>B15*1.95332779807339/$E$10</f>
        <v>-1.0967266441370078</v>
      </c>
    </row>
    <row r="16" spans="1:78" outlineLevel="1" x14ac:dyDescent="0.2">
      <c r="A16" s="17" t="s">
        <v>59</v>
      </c>
      <c r="B16" s="14">
        <v>0.96106210775115397</v>
      </c>
      <c r="C16" s="14">
        <v>3.8268043422604398E-2</v>
      </c>
      <c r="D16" s="43">
        <f t="shared" si="0"/>
        <v>25.113959894366275</v>
      </c>
      <c r="E16" s="14">
        <f t="shared" si="1"/>
        <v>9.8454335585640872E-83</v>
      </c>
      <c r="F16" s="14">
        <f t="shared" si="2"/>
        <v>0.93522597709395605</v>
      </c>
      <c r="G16" s="14">
        <f t="shared" si="3"/>
        <v>0.98689823840835189</v>
      </c>
      <c r="H16" s="14">
        <v>68.699092612173274</v>
      </c>
      <c r="I16" s="43">
        <f>B16*0.844212357551975/$E$10</f>
        <v>1.999755527345372</v>
      </c>
    </row>
    <row r="17" spans="1:9" outlineLevel="1" x14ac:dyDescent="0.2">
      <c r="A17" s="17" t="s">
        <v>68</v>
      </c>
      <c r="B17" s="14">
        <v>-7.7966302878104715E-2</v>
      </c>
      <c r="C17" s="14">
        <v>1.3363404046147699E-2</v>
      </c>
      <c r="D17" s="44">
        <f t="shared" si="0"/>
        <v>-5.8343145660240854</v>
      </c>
      <c r="E17" s="14">
        <f t="shared" si="1"/>
        <v>1.1572143978851699E-8</v>
      </c>
      <c r="F17" s="14">
        <f t="shared" si="2"/>
        <v>-8.698841694723583E-2</v>
      </c>
      <c r="G17" s="14">
        <f t="shared" si="3"/>
        <v>-6.89441888089736E-2</v>
      </c>
      <c r="H17" s="14">
        <v>2.440804598513497</v>
      </c>
      <c r="I17" s="45">
        <f>B17*0.455681995544922/$E$10</f>
        <v>-8.7567420458359413E-2</v>
      </c>
    </row>
    <row r="18" spans="1:9" outlineLevel="1" x14ac:dyDescent="0.2">
      <c r="A18" s="17" t="s">
        <v>69</v>
      </c>
      <c r="B18" s="14">
        <v>-0.14503115546680539</v>
      </c>
      <c r="C18" s="14">
        <v>1.3314602328699909E-2</v>
      </c>
      <c r="D18" s="42">
        <f t="shared" si="0"/>
        <v>-10.8926389152598</v>
      </c>
      <c r="E18" s="14">
        <f t="shared" si="1"/>
        <v>3.1456103564427151E-24</v>
      </c>
      <c r="F18" s="14">
        <f t="shared" si="2"/>
        <v>-0.15402032174358787</v>
      </c>
      <c r="G18" s="14">
        <f t="shared" si="3"/>
        <v>-0.13604198919002292</v>
      </c>
      <c r="H18" s="14">
        <v>2.7667671259476738</v>
      </c>
      <c r="I18" s="46">
        <f>B18*0.486934522816254/$E$10</f>
        <v>-0.17406266147222749</v>
      </c>
    </row>
    <row r="19" spans="1:9" outlineLevel="1" x14ac:dyDescent="0.2">
      <c r="A19" s="17" t="s">
        <v>70</v>
      </c>
      <c r="B19" s="14">
        <v>0.10359421019476034</v>
      </c>
      <c r="C19" s="14">
        <v>1.5289637685901934E-2</v>
      </c>
      <c r="D19" s="47">
        <f t="shared" si="0"/>
        <v>6.7754522587726926</v>
      </c>
      <c r="E19" s="14">
        <f t="shared" si="1"/>
        <v>4.7386427910238693E-11</v>
      </c>
      <c r="F19" s="14">
        <f t="shared" si="2"/>
        <v>9.327162660741016E-2</v>
      </c>
      <c r="G19" s="14">
        <f t="shared" si="3"/>
        <v>0.11391679378211052</v>
      </c>
      <c r="H19" s="14">
        <v>1.7018578590943436</v>
      </c>
      <c r="I19" s="48">
        <f>B19*0.332565283157597/$E$10</f>
        <v>8.4915337647320677E-2</v>
      </c>
    </row>
    <row r="20" spans="1:9" outlineLevel="1" x14ac:dyDescent="0.2">
      <c r="A20" s="17" t="s">
        <v>61</v>
      </c>
      <c r="B20" s="14">
        <v>0.50475019463292548</v>
      </c>
      <c r="C20" s="14">
        <v>1.3377220224159053E-2</v>
      </c>
      <c r="D20" s="43">
        <f t="shared" si="0"/>
        <v>37.732068858472886</v>
      </c>
      <c r="E20" s="14">
        <f t="shared" si="1"/>
        <v>1.4128138135574072E-130</v>
      </c>
      <c r="F20" s="14">
        <f t="shared" si="2"/>
        <v>0.49571875276575822</v>
      </c>
      <c r="G20" s="14">
        <f t="shared" si="3"/>
        <v>0.51378163650009279</v>
      </c>
      <c r="H20" s="14">
        <v>1.412315140894701</v>
      </c>
      <c r="I20" s="49">
        <f>B20*0.346268027858099/$E$10</f>
        <v>0.43078704554858804</v>
      </c>
    </row>
    <row r="21" spans="1:9" outlineLevel="1" x14ac:dyDescent="0.2">
      <c r="A21" s="17" t="s">
        <v>62</v>
      </c>
      <c r="B21" s="14">
        <v>0.35794030070550942</v>
      </c>
      <c r="C21" s="14">
        <v>1.2927321083635998E-2</v>
      </c>
      <c r="D21" s="43">
        <f t="shared" si="0"/>
        <v>27.688667929707947</v>
      </c>
      <c r="E21" s="14">
        <f t="shared" si="1"/>
        <v>3.6706769590170357E-93</v>
      </c>
      <c r="F21" s="14">
        <f t="shared" si="2"/>
        <v>0.34921260190795123</v>
      </c>
      <c r="G21" s="14">
        <f t="shared" si="3"/>
        <v>0.36666799950306761</v>
      </c>
      <c r="H21" s="14">
        <v>1.2987325653387591</v>
      </c>
      <c r="I21" s="50">
        <f>B21*0.343608415763059/$E$10</f>
        <v>0.30314341385762761</v>
      </c>
    </row>
    <row r="22" spans="1:9" outlineLevel="1" x14ac:dyDescent="0.2">
      <c r="A22" s="17" t="s">
        <v>63</v>
      </c>
      <c r="B22" s="14">
        <v>0.25203480160304037</v>
      </c>
      <c r="C22" s="14">
        <v>1.2369362248228951E-2</v>
      </c>
      <c r="D22" s="43">
        <f t="shared" si="0"/>
        <v>20.375731306529307</v>
      </c>
      <c r="E22" s="14">
        <f t="shared" si="1"/>
        <v>6.6571237163908385E-63</v>
      </c>
      <c r="F22" s="14">
        <f t="shared" si="2"/>
        <v>0.24368380085648311</v>
      </c>
      <c r="G22" s="14">
        <f t="shared" si="3"/>
        <v>0.26038580234959763</v>
      </c>
      <c r="H22" s="14">
        <v>1.3852200222817377</v>
      </c>
      <c r="I22" s="51">
        <f>B22*0.370872416838548/$E$10</f>
        <v>0.23038743743255288</v>
      </c>
    </row>
    <row r="23" spans="1:9" outlineLevel="1" x14ac:dyDescent="0.2">
      <c r="A23" s="17" t="s">
        <v>64</v>
      </c>
      <c r="B23" s="14">
        <v>0.11917348364136435</v>
      </c>
      <c r="C23" s="14">
        <v>1.0665575407995443E-2</v>
      </c>
      <c r="D23" s="43">
        <f t="shared" si="0"/>
        <v>11.173657217971193</v>
      </c>
      <c r="E23" s="14">
        <f t="shared" si="1"/>
        <v>2.9490934805367823E-25</v>
      </c>
      <c r="F23" s="14">
        <f t="shared" si="2"/>
        <v>0.11197277058864528</v>
      </c>
      <c r="G23" s="14">
        <f t="shared" si="3"/>
        <v>0.12637419669408342</v>
      </c>
      <c r="H23" s="14">
        <v>1.4974756491762882</v>
      </c>
      <c r="I23" s="52">
        <f>B23*0.447206447801943/$E$10</f>
        <v>0.13135948514770654</v>
      </c>
    </row>
    <row r="24" spans="1:9" outlineLevel="1" x14ac:dyDescent="0.2">
      <c r="A24" s="17" t="s">
        <v>111</v>
      </c>
      <c r="B24" s="14">
        <v>0.21136702483045391</v>
      </c>
      <c r="C24" s="14">
        <v>1.9859040269471495E-2</v>
      </c>
      <c r="D24" s="43">
        <f t="shared" si="0"/>
        <v>10.643365538433393</v>
      </c>
      <c r="E24" s="14">
        <f t="shared" si="1"/>
        <v>2.5026966049931122E-23</v>
      </c>
      <c r="F24" s="14">
        <f t="shared" si="2"/>
        <v>0.19795947343143069</v>
      </c>
      <c r="G24" s="14">
        <f t="shared" si="3"/>
        <v>0.22477457622947714</v>
      </c>
      <c r="H24" s="14">
        <v>1.3655059252546253</v>
      </c>
      <c r="I24" s="53">
        <f>B24*0.229351191533127/$E$10</f>
        <v>0.11948461305412432</v>
      </c>
    </row>
    <row r="25" spans="1:9" outlineLevel="1" x14ac:dyDescent="0.2">
      <c r="A25" s="17" t="s">
        <v>72</v>
      </c>
      <c r="B25" s="14">
        <v>-2.2953071913917666E-2</v>
      </c>
      <c r="C25" s="14">
        <v>1.0283471891305369E-2</v>
      </c>
      <c r="D25" s="54">
        <f t="shared" si="0"/>
        <v>-2.2320352655725535</v>
      </c>
      <c r="E25" s="14">
        <f t="shared" si="1"/>
        <v>2.6194943421844443E-2</v>
      </c>
      <c r="F25" s="14">
        <f t="shared" si="2"/>
        <v>-2.9895813157815476E-2</v>
      </c>
      <c r="G25" s="18">
        <f t="shared" si="3"/>
        <v>-1.6010330670019855E-2</v>
      </c>
      <c r="H25" s="14">
        <v>1.6462862666981373</v>
      </c>
      <c r="I25" s="55">
        <f>B25*0.486323633380174/$E$10</f>
        <v>-2.7513126107037576E-2</v>
      </c>
    </row>
    <row r="26" spans="1:9" outlineLevel="1" x14ac:dyDescent="0.2">
      <c r="A26" s="17" t="s">
        <v>73</v>
      </c>
      <c r="B26" s="14">
        <v>8.5593434386922088E-2</v>
      </c>
      <c r="C26" s="14">
        <v>1.5377317728536267E-2</v>
      </c>
      <c r="D26" s="56">
        <f t="shared" si="0"/>
        <v>5.5662135554423209</v>
      </c>
      <c r="E26" s="14">
        <f t="shared" si="1"/>
        <v>4.9265548617808693E-8</v>
      </c>
      <c r="F26" s="14">
        <f t="shared" si="2"/>
        <v>7.5211654853426652E-2</v>
      </c>
      <c r="G26" s="14">
        <f t="shared" si="3"/>
        <v>9.5975213920417524E-2</v>
      </c>
      <c r="H26" s="14">
        <v>1.2247049028633132</v>
      </c>
      <c r="I26" s="57">
        <f>B26*0.280509518694099/$E$10</f>
        <v>5.9178206900295689E-2</v>
      </c>
    </row>
    <row r="27" spans="1:9" outlineLevel="1" x14ac:dyDescent="0.2">
      <c r="A27" s="17" t="s">
        <v>74</v>
      </c>
      <c r="B27" s="14">
        <v>0.14415373786617314</v>
      </c>
      <c r="C27" s="14">
        <v>1.3120226987304836E-2</v>
      </c>
      <c r="D27" s="43">
        <f t="shared" si="0"/>
        <v>10.987137494317489</v>
      </c>
      <c r="E27" s="14">
        <f t="shared" si="1"/>
        <v>1.4238819588660863E-24</v>
      </c>
      <c r="F27" s="14">
        <f t="shared" si="2"/>
        <v>0.13529580136409752</v>
      </c>
      <c r="G27" s="14">
        <f t="shared" si="3"/>
        <v>0.15301167436824875</v>
      </c>
      <c r="H27" s="14">
        <v>1.4402815680200995</v>
      </c>
      <c r="I27" s="58">
        <f>B27*0.356528962587241/$E$10</f>
        <v>0.12667603747241299</v>
      </c>
    </row>
    <row r="28" spans="1:9" outlineLevel="1" x14ac:dyDescent="0.2">
      <c r="A28" s="17" t="s">
        <v>75</v>
      </c>
      <c r="B28" s="14">
        <v>-0.19924877023977494</v>
      </c>
      <c r="C28" s="14">
        <v>1.7864933954956856E-2</v>
      </c>
      <c r="D28" s="42">
        <f t="shared" si="0"/>
        <v>-11.15306503467318</v>
      </c>
      <c r="E28" s="14">
        <f t="shared" si="1"/>
        <v>3.511228821015374E-25</v>
      </c>
      <c r="F28" s="14">
        <f t="shared" si="2"/>
        <v>-0.21131002883994263</v>
      </c>
      <c r="G28" s="14">
        <f t="shared" si="3"/>
        <v>-0.18718751163960726</v>
      </c>
      <c r="H28" s="14">
        <v>1.2456600645175802</v>
      </c>
      <c r="I28" s="59">
        <f>B28*0.243506645721788/$E$10</f>
        <v>-0.11958596552639829</v>
      </c>
    </row>
    <row r="29" spans="1:9" outlineLevel="1" x14ac:dyDescent="0.2">
      <c r="A29" s="17" t="s">
        <v>76</v>
      </c>
      <c r="B29" s="14">
        <v>-0.12113091778789711</v>
      </c>
      <c r="C29" s="14">
        <v>1.983349805570199E-2</v>
      </c>
      <c r="D29" s="60">
        <f t="shared" si="0"/>
        <v>-6.1073905091125784</v>
      </c>
      <c r="E29" s="14">
        <f t="shared" si="1"/>
        <v>2.5054093120510902E-9</v>
      </c>
      <c r="F29" s="14">
        <f t="shared" si="2"/>
        <v>-0.13452122472095862</v>
      </c>
      <c r="G29" s="14">
        <f t="shared" si="3"/>
        <v>-0.10774061085483562</v>
      </c>
      <c r="H29" s="14">
        <v>1.1262783447348759</v>
      </c>
      <c r="I29" s="61">
        <f>B29*0.208562398044376/$E$10</f>
        <v>-6.2267978365525715E-2</v>
      </c>
    </row>
    <row r="30" spans="1:9" x14ac:dyDescent="0.2">
      <c r="A30" s="24"/>
    </row>
    <row r="31" spans="1:9" x14ac:dyDescent="0.2">
      <c r="A31" s="11" t="s">
        <v>113</v>
      </c>
    </row>
    <row r="32" spans="1:9" ht="10.8" hidden="1" outlineLevel="1" thickBot="1" x14ac:dyDescent="0.25">
      <c r="A32" s="19" t="s">
        <v>114</v>
      </c>
      <c r="B32" s="13" t="s">
        <v>118</v>
      </c>
      <c r="C32" s="13" t="s">
        <v>119</v>
      </c>
      <c r="D32" s="13" t="s">
        <v>120</v>
      </c>
      <c r="E32" s="13" t="s">
        <v>121</v>
      </c>
      <c r="F32" s="13" t="s">
        <v>107</v>
      </c>
      <c r="G32" s="12"/>
      <c r="H32" s="12"/>
      <c r="I32" s="13" t="s">
        <v>122</v>
      </c>
    </row>
    <row r="33" spans="1:9" hidden="1" outlineLevel="1" x14ac:dyDescent="0.2">
      <c r="A33" s="6" t="s">
        <v>115</v>
      </c>
      <c r="B33" s="15">
        <v>15</v>
      </c>
      <c r="C33" s="14">
        <f>C35 - C34</f>
        <v>62.740023343743083</v>
      </c>
      <c r="D33" s="14">
        <f>C33/B33</f>
        <v>4.1826682229162051</v>
      </c>
      <c r="E33" s="14">
        <f>D33/D34</f>
        <v>696.99778165936073</v>
      </c>
      <c r="F33" s="14">
        <f>FDIST(E33,15,380)</f>
        <v>1.0869441636581843E-265</v>
      </c>
      <c r="I33" s="14">
        <v>9.5310723053041002</v>
      </c>
    </row>
    <row r="34" spans="1:9" hidden="1" outlineLevel="1" x14ac:dyDescent="0.2">
      <c r="A34" s="6" t="s">
        <v>116</v>
      </c>
      <c r="B34" s="15">
        <v>380</v>
      </c>
      <c r="C34" s="14">
        <v>2.280371568650045</v>
      </c>
      <c r="D34" s="18">
        <f>C34/B34</f>
        <v>6.0009778122369602E-3</v>
      </c>
    </row>
    <row r="35" spans="1:9" hidden="1" outlineLevel="1" x14ac:dyDescent="0.2">
      <c r="A35" s="6" t="s">
        <v>117</v>
      </c>
      <c r="B35" s="15">
        <f>B33 + B34</f>
        <v>395</v>
      </c>
      <c r="C35" s="14">
        <v>65.02039491239313</v>
      </c>
    </row>
    <row r="36" spans="1:9" collapsed="1" x14ac:dyDescent="0.2">
      <c r="A36" s="24"/>
    </row>
    <row r="37" spans="1:9" x14ac:dyDescent="0.2">
      <c r="A37" s="11" t="s">
        <v>123</v>
      </c>
    </row>
    <row r="38" spans="1:9" ht="10.8" outlineLevel="1" thickBot="1" x14ac:dyDescent="0.25">
      <c r="A38" s="12"/>
      <c r="B38" s="13" t="s">
        <v>126</v>
      </c>
      <c r="C38" s="13" t="s">
        <v>127</v>
      </c>
      <c r="D38" s="13" t="s">
        <v>128</v>
      </c>
      <c r="E38" s="13" t="s">
        <v>129</v>
      </c>
      <c r="F38" s="13" t="s">
        <v>130</v>
      </c>
      <c r="G38" s="13" t="s">
        <v>124</v>
      </c>
      <c r="H38" s="13" t="s">
        <v>131</v>
      </c>
      <c r="I38" s="12"/>
    </row>
    <row r="39" spans="1:9" outlineLevel="1" x14ac:dyDescent="0.2">
      <c r="A39" s="6" t="s">
        <v>125</v>
      </c>
      <c r="B39" s="14">
        <v>-3.3194546998893571E-16</v>
      </c>
      <c r="C39" s="14">
        <v>7.5884873738101377E-2</v>
      </c>
      <c r="D39" s="14">
        <v>5.3540971695557847E-2</v>
      </c>
      <c r="E39" s="14">
        <v>-0.36815379988899011</v>
      </c>
      <c r="F39" s="14">
        <v>0.47276917561730514</v>
      </c>
      <c r="G39" s="16">
        <v>5.5982186578403311E-3</v>
      </c>
      <c r="H39" s="20" t="s">
        <v>132</v>
      </c>
    </row>
    <row r="40" spans="1:9" outlineLevel="1" x14ac:dyDescent="0.2"/>
    <row r="41" spans="1:9" x14ac:dyDescent="0.2">
      <c r="A41" s="24"/>
    </row>
    <row r="42" spans="1:9" x14ac:dyDescent="0.2">
      <c r="A42" s="11" t="s">
        <v>133</v>
      </c>
    </row>
    <row r="43" spans="1:9" ht="10.8" hidden="1" outlineLevel="1" thickBot="1" x14ac:dyDescent="0.25">
      <c r="A43" s="21" t="s">
        <v>103</v>
      </c>
      <c r="B43" s="12" t="s">
        <v>134</v>
      </c>
    </row>
    <row r="44" spans="1:9" ht="10.8" hidden="1" outlineLevel="1" thickBot="1" x14ac:dyDescent="0.25">
      <c r="A44" s="20" t="s">
        <v>110</v>
      </c>
      <c r="B44" s="22">
        <v>1</v>
      </c>
      <c r="C44" s="23" t="s">
        <v>135</v>
      </c>
    </row>
    <row r="45" spans="1:9" ht="10.8" hidden="1" outlineLevel="1" thickBot="1" x14ac:dyDescent="0.25">
      <c r="A45" s="20" t="s">
        <v>60</v>
      </c>
      <c r="B45" s="22">
        <v>0.81654560649225427</v>
      </c>
      <c r="C45" s="22">
        <v>1</v>
      </c>
      <c r="D45" s="23" t="s">
        <v>136</v>
      </c>
    </row>
    <row r="46" spans="1:9" ht="10.8" hidden="1" outlineLevel="1" thickBot="1" x14ac:dyDescent="0.25">
      <c r="A46" s="20" t="s">
        <v>59</v>
      </c>
      <c r="B46" s="22">
        <v>-0.84333619621868328</v>
      </c>
      <c r="C46" s="62">
        <v>-0.99184750405271771</v>
      </c>
      <c r="D46" s="22">
        <v>1</v>
      </c>
      <c r="E46" s="23" t="s">
        <v>137</v>
      </c>
    </row>
    <row r="47" spans="1:9" ht="10.8" hidden="1" outlineLevel="1" thickBot="1" x14ac:dyDescent="0.25">
      <c r="A47" s="20" t="s">
        <v>68</v>
      </c>
      <c r="B47" s="22">
        <v>-0.20063211971352998</v>
      </c>
      <c r="C47" s="63">
        <v>0.12358773107957248</v>
      </c>
      <c r="D47" s="64">
        <v>-0.13886235466033203</v>
      </c>
      <c r="E47" s="22">
        <v>1</v>
      </c>
      <c r="F47" s="23" t="s">
        <v>138</v>
      </c>
    </row>
    <row r="48" spans="1:9" ht="10.8" hidden="1" outlineLevel="1" thickBot="1" x14ac:dyDescent="0.25">
      <c r="A48" s="20" t="s">
        <v>69</v>
      </c>
      <c r="B48" s="22">
        <v>-0.2404857422293806</v>
      </c>
      <c r="C48" s="65">
        <v>0.10903113121469496</v>
      </c>
      <c r="D48" s="66">
        <v>-0.13053841624822032</v>
      </c>
      <c r="E48" s="67">
        <v>0.73418792200185168</v>
      </c>
      <c r="F48" s="22">
        <v>1</v>
      </c>
      <c r="G48" s="23" t="s">
        <v>139</v>
      </c>
    </row>
    <row r="49" spans="1:17" ht="10.8" hidden="1" outlineLevel="1" thickBot="1" x14ac:dyDescent="0.25">
      <c r="A49" s="20" t="s">
        <v>70</v>
      </c>
      <c r="B49" s="22">
        <v>-0.22249875342330455</v>
      </c>
      <c r="C49" s="68">
        <v>3.0903125108420516E-2</v>
      </c>
      <c r="D49" s="69">
        <v>-3.2608707098466333E-2</v>
      </c>
      <c r="E49" s="70">
        <v>0.53145131264945544</v>
      </c>
      <c r="F49" s="71">
        <v>0.53545662051869725</v>
      </c>
      <c r="G49" s="22">
        <v>1</v>
      </c>
      <c r="H49" s="23" t="s">
        <v>140</v>
      </c>
    </row>
    <row r="50" spans="1:17" ht="10.8" hidden="1" outlineLevel="1" thickBot="1" x14ac:dyDescent="0.25">
      <c r="A50" s="20" t="s">
        <v>61</v>
      </c>
      <c r="B50" s="22">
        <v>-0.17547670459453463</v>
      </c>
      <c r="C50" s="72">
        <v>3.8433423946706478E-2</v>
      </c>
      <c r="D50" s="69">
        <v>-3.0672451578595345E-2</v>
      </c>
      <c r="E50" s="73">
        <v>9.3778879589408962E-2</v>
      </c>
      <c r="F50" s="74">
        <v>0.15057943510583244</v>
      </c>
      <c r="G50" s="75">
        <v>5.8228695087154773E-2</v>
      </c>
      <c r="H50" s="22">
        <v>1</v>
      </c>
      <c r="I50" s="23" t="s">
        <v>141</v>
      </c>
    </row>
    <row r="51" spans="1:17" ht="10.8" hidden="1" outlineLevel="1" thickBot="1" x14ac:dyDescent="0.25">
      <c r="A51" s="20" t="s">
        <v>62</v>
      </c>
      <c r="B51" s="22">
        <v>-0.12554255209298551</v>
      </c>
      <c r="C51" s="75">
        <v>6.1334423148752544E-2</v>
      </c>
      <c r="D51" s="76">
        <v>-5.6370213179390213E-2</v>
      </c>
      <c r="E51" s="72">
        <v>4.2656532962621584E-2</v>
      </c>
      <c r="F51" s="77">
        <v>7.6286200633567294E-2</v>
      </c>
      <c r="G51" s="78">
        <v>5.127913303216991E-2</v>
      </c>
      <c r="H51" s="79">
        <v>0.3271552537168706</v>
      </c>
      <c r="I51" s="22">
        <v>1</v>
      </c>
      <c r="J51" s="23" t="s">
        <v>142</v>
      </c>
    </row>
    <row r="52" spans="1:17" ht="10.8" hidden="1" outlineLevel="1" thickBot="1" x14ac:dyDescent="0.25">
      <c r="A52" s="20" t="s">
        <v>63</v>
      </c>
      <c r="B52" s="22">
        <v>-0.13441992976378014</v>
      </c>
      <c r="C52" s="80">
        <v>0.10546725664474131</v>
      </c>
      <c r="D52" s="81">
        <v>-9.7528159017292573E-2</v>
      </c>
      <c r="E52" s="63">
        <v>0.11828159726268922</v>
      </c>
      <c r="F52" s="82">
        <v>0.13900361697052802</v>
      </c>
      <c r="G52" s="63">
        <v>0.12108808796830932</v>
      </c>
      <c r="H52" s="83">
        <v>0.35650352896805715</v>
      </c>
      <c r="I52" s="84">
        <v>0.35319331633030587</v>
      </c>
      <c r="J52" s="22">
        <v>1</v>
      </c>
      <c r="K52" s="23" t="s">
        <v>143</v>
      </c>
    </row>
    <row r="53" spans="1:17" ht="10.8" hidden="1" outlineLevel="1" thickBot="1" x14ac:dyDescent="0.25">
      <c r="A53" s="20" t="s">
        <v>64</v>
      </c>
      <c r="B53" s="22">
        <v>-0.13039651745861341</v>
      </c>
      <c r="C53" s="80">
        <v>0.10381922052666308</v>
      </c>
      <c r="D53" s="85">
        <v>-0.10073078625343672</v>
      </c>
      <c r="E53" s="80">
        <v>0.10248626234121512</v>
      </c>
      <c r="F53" s="86">
        <v>0.12819852603076218</v>
      </c>
      <c r="G53" s="87">
        <v>4.856304810757028E-3</v>
      </c>
      <c r="H53" s="88">
        <v>0.40902395937691538</v>
      </c>
      <c r="I53" s="89">
        <v>0.40311345359195916</v>
      </c>
      <c r="J53" s="90">
        <v>0.4281106819397415</v>
      </c>
      <c r="K53" s="22">
        <v>1</v>
      </c>
      <c r="L53" s="23" t="s">
        <v>144</v>
      </c>
    </row>
    <row r="54" spans="1:17" ht="10.8" hidden="1" outlineLevel="1" thickBot="1" x14ac:dyDescent="0.25">
      <c r="A54" s="20" t="s">
        <v>111</v>
      </c>
      <c r="B54" s="22">
        <v>-0.17222060242086168</v>
      </c>
      <c r="C54" s="78">
        <v>5.0161491206598678E-2</v>
      </c>
      <c r="D54" s="76">
        <v>-5.8218650682755349E-2</v>
      </c>
      <c r="E54" s="91">
        <v>0.43757507339787011</v>
      </c>
      <c r="F54" s="92">
        <v>0.45030880502959603</v>
      </c>
      <c r="G54" s="83">
        <v>0.36017055749239923</v>
      </c>
      <c r="H54" s="72">
        <v>4.4685648213666676E-2</v>
      </c>
      <c r="I54" s="78">
        <v>5.0806852532499586E-2</v>
      </c>
      <c r="J54" s="86">
        <v>0.12785927659861765</v>
      </c>
      <c r="K54" s="65">
        <v>0.11567843606411291</v>
      </c>
      <c r="L54" s="22">
        <v>1</v>
      </c>
      <c r="M54" s="23" t="s">
        <v>145</v>
      </c>
    </row>
    <row r="55" spans="1:17" ht="10.8" hidden="1" outlineLevel="1" thickBot="1" x14ac:dyDescent="0.25">
      <c r="A55" s="20" t="s">
        <v>72</v>
      </c>
      <c r="B55" s="22">
        <v>-0.27917420474260868</v>
      </c>
      <c r="C55" s="93">
        <v>-1.7987451366711246E-2</v>
      </c>
      <c r="D55" s="94">
        <v>2.30959219438257E-2</v>
      </c>
      <c r="E55" s="63">
        <v>0.12247699160898499</v>
      </c>
      <c r="F55" s="95">
        <v>0.21658833147612816</v>
      </c>
      <c r="G55" s="76">
        <v>-5.8099827388785732E-2</v>
      </c>
      <c r="H55" s="68">
        <v>2.9291724993982249E-2</v>
      </c>
      <c r="I55" s="87">
        <v>1.2423452993065456E-3</v>
      </c>
      <c r="J55" s="93">
        <v>-1.5564248819778095E-2</v>
      </c>
      <c r="K55" s="68">
        <v>2.8509603448709744E-2</v>
      </c>
      <c r="L55" s="75">
        <v>6.3563469138068276E-2</v>
      </c>
      <c r="M55" s="22">
        <v>1</v>
      </c>
      <c r="N55" s="23" t="s">
        <v>146</v>
      </c>
    </row>
    <row r="56" spans="1:17" ht="10.8" hidden="1" outlineLevel="1" thickBot="1" x14ac:dyDescent="0.25">
      <c r="A56" s="20" t="s">
        <v>73</v>
      </c>
      <c r="B56" s="22">
        <v>-0.10701613843315057</v>
      </c>
      <c r="C56" s="87">
        <v>8.047688869770339E-4</v>
      </c>
      <c r="D56" s="87">
        <v>5.1697097453857191E-3</v>
      </c>
      <c r="E56" s="96">
        <v>-6.5801478606742902E-2</v>
      </c>
      <c r="F56" s="76">
        <v>-5.6495270827958008E-2</v>
      </c>
      <c r="G56" s="94">
        <v>2.2410524749852435E-2</v>
      </c>
      <c r="H56" s="97">
        <v>-5.4772599153516052E-2</v>
      </c>
      <c r="I56" s="76">
        <v>-5.845906331636868E-2</v>
      </c>
      <c r="J56" s="94">
        <v>2.1873540948737048E-2</v>
      </c>
      <c r="K56" s="97">
        <v>-4.9651755082372524E-2</v>
      </c>
      <c r="L56" s="98">
        <v>1.2418724414667032E-2</v>
      </c>
      <c r="M56" s="99">
        <v>0.32498265455304287</v>
      </c>
      <c r="N56" s="22">
        <v>1</v>
      </c>
      <c r="O56" s="23" t="s">
        <v>147</v>
      </c>
    </row>
    <row r="57" spans="1:17" ht="10.8" hidden="1" outlineLevel="1" thickBot="1" x14ac:dyDescent="0.25">
      <c r="A57" s="20" t="s">
        <v>74</v>
      </c>
      <c r="B57" s="22">
        <v>-0.24646214502456718</v>
      </c>
      <c r="C57" s="100">
        <v>-0.17404746231784682</v>
      </c>
      <c r="D57" s="101">
        <v>0.15810973461292421</v>
      </c>
      <c r="E57" s="85">
        <v>-0.10370117075971956</v>
      </c>
      <c r="F57" s="102">
        <v>-2.1411868109582382E-2</v>
      </c>
      <c r="G57" s="94">
        <v>2.005228302238372E-2</v>
      </c>
      <c r="H57" s="103">
        <v>6.6019955919554896E-2</v>
      </c>
      <c r="I57" s="104">
        <v>-9.1118662657174959E-4</v>
      </c>
      <c r="J57" s="68">
        <v>3.0884837300897999E-2</v>
      </c>
      <c r="K57" s="105">
        <v>-7.6647057787076311E-2</v>
      </c>
      <c r="L57" s="72">
        <v>4.5308807494642202E-2</v>
      </c>
      <c r="M57" s="106">
        <v>0.38867168493389831</v>
      </c>
      <c r="N57" s="107">
        <v>0.28250966725231003</v>
      </c>
      <c r="O57" s="22">
        <v>1</v>
      </c>
      <c r="P57" s="23" t="s">
        <v>148</v>
      </c>
    </row>
    <row r="58" spans="1:17" ht="10.8" hidden="1" outlineLevel="1" thickBot="1" x14ac:dyDescent="0.25">
      <c r="A58" s="20" t="s">
        <v>75</v>
      </c>
      <c r="B58" s="22">
        <v>-8.2779304365711598E-2</v>
      </c>
      <c r="C58" s="68">
        <v>3.2256210205338413E-2</v>
      </c>
      <c r="D58" s="108">
        <v>-3.8059064702839165E-2</v>
      </c>
      <c r="E58" s="103">
        <v>6.761735125166872E-2</v>
      </c>
      <c r="F58" s="63">
        <v>0.12421004762947606</v>
      </c>
      <c r="G58" s="68">
        <v>3.2586833951834648E-2</v>
      </c>
      <c r="H58" s="109">
        <v>-0.17850602167216842</v>
      </c>
      <c r="I58" s="98">
        <v>1.0153373283382229E-2</v>
      </c>
      <c r="J58" s="87">
        <v>1.2617678397560388E-3</v>
      </c>
      <c r="K58" s="96">
        <v>-6.5393639699563716E-2</v>
      </c>
      <c r="L58" s="69">
        <v>-2.8057769730054499E-2</v>
      </c>
      <c r="M58" s="110">
        <v>0.33321996853275293</v>
      </c>
      <c r="N58" s="111">
        <v>0.19838403984819095</v>
      </c>
      <c r="O58" s="95">
        <v>0.21441165599408823</v>
      </c>
      <c r="P58" s="22">
        <v>1</v>
      </c>
      <c r="Q58" s="23" t="s">
        <v>149</v>
      </c>
    </row>
    <row r="59" spans="1:17" hidden="1" outlineLevel="1" x14ac:dyDescent="0.2">
      <c r="A59" s="20" t="s">
        <v>76</v>
      </c>
      <c r="B59" s="22">
        <v>-4.3524824563120901E-2</v>
      </c>
      <c r="C59" s="94">
        <v>2.6517053898895786E-2</v>
      </c>
      <c r="D59" s="69">
        <v>-2.8626935881880998E-2</v>
      </c>
      <c r="E59" s="76">
        <v>-6.2628524237651556E-2</v>
      </c>
      <c r="F59" s="76">
        <v>-6.3212702941022325E-2</v>
      </c>
      <c r="G59" s="69">
        <v>-3.1188463400944222E-2</v>
      </c>
      <c r="H59" s="102">
        <v>-2.4966044534958234E-2</v>
      </c>
      <c r="I59" s="98">
        <v>1.3488060995068277E-2</v>
      </c>
      <c r="J59" s="93">
        <v>-1.8284323460405726E-2</v>
      </c>
      <c r="K59" s="94">
        <v>2.3581874283555605E-2</v>
      </c>
      <c r="L59" s="94">
        <v>1.9366397246723479E-2</v>
      </c>
      <c r="M59" s="112">
        <v>0.25106125147308234</v>
      </c>
      <c r="N59" s="113">
        <v>0.18528082272811011</v>
      </c>
      <c r="O59" s="114">
        <v>0.21346369107360808</v>
      </c>
      <c r="P59" s="115">
        <v>0.14651411211381613</v>
      </c>
      <c r="Q59" s="22">
        <v>1</v>
      </c>
    </row>
    <row r="60" spans="1:17" hidden="1" outlineLevel="1" x14ac:dyDescent="0.2">
      <c r="A60" s="6" t="s">
        <v>150</v>
      </c>
      <c r="C60" s="116"/>
    </row>
    <row r="61" spans="1:17" hidden="1" outlineLevel="1" x14ac:dyDescent="0.2">
      <c r="A61" s="6" t="s">
        <v>151</v>
      </c>
      <c r="C61" s="116"/>
    </row>
    <row r="62" spans="1:17" hidden="1" outlineLevel="1" x14ac:dyDescent="0.2">
      <c r="A62" s="6" t="s">
        <v>152</v>
      </c>
      <c r="C62" s="116"/>
    </row>
    <row r="63" spans="1:17" collapsed="1" x14ac:dyDescent="0.2">
      <c r="A63" s="24"/>
    </row>
    <row r="64" spans="1:17" x14ac:dyDescent="0.2">
      <c r="A64" s="11" t="s">
        <v>153</v>
      </c>
    </row>
    <row r="65" spans="1:85" ht="10.8" outlineLevel="1" thickBot="1" x14ac:dyDescent="0.25">
      <c r="A65" s="13" t="s">
        <v>154</v>
      </c>
      <c r="B65" s="13" t="s">
        <v>155</v>
      </c>
      <c r="C65" s="13" t="s">
        <v>156</v>
      </c>
      <c r="D65" s="13" t="str">
        <f>IF($I$10&gt;99%,("Low"&amp;TEXT($I$10,"0.0%")&amp;"F"),("Lower"&amp;TEXT($I$10,"0%")&amp;"F"))</f>
        <v>Lower50%F</v>
      </c>
      <c r="E65" s="13" t="str">
        <f>IF($I$10&gt;99%,("Up"&amp;TEXT($I$10,"0.0%")&amp;"F"),("Upper"&amp;TEXT($I$10,"0%")&amp;"F"))</f>
        <v>Upper50%F</v>
      </c>
      <c r="F65" s="13" t="s">
        <v>157</v>
      </c>
      <c r="G65" s="13" t="str">
        <f>IF($I$10&gt;99%,("Low"&amp;TEXT($I$10,"0.0%")&amp;"M"),("Lower"&amp;TEXT($I$10,"0%")&amp;"M"))</f>
        <v>Lower50%M</v>
      </c>
      <c r="H65" s="13" t="str">
        <f>IF($I$10&gt;99%,("Up"&amp;TEXT($I$10,"0.0%")&amp;"M"),("Upper"&amp;TEXT($I$10,"0%")&amp;"M"))</f>
        <v>Upper50%M</v>
      </c>
      <c r="I65" s="19" t="s">
        <v>158</v>
      </c>
      <c r="J65" s="19" t="s">
        <v>159</v>
      </c>
      <c r="K65" s="19" t="s">
        <v>160</v>
      </c>
      <c r="L65" s="19" t="s">
        <v>161</v>
      </c>
      <c r="M65" s="19" t="s">
        <v>162</v>
      </c>
      <c r="N65" s="19" t="s">
        <v>163</v>
      </c>
      <c r="O65" s="19" t="s">
        <v>164</v>
      </c>
      <c r="P65" s="19" t="s">
        <v>165</v>
      </c>
      <c r="Q65" s="19" t="s">
        <v>166</v>
      </c>
      <c r="R65" s="19" t="s">
        <v>167</v>
      </c>
      <c r="S65" s="19" t="s">
        <v>168</v>
      </c>
      <c r="T65" s="19" t="s">
        <v>169</v>
      </c>
      <c r="U65" s="19" t="s">
        <v>170</v>
      </c>
      <c r="V65" s="19" t="s">
        <v>171</v>
      </c>
      <c r="W65" s="19" t="s">
        <v>172</v>
      </c>
    </row>
    <row r="66" spans="1:85" outlineLevel="1" x14ac:dyDescent="0.2">
      <c r="A66" s="15">
        <v>347</v>
      </c>
      <c r="B66" s="14">
        <v>9.0813274915379889</v>
      </c>
      <c r="C66" s="14">
        <v>7.8686189814403409E-2</v>
      </c>
      <c r="D66" s="14">
        <f t="shared" ref="D66:D97" si="4" xml:space="preserve"> B66 - $H$10 * C66</f>
        <v>9.0282036184799495</v>
      </c>
      <c r="E66" s="14">
        <f t="shared" ref="E66:E97" si="5" xml:space="preserve"> B66 + $H$10 * C66</f>
        <v>9.1344513645960284</v>
      </c>
      <c r="F66" s="14">
        <v>1.3803574003545678E-2</v>
      </c>
      <c r="G66" s="14">
        <f t="shared" ref="G66:G97" si="6" xml:space="preserve"> B66 - $H$10 * F66</f>
        <v>9.0720082029202374</v>
      </c>
      <c r="H66" s="14">
        <f t="shared" ref="H66:H97" si="7" xml:space="preserve"> B66 + $H$10 * F66</f>
        <v>9.0906467801557405</v>
      </c>
      <c r="I66" s="25">
        <v>1.2950290000000002</v>
      </c>
      <c r="J66" s="25">
        <v>1.1881000000000002</v>
      </c>
      <c r="K66" s="25">
        <v>0</v>
      </c>
      <c r="L66" s="25">
        <v>1</v>
      </c>
      <c r="M66" s="25">
        <v>0</v>
      </c>
      <c r="N66" s="25">
        <v>0</v>
      </c>
      <c r="O66" s="25">
        <v>0</v>
      </c>
      <c r="P66" s="25">
        <v>0</v>
      </c>
      <c r="Q66" s="25">
        <v>0</v>
      </c>
      <c r="R66" s="25">
        <v>0</v>
      </c>
      <c r="S66" s="25">
        <v>0</v>
      </c>
      <c r="T66" s="25">
        <v>0</v>
      </c>
      <c r="U66" s="25">
        <v>1</v>
      </c>
      <c r="V66" s="25">
        <v>0</v>
      </c>
      <c r="W66" s="25">
        <v>0</v>
      </c>
      <c r="X66" s="25"/>
      <c r="CG66" s="6">
        <f xml:space="preserve"> $C$66 * $H$10</f>
        <v>5.3123873058040151E-2</v>
      </c>
    </row>
    <row r="67" spans="1:85" outlineLevel="1" x14ac:dyDescent="0.2">
      <c r="A67" s="15">
        <v>348</v>
      </c>
      <c r="B67" s="14">
        <v>9.6690152921453958</v>
      </c>
      <c r="C67" s="14">
        <v>7.882846581228474E-2</v>
      </c>
      <c r="D67" s="14">
        <f t="shared" si="4"/>
        <v>9.6157953634508022</v>
      </c>
      <c r="E67" s="14">
        <f t="shared" si="5"/>
        <v>9.7222352208399894</v>
      </c>
      <c r="F67" s="14">
        <v>1.4592779381652562E-2</v>
      </c>
      <c r="G67" s="14">
        <f t="shared" si="6"/>
        <v>9.6591631826295661</v>
      </c>
      <c r="H67" s="14">
        <f t="shared" si="7"/>
        <v>9.6788674016612255</v>
      </c>
      <c r="I67" s="25">
        <v>2.0971520000000003</v>
      </c>
      <c r="J67" s="25">
        <v>1.6384000000000001</v>
      </c>
      <c r="K67" s="25">
        <v>0</v>
      </c>
      <c r="L67" s="25">
        <v>1</v>
      </c>
      <c r="M67" s="25">
        <v>0</v>
      </c>
      <c r="N67" s="25">
        <v>1</v>
      </c>
      <c r="O67" s="25">
        <v>0</v>
      </c>
      <c r="P67" s="25">
        <v>0</v>
      </c>
      <c r="Q67" s="25">
        <v>0</v>
      </c>
      <c r="R67" s="25">
        <v>0</v>
      </c>
      <c r="S67" s="25">
        <v>1</v>
      </c>
      <c r="T67" s="25">
        <v>0</v>
      </c>
      <c r="U67" s="25">
        <v>0</v>
      </c>
      <c r="V67" s="25">
        <v>0</v>
      </c>
      <c r="W67" s="25">
        <v>0</v>
      </c>
      <c r="X67" s="25"/>
      <c r="CG67" s="6">
        <f xml:space="preserve"> $C$67 * $H$10</f>
        <v>5.321992869459443E-2</v>
      </c>
    </row>
    <row r="68" spans="1:85" outlineLevel="1" x14ac:dyDescent="0.2">
      <c r="A68" s="15">
        <v>349</v>
      </c>
      <c r="B68" s="14">
        <v>8.9934347350717125</v>
      </c>
      <c r="C68" s="14">
        <v>8.0246506701093762E-2</v>
      </c>
      <c r="D68" s="14">
        <f t="shared" si="4"/>
        <v>8.9392574360387407</v>
      </c>
      <c r="E68" s="14">
        <f t="shared" si="5"/>
        <v>9.0476120341046844</v>
      </c>
      <c r="F68" s="14">
        <v>2.0940965247373999E-2</v>
      </c>
      <c r="G68" s="14">
        <f t="shared" si="6"/>
        <v>8.9792967372586485</v>
      </c>
      <c r="H68" s="14">
        <f t="shared" si="7"/>
        <v>9.0075727328847766</v>
      </c>
      <c r="I68" s="25">
        <v>1.1248640000000001</v>
      </c>
      <c r="J68" s="25">
        <v>1.0816000000000001</v>
      </c>
      <c r="K68" s="25">
        <v>1</v>
      </c>
      <c r="L68" s="25">
        <v>0</v>
      </c>
      <c r="M68" s="25">
        <v>0</v>
      </c>
      <c r="N68" s="25">
        <v>0</v>
      </c>
      <c r="O68" s="25">
        <v>0</v>
      </c>
      <c r="P68" s="25">
        <v>1</v>
      </c>
      <c r="Q68" s="25">
        <v>0</v>
      </c>
      <c r="R68" s="25">
        <v>0</v>
      </c>
      <c r="S68" s="25">
        <v>0</v>
      </c>
      <c r="T68" s="25">
        <v>0</v>
      </c>
      <c r="U68" s="25">
        <v>0</v>
      </c>
      <c r="V68" s="25">
        <v>1</v>
      </c>
      <c r="W68" s="25">
        <v>0</v>
      </c>
      <c r="X68" s="25"/>
      <c r="CG68" s="6">
        <f xml:space="preserve"> $C$68 * $H$10</f>
        <v>5.4177299032971291E-2</v>
      </c>
    </row>
    <row r="69" spans="1:85" outlineLevel="1" x14ac:dyDescent="0.2">
      <c r="A69" s="15">
        <v>350</v>
      </c>
      <c r="B69" s="14">
        <v>9.3702209729426453</v>
      </c>
      <c r="C69" s="14">
        <v>7.8627897685441289E-2</v>
      </c>
      <c r="D69" s="14">
        <f t="shared" si="4"/>
        <v>9.3171364549946514</v>
      </c>
      <c r="E69" s="14">
        <f t="shared" si="5"/>
        <v>9.4233054908906393</v>
      </c>
      <c r="F69" s="14">
        <v>1.3467311617218296E-2</v>
      </c>
      <c r="G69" s="14">
        <f t="shared" si="6"/>
        <v>9.3611287071400486</v>
      </c>
      <c r="H69" s="14">
        <f t="shared" si="7"/>
        <v>9.379313238745242</v>
      </c>
      <c r="I69" s="25">
        <v>1.5129537919999996</v>
      </c>
      <c r="J69" s="25">
        <v>1.3179039999999997</v>
      </c>
      <c r="K69" s="25">
        <v>0</v>
      </c>
      <c r="L69" s="25">
        <v>1</v>
      </c>
      <c r="M69" s="25">
        <v>0</v>
      </c>
      <c r="N69" s="25">
        <v>0</v>
      </c>
      <c r="O69" s="25">
        <v>1</v>
      </c>
      <c r="P69" s="25">
        <v>0</v>
      </c>
      <c r="Q69" s="25">
        <v>0</v>
      </c>
      <c r="R69" s="25">
        <v>0</v>
      </c>
      <c r="S69" s="25">
        <v>0</v>
      </c>
      <c r="T69" s="25">
        <v>0</v>
      </c>
      <c r="U69" s="25">
        <v>0</v>
      </c>
      <c r="V69" s="25">
        <v>0</v>
      </c>
      <c r="W69" s="25">
        <v>0</v>
      </c>
      <c r="X69" s="25"/>
      <c r="CG69" s="6">
        <f xml:space="preserve"> $C$69 * $H$10</f>
        <v>5.3084517947993889E-2</v>
      </c>
    </row>
    <row r="70" spans="1:85" outlineLevel="1" x14ac:dyDescent="0.2">
      <c r="A70" s="15">
        <v>351</v>
      </c>
      <c r="B70" s="14">
        <v>9.3848817497656185</v>
      </c>
      <c r="C70" s="14">
        <v>7.8901087454900515E-2</v>
      </c>
      <c r="D70" s="14">
        <f t="shared" si="4"/>
        <v>9.3316127915916116</v>
      </c>
      <c r="E70" s="14">
        <f t="shared" si="5"/>
        <v>9.4381507079396254</v>
      </c>
      <c r="F70" s="14">
        <v>1.498011312804077E-2</v>
      </c>
      <c r="G70" s="14">
        <f t="shared" si="6"/>
        <v>9.3747681373250344</v>
      </c>
      <c r="H70" s="14">
        <f t="shared" si="7"/>
        <v>9.3949953622062026</v>
      </c>
      <c r="I70" s="25">
        <v>1.0303010000000001</v>
      </c>
      <c r="J70" s="25">
        <v>1.0201</v>
      </c>
      <c r="K70" s="25">
        <v>1</v>
      </c>
      <c r="L70" s="25">
        <v>0</v>
      </c>
      <c r="M70" s="25">
        <v>0</v>
      </c>
      <c r="N70" s="25">
        <v>1</v>
      </c>
      <c r="O70" s="25">
        <v>0</v>
      </c>
      <c r="P70" s="25">
        <v>0</v>
      </c>
      <c r="Q70" s="25">
        <v>0</v>
      </c>
      <c r="R70" s="25">
        <v>0</v>
      </c>
      <c r="S70" s="25">
        <v>1</v>
      </c>
      <c r="T70" s="25">
        <v>0</v>
      </c>
      <c r="U70" s="25">
        <v>0</v>
      </c>
      <c r="V70" s="25">
        <v>0</v>
      </c>
      <c r="W70" s="25">
        <v>0</v>
      </c>
      <c r="X70" s="25"/>
      <c r="CG70" s="6">
        <f xml:space="preserve"> $C$70 * $H$10</f>
        <v>5.3268958174007355E-2</v>
      </c>
    </row>
    <row r="71" spans="1:85" outlineLevel="1" x14ac:dyDescent="0.2">
      <c r="A71" s="15">
        <v>352</v>
      </c>
      <c r="B71" s="14">
        <v>9.7875427785889055</v>
      </c>
      <c r="C71" s="14">
        <v>7.8650125003221827E-2</v>
      </c>
      <c r="D71" s="14">
        <f t="shared" si="4"/>
        <v>9.7344432541802988</v>
      </c>
      <c r="E71" s="14">
        <f t="shared" si="5"/>
        <v>9.8406423029975123</v>
      </c>
      <c r="F71" s="14">
        <v>1.3596483030014039E-2</v>
      </c>
      <c r="G71" s="14">
        <f t="shared" si="6"/>
        <v>9.7783633045258469</v>
      </c>
      <c r="H71" s="14">
        <f t="shared" si="7"/>
        <v>9.7967222526519642</v>
      </c>
      <c r="I71" s="25">
        <v>3.5815770000000002</v>
      </c>
      <c r="J71" s="25">
        <v>2.3409</v>
      </c>
      <c r="K71" s="25">
        <v>0</v>
      </c>
      <c r="L71" s="25">
        <v>1</v>
      </c>
      <c r="M71" s="25">
        <v>0</v>
      </c>
      <c r="N71" s="25">
        <v>0</v>
      </c>
      <c r="O71" s="25">
        <v>0</v>
      </c>
      <c r="P71" s="25">
        <v>0</v>
      </c>
      <c r="Q71" s="25">
        <v>1</v>
      </c>
      <c r="R71" s="25">
        <v>0</v>
      </c>
      <c r="S71" s="25">
        <v>0</v>
      </c>
      <c r="T71" s="25">
        <v>0</v>
      </c>
      <c r="U71" s="25">
        <v>1</v>
      </c>
      <c r="V71" s="25">
        <v>0</v>
      </c>
      <c r="W71" s="25">
        <v>0</v>
      </c>
      <c r="X71" s="25"/>
      <c r="CG71" s="6">
        <f xml:space="preserve"> $C$71 * $H$10</f>
        <v>5.3099524408606345E-2</v>
      </c>
    </row>
    <row r="72" spans="1:85" outlineLevel="1" x14ac:dyDescent="0.2">
      <c r="A72" s="15">
        <v>353</v>
      </c>
      <c r="B72" s="14">
        <v>10.046223653479293</v>
      </c>
      <c r="C72" s="14">
        <v>7.8856989949029274E-2</v>
      </c>
      <c r="D72" s="14">
        <f t="shared" si="4"/>
        <v>9.9929844671154289</v>
      </c>
      <c r="E72" s="14">
        <f t="shared" si="5"/>
        <v>10.099462839843158</v>
      </c>
      <c r="F72" s="14">
        <v>1.4746085975076329E-2</v>
      </c>
      <c r="G72" s="14">
        <f t="shared" si="6"/>
        <v>10.036268041175653</v>
      </c>
      <c r="H72" s="14">
        <f t="shared" si="7"/>
        <v>10.056179265782934</v>
      </c>
      <c r="I72" s="25">
        <v>3.4429509999999999</v>
      </c>
      <c r="J72" s="25">
        <v>2.2801</v>
      </c>
      <c r="K72" s="25">
        <v>1</v>
      </c>
      <c r="L72" s="25">
        <v>0</v>
      </c>
      <c r="M72" s="25">
        <v>0</v>
      </c>
      <c r="N72" s="25">
        <v>1</v>
      </c>
      <c r="O72" s="25">
        <v>0</v>
      </c>
      <c r="P72" s="25">
        <v>0</v>
      </c>
      <c r="Q72" s="25">
        <v>0</v>
      </c>
      <c r="R72" s="25">
        <v>0</v>
      </c>
      <c r="S72" s="25">
        <v>1</v>
      </c>
      <c r="T72" s="25">
        <v>0</v>
      </c>
      <c r="U72" s="25">
        <v>0</v>
      </c>
      <c r="V72" s="25">
        <v>0</v>
      </c>
      <c r="W72" s="25">
        <v>0</v>
      </c>
      <c r="X72" s="25"/>
      <c r="CG72" s="6">
        <f xml:space="preserve"> $C$72 * $H$10</f>
        <v>5.3239186363863732E-2</v>
      </c>
    </row>
    <row r="73" spans="1:85" outlineLevel="1" x14ac:dyDescent="0.2">
      <c r="A73" s="15">
        <v>354</v>
      </c>
      <c r="B73" s="14">
        <v>9.3036893819296083</v>
      </c>
      <c r="C73" s="14">
        <v>7.9004711938681388E-2</v>
      </c>
      <c r="D73" s="14">
        <f t="shared" si="4"/>
        <v>9.2503504631445317</v>
      </c>
      <c r="E73" s="14">
        <f t="shared" si="5"/>
        <v>9.3570283007146848</v>
      </c>
      <c r="F73" s="14">
        <v>1.551665866986404E-2</v>
      </c>
      <c r="G73" s="14">
        <f t="shared" si="6"/>
        <v>9.2932135283216617</v>
      </c>
      <c r="H73" s="14">
        <f t="shared" si="7"/>
        <v>9.3141652355375548</v>
      </c>
      <c r="I73" s="25">
        <v>2.2122451269999996</v>
      </c>
      <c r="J73" s="25">
        <v>1.6978089999999999</v>
      </c>
      <c r="K73" s="25">
        <v>0</v>
      </c>
      <c r="L73" s="25">
        <v>1</v>
      </c>
      <c r="M73" s="25">
        <v>0</v>
      </c>
      <c r="N73" s="25">
        <v>0</v>
      </c>
      <c r="O73" s="25">
        <v>0</v>
      </c>
      <c r="P73" s="25">
        <v>0</v>
      </c>
      <c r="Q73" s="25">
        <v>0</v>
      </c>
      <c r="R73" s="25">
        <v>0</v>
      </c>
      <c r="S73" s="25">
        <v>0</v>
      </c>
      <c r="T73" s="25">
        <v>1</v>
      </c>
      <c r="U73" s="25">
        <v>0</v>
      </c>
      <c r="V73" s="25">
        <v>0</v>
      </c>
      <c r="W73" s="25">
        <v>0</v>
      </c>
      <c r="X73" s="25"/>
      <c r="CG73" s="6">
        <f xml:space="preserve"> $C$73 * $H$10</f>
        <v>5.3338918785076017E-2</v>
      </c>
    </row>
    <row r="74" spans="1:85" outlineLevel="1" x14ac:dyDescent="0.2">
      <c r="A74" s="15">
        <v>355</v>
      </c>
      <c r="B74" s="14">
        <v>9.8227244888815228</v>
      </c>
      <c r="C74" s="14">
        <v>7.9319259424980304E-2</v>
      </c>
      <c r="D74" s="14">
        <f t="shared" si="4"/>
        <v>9.7691732077902742</v>
      </c>
      <c r="E74" s="14">
        <f t="shared" si="5"/>
        <v>9.8762757699727715</v>
      </c>
      <c r="F74" s="14">
        <v>1.7046028965432537E-2</v>
      </c>
      <c r="G74" s="14">
        <f t="shared" si="6"/>
        <v>9.8112161024538764</v>
      </c>
      <c r="H74" s="14">
        <f t="shared" si="7"/>
        <v>9.8342328753091692</v>
      </c>
      <c r="I74" s="25">
        <v>2.0483830000000003</v>
      </c>
      <c r="J74" s="25">
        <v>1.6129</v>
      </c>
      <c r="K74" s="25">
        <v>0</v>
      </c>
      <c r="L74" s="25">
        <v>1</v>
      </c>
      <c r="M74" s="25">
        <v>0</v>
      </c>
      <c r="N74" s="25">
        <v>1</v>
      </c>
      <c r="O74" s="25">
        <v>0</v>
      </c>
      <c r="P74" s="25">
        <v>0</v>
      </c>
      <c r="Q74" s="25">
        <v>0</v>
      </c>
      <c r="R74" s="25">
        <v>0</v>
      </c>
      <c r="S74" s="25">
        <v>0</v>
      </c>
      <c r="T74" s="25">
        <v>0</v>
      </c>
      <c r="U74" s="25">
        <v>1</v>
      </c>
      <c r="V74" s="25">
        <v>0</v>
      </c>
      <c r="W74" s="25">
        <v>0</v>
      </c>
      <c r="X74" s="25"/>
      <c r="CG74" s="6">
        <f xml:space="preserve"> $C$74 * $H$10</f>
        <v>5.3551281091247953E-2</v>
      </c>
    </row>
    <row r="75" spans="1:85" outlineLevel="1" x14ac:dyDescent="0.2">
      <c r="A75" s="15">
        <v>356</v>
      </c>
      <c r="B75" s="14">
        <v>9.3861368835593062</v>
      </c>
      <c r="C75" s="14">
        <v>7.9733800060443824E-2</v>
      </c>
      <c r="D75" s="14">
        <f t="shared" si="4"/>
        <v>9.33230573119525</v>
      </c>
      <c r="E75" s="14">
        <f t="shared" si="5"/>
        <v>9.4399680359233624</v>
      </c>
      <c r="F75" s="14">
        <v>1.8881235654529344E-2</v>
      </c>
      <c r="G75" s="14">
        <f t="shared" si="6"/>
        <v>9.3733894831774087</v>
      </c>
      <c r="H75" s="14">
        <f t="shared" si="7"/>
        <v>9.3988842839412037</v>
      </c>
      <c r="I75" s="25">
        <v>1.7279999999999998</v>
      </c>
      <c r="J75" s="25">
        <v>1.44</v>
      </c>
      <c r="K75" s="25">
        <v>0</v>
      </c>
      <c r="L75" s="25">
        <v>1</v>
      </c>
      <c r="M75" s="25">
        <v>0</v>
      </c>
      <c r="N75" s="25">
        <v>1</v>
      </c>
      <c r="O75" s="25">
        <v>0</v>
      </c>
      <c r="P75" s="25">
        <v>0</v>
      </c>
      <c r="Q75" s="25">
        <v>0</v>
      </c>
      <c r="R75" s="25">
        <v>0</v>
      </c>
      <c r="S75" s="25">
        <v>0</v>
      </c>
      <c r="T75" s="25">
        <v>0</v>
      </c>
      <c r="U75" s="25">
        <v>0</v>
      </c>
      <c r="V75" s="25">
        <v>1</v>
      </c>
      <c r="W75" s="25">
        <v>0</v>
      </c>
      <c r="X75" s="25"/>
      <c r="CG75" s="6">
        <f xml:space="preserve"> $C$75 * $H$10</f>
        <v>5.3831152364055876E-2</v>
      </c>
    </row>
    <row r="76" spans="1:85" outlineLevel="1" x14ac:dyDescent="0.2">
      <c r="A76" s="15">
        <v>357</v>
      </c>
      <c r="B76" s="14">
        <v>9.9890374544162572</v>
      </c>
      <c r="C76" s="14">
        <v>7.9774921772539059E-2</v>
      </c>
      <c r="D76" s="14">
        <f t="shared" si="4"/>
        <v>9.9351785393073229</v>
      </c>
      <c r="E76" s="14">
        <f t="shared" si="5"/>
        <v>10.042896369525192</v>
      </c>
      <c r="F76" s="14">
        <v>1.9054142110779132E-2</v>
      </c>
      <c r="G76" s="14">
        <f t="shared" si="6"/>
        <v>9.9761733186751513</v>
      </c>
      <c r="H76" s="14">
        <f t="shared" si="7"/>
        <v>10.001901590157363</v>
      </c>
      <c r="I76" s="25">
        <v>4.4921249999999997</v>
      </c>
      <c r="J76" s="25">
        <v>2.7224999999999997</v>
      </c>
      <c r="K76" s="25">
        <v>0</v>
      </c>
      <c r="L76" s="25">
        <v>1</v>
      </c>
      <c r="M76" s="25">
        <v>0</v>
      </c>
      <c r="N76" s="25">
        <v>1</v>
      </c>
      <c r="O76" s="25">
        <v>0</v>
      </c>
      <c r="P76" s="25">
        <v>0</v>
      </c>
      <c r="Q76" s="25">
        <v>0</v>
      </c>
      <c r="R76" s="25">
        <v>0</v>
      </c>
      <c r="S76" s="25">
        <v>0</v>
      </c>
      <c r="T76" s="25">
        <v>0</v>
      </c>
      <c r="U76" s="25">
        <v>0</v>
      </c>
      <c r="V76" s="25">
        <v>1</v>
      </c>
      <c r="W76" s="25">
        <v>0</v>
      </c>
      <c r="X76" s="25"/>
      <c r="CG76" s="6">
        <f xml:space="preserve"> $C$76 * $H$10</f>
        <v>5.3858915108934355E-2</v>
      </c>
    </row>
    <row r="77" spans="1:85" outlineLevel="1" x14ac:dyDescent="0.2">
      <c r="A77" s="15">
        <v>358</v>
      </c>
      <c r="B77" s="14">
        <v>9.429891549682333</v>
      </c>
      <c r="C77" s="14">
        <v>7.849817985458972E-2</v>
      </c>
      <c r="D77" s="14">
        <f t="shared" si="4"/>
        <v>9.3768946089012566</v>
      </c>
      <c r="E77" s="14">
        <f t="shared" si="5"/>
        <v>9.4828884904634094</v>
      </c>
      <c r="F77" s="14">
        <v>1.2688042727172543E-2</v>
      </c>
      <c r="G77" s="14">
        <f t="shared" si="6"/>
        <v>9.4213253962978172</v>
      </c>
      <c r="H77" s="14">
        <f t="shared" si="7"/>
        <v>9.4384577030668488</v>
      </c>
      <c r="I77" s="25">
        <v>1.9066239999999999</v>
      </c>
      <c r="J77" s="25">
        <v>1.5376000000000001</v>
      </c>
      <c r="K77" s="25">
        <v>1</v>
      </c>
      <c r="L77" s="25">
        <v>0</v>
      </c>
      <c r="M77" s="25">
        <v>0</v>
      </c>
      <c r="N77" s="25">
        <v>0</v>
      </c>
      <c r="O77" s="25">
        <v>0</v>
      </c>
      <c r="P77" s="25">
        <v>1</v>
      </c>
      <c r="Q77" s="25">
        <v>0</v>
      </c>
      <c r="R77" s="25">
        <v>0</v>
      </c>
      <c r="S77" s="25">
        <v>1</v>
      </c>
      <c r="T77" s="25">
        <v>0</v>
      </c>
      <c r="U77" s="25">
        <v>0</v>
      </c>
      <c r="V77" s="25">
        <v>0</v>
      </c>
      <c r="W77" s="25">
        <v>0</v>
      </c>
      <c r="X77" s="25"/>
      <c r="CG77" s="6">
        <f xml:space="preserve"> $C$77 * $H$10</f>
        <v>5.2996940781075821E-2</v>
      </c>
    </row>
    <row r="78" spans="1:85" outlineLevel="1" x14ac:dyDescent="0.2">
      <c r="A78" s="15">
        <v>359</v>
      </c>
      <c r="B78" s="14">
        <v>10.399106326345109</v>
      </c>
      <c r="C78" s="14">
        <v>7.9508124145700756E-2</v>
      </c>
      <c r="D78" s="14">
        <f t="shared" si="4"/>
        <v>10.345427535897107</v>
      </c>
      <c r="E78" s="14">
        <f t="shared" si="5"/>
        <v>10.452785116793111</v>
      </c>
      <c r="F78" s="14">
        <v>1.7904300961813752E-2</v>
      </c>
      <c r="G78" s="14">
        <f t="shared" si="6"/>
        <v>10.387018489664596</v>
      </c>
      <c r="H78" s="14">
        <f t="shared" si="7"/>
        <v>10.411194163025622</v>
      </c>
      <c r="I78" s="25">
        <v>8.8697429999999979</v>
      </c>
      <c r="J78" s="25">
        <v>4.2848999999999995</v>
      </c>
      <c r="K78" s="25">
        <v>1</v>
      </c>
      <c r="L78" s="25">
        <v>0</v>
      </c>
      <c r="M78" s="25">
        <v>0</v>
      </c>
      <c r="N78" s="25">
        <v>0</v>
      </c>
      <c r="O78" s="25">
        <v>0</v>
      </c>
      <c r="P78" s="25">
        <v>0</v>
      </c>
      <c r="Q78" s="25">
        <v>0</v>
      </c>
      <c r="R78" s="25">
        <v>0</v>
      </c>
      <c r="S78" s="25">
        <v>0</v>
      </c>
      <c r="T78" s="25">
        <v>0</v>
      </c>
      <c r="U78" s="25">
        <v>1</v>
      </c>
      <c r="V78" s="25">
        <v>0</v>
      </c>
      <c r="W78" s="25">
        <v>0</v>
      </c>
      <c r="X78" s="25"/>
      <c r="CG78" s="6">
        <f xml:space="preserve"> $C$78 * $H$10</f>
        <v>5.3678790448002431E-2</v>
      </c>
    </row>
    <row r="79" spans="1:85" outlineLevel="1" x14ac:dyDescent="0.2">
      <c r="A79" s="15">
        <v>360</v>
      </c>
      <c r="B79" s="14">
        <v>9.6859904710440308</v>
      </c>
      <c r="C79" s="14">
        <v>7.850187414879449E-2</v>
      </c>
      <c r="D79" s="14">
        <f t="shared" si="4"/>
        <v>9.6329910361122426</v>
      </c>
      <c r="E79" s="14">
        <f t="shared" si="5"/>
        <v>9.7389899059758189</v>
      </c>
      <c r="F79" s="14">
        <v>1.2710878515516163E-2</v>
      </c>
      <c r="G79" s="14">
        <f t="shared" si="6"/>
        <v>9.6774089003985697</v>
      </c>
      <c r="H79" s="14">
        <f t="shared" si="7"/>
        <v>9.6945720416894918</v>
      </c>
      <c r="I79" s="25">
        <v>4.103684801</v>
      </c>
      <c r="J79" s="25">
        <v>2.5632009999999998</v>
      </c>
      <c r="K79" s="25">
        <v>1</v>
      </c>
      <c r="L79" s="25">
        <v>0</v>
      </c>
      <c r="M79" s="25">
        <v>0</v>
      </c>
      <c r="N79" s="25">
        <v>0</v>
      </c>
      <c r="O79" s="25">
        <v>0</v>
      </c>
      <c r="P79" s="25">
        <v>0</v>
      </c>
      <c r="Q79" s="25">
        <v>0</v>
      </c>
      <c r="R79" s="25">
        <v>0</v>
      </c>
      <c r="S79" s="25">
        <v>0</v>
      </c>
      <c r="T79" s="25">
        <v>0</v>
      </c>
      <c r="U79" s="25">
        <v>0</v>
      </c>
      <c r="V79" s="25">
        <v>0</v>
      </c>
      <c r="W79" s="25">
        <v>0</v>
      </c>
      <c r="X79" s="25"/>
      <c r="CG79" s="6">
        <f xml:space="preserve"> $C$79 * $H$10</f>
        <v>5.299943493178811E-2</v>
      </c>
    </row>
    <row r="80" spans="1:85" outlineLevel="1" x14ac:dyDescent="0.2">
      <c r="A80" s="15">
        <v>361</v>
      </c>
      <c r="B80" s="14">
        <v>9.5322524337297718</v>
      </c>
      <c r="C80" s="14">
        <v>7.9516672139392786E-2</v>
      </c>
      <c r="D80" s="14">
        <f t="shared" si="4"/>
        <v>9.4785678722241933</v>
      </c>
      <c r="E80" s="14">
        <f t="shared" si="5"/>
        <v>9.5859369952353504</v>
      </c>
      <c r="F80" s="14">
        <v>1.7942222155762244E-2</v>
      </c>
      <c r="G80" s="14">
        <f t="shared" si="6"/>
        <v>9.5201389950891411</v>
      </c>
      <c r="H80" s="14">
        <f t="shared" si="7"/>
        <v>9.5443658723704026</v>
      </c>
      <c r="I80" s="25">
        <v>1.1281119209999997</v>
      </c>
      <c r="J80" s="25">
        <v>1.0836809999999999</v>
      </c>
      <c r="K80" s="25">
        <v>1</v>
      </c>
      <c r="L80" s="25">
        <v>0</v>
      </c>
      <c r="M80" s="25">
        <v>0</v>
      </c>
      <c r="N80" s="25">
        <v>1</v>
      </c>
      <c r="O80" s="25">
        <v>0</v>
      </c>
      <c r="P80" s="25">
        <v>0</v>
      </c>
      <c r="Q80" s="25">
        <v>0</v>
      </c>
      <c r="R80" s="25">
        <v>0</v>
      </c>
      <c r="S80" s="25">
        <v>0</v>
      </c>
      <c r="T80" s="25">
        <v>1</v>
      </c>
      <c r="U80" s="25">
        <v>0</v>
      </c>
      <c r="V80" s="25">
        <v>0</v>
      </c>
      <c r="W80" s="25">
        <v>0</v>
      </c>
      <c r="X80" s="25"/>
      <c r="CG80" s="6">
        <f xml:space="preserve"> $C$80 * $H$10</f>
        <v>5.3684561505577683E-2</v>
      </c>
    </row>
    <row r="81" spans="1:85" outlineLevel="1" x14ac:dyDescent="0.2">
      <c r="A81" s="15">
        <v>362</v>
      </c>
      <c r="B81" s="14">
        <v>9.3716628615635731</v>
      </c>
      <c r="C81" s="14">
        <v>7.8685540614174362E-2</v>
      </c>
      <c r="D81" s="14">
        <f t="shared" si="4"/>
        <v>9.3185394268039268</v>
      </c>
      <c r="E81" s="14">
        <f t="shared" si="5"/>
        <v>9.4247862963232194</v>
      </c>
      <c r="F81" s="14">
        <v>1.3799872807671913E-2</v>
      </c>
      <c r="G81" s="14">
        <f t="shared" si="6"/>
        <v>9.3623460717560985</v>
      </c>
      <c r="H81" s="14">
        <f t="shared" si="7"/>
        <v>9.3809796513710477</v>
      </c>
      <c r="I81" s="25">
        <v>2.2480910000000001</v>
      </c>
      <c r="J81" s="25">
        <v>1.7161000000000002</v>
      </c>
      <c r="K81" s="25">
        <v>0</v>
      </c>
      <c r="L81" s="25">
        <v>1</v>
      </c>
      <c r="M81" s="25">
        <v>0</v>
      </c>
      <c r="N81" s="25">
        <v>0</v>
      </c>
      <c r="O81" s="25">
        <v>0</v>
      </c>
      <c r="P81" s="25">
        <v>0</v>
      </c>
      <c r="Q81" s="25">
        <v>0</v>
      </c>
      <c r="R81" s="25">
        <v>0</v>
      </c>
      <c r="S81" s="25">
        <v>0</v>
      </c>
      <c r="T81" s="25">
        <v>0</v>
      </c>
      <c r="U81" s="25">
        <v>1</v>
      </c>
      <c r="V81" s="25">
        <v>0</v>
      </c>
      <c r="W81" s="25">
        <v>0</v>
      </c>
      <c r="X81" s="25"/>
      <c r="CG81" s="6">
        <f xml:space="preserve"> $C$81 * $H$10</f>
        <v>5.3123434759647016E-2</v>
      </c>
    </row>
    <row r="82" spans="1:85" outlineLevel="1" x14ac:dyDescent="0.2">
      <c r="A82" s="15">
        <v>363</v>
      </c>
      <c r="B82" s="14">
        <v>9.3137268698085975</v>
      </c>
      <c r="C82" s="14">
        <v>7.8939099162499304E-2</v>
      </c>
      <c r="D82" s="14">
        <f t="shared" si="4"/>
        <v>9.2604322485654542</v>
      </c>
      <c r="E82" s="14">
        <f t="shared" si="5"/>
        <v>9.3670214910517409</v>
      </c>
      <c r="F82" s="14">
        <v>1.5179050179439421E-2</v>
      </c>
      <c r="G82" s="14">
        <f t="shared" si="6"/>
        <v>9.3034789478190323</v>
      </c>
      <c r="H82" s="14">
        <f t="shared" si="7"/>
        <v>9.3239747917981628</v>
      </c>
      <c r="I82" s="25">
        <v>1.0303010000000001</v>
      </c>
      <c r="J82" s="25">
        <v>1.0201</v>
      </c>
      <c r="K82" s="25">
        <v>0</v>
      </c>
      <c r="L82" s="25">
        <v>0</v>
      </c>
      <c r="M82" s="25">
        <v>1</v>
      </c>
      <c r="N82" s="25">
        <v>0</v>
      </c>
      <c r="O82" s="25">
        <v>0</v>
      </c>
      <c r="P82" s="25">
        <v>1</v>
      </c>
      <c r="Q82" s="25">
        <v>0</v>
      </c>
      <c r="R82" s="25">
        <v>0</v>
      </c>
      <c r="S82" s="25">
        <v>1</v>
      </c>
      <c r="T82" s="25">
        <v>0</v>
      </c>
      <c r="U82" s="25">
        <v>0</v>
      </c>
      <c r="V82" s="25">
        <v>0</v>
      </c>
      <c r="W82" s="25">
        <v>0</v>
      </c>
      <c r="X82" s="25"/>
      <c r="CG82" s="6">
        <f xml:space="preserve"> $C$82 * $H$10</f>
        <v>5.3294621243142624E-2</v>
      </c>
    </row>
    <row r="83" spans="1:85" outlineLevel="1" x14ac:dyDescent="0.2">
      <c r="A83" s="15">
        <v>364</v>
      </c>
      <c r="B83" s="14">
        <v>10.14686840030712</v>
      </c>
      <c r="C83" s="14">
        <v>7.9095790027502125E-2</v>
      </c>
      <c r="D83" s="14">
        <f t="shared" si="4"/>
        <v>10.093467991432865</v>
      </c>
      <c r="E83" s="14">
        <f t="shared" si="5"/>
        <v>10.200268809181376</v>
      </c>
      <c r="F83" s="14">
        <v>1.5973922118181993E-2</v>
      </c>
      <c r="G83" s="14">
        <f t="shared" si="6"/>
        <v>10.136083831720855</v>
      </c>
      <c r="H83" s="14">
        <f t="shared" si="7"/>
        <v>10.157652968893386</v>
      </c>
      <c r="I83" s="25">
        <v>3.8698930000000002</v>
      </c>
      <c r="J83" s="25">
        <v>2.4649000000000001</v>
      </c>
      <c r="K83" s="25">
        <v>1</v>
      </c>
      <c r="L83" s="25">
        <v>0</v>
      </c>
      <c r="M83" s="25">
        <v>0</v>
      </c>
      <c r="N83" s="25">
        <v>0</v>
      </c>
      <c r="O83" s="25">
        <v>1</v>
      </c>
      <c r="P83" s="25">
        <v>0</v>
      </c>
      <c r="Q83" s="25">
        <v>0</v>
      </c>
      <c r="R83" s="25">
        <v>0</v>
      </c>
      <c r="S83" s="25">
        <v>0</v>
      </c>
      <c r="T83" s="25">
        <v>0</v>
      </c>
      <c r="U83" s="25">
        <v>1</v>
      </c>
      <c r="V83" s="25">
        <v>0</v>
      </c>
      <c r="W83" s="25">
        <v>0</v>
      </c>
      <c r="X83" s="25"/>
      <c r="CG83" s="6">
        <f xml:space="preserve"> $C$83 * $H$10</f>
        <v>5.3400408874255505E-2</v>
      </c>
    </row>
    <row r="84" spans="1:85" outlineLevel="1" x14ac:dyDescent="0.2">
      <c r="A84" s="15">
        <v>365</v>
      </c>
      <c r="B84" s="14">
        <v>9.7691294644100282</v>
      </c>
      <c r="C84" s="14">
        <v>7.9141023507616648E-2</v>
      </c>
      <c r="D84" s="14">
        <f t="shared" si="4"/>
        <v>9.7156985167886152</v>
      </c>
      <c r="E84" s="14">
        <f t="shared" si="5"/>
        <v>9.8225604120314411</v>
      </c>
      <c r="F84" s="14">
        <v>1.6196412861994192E-2</v>
      </c>
      <c r="G84" s="14">
        <f t="shared" si="6"/>
        <v>9.7581946843310128</v>
      </c>
      <c r="H84" s="14">
        <f t="shared" si="7"/>
        <v>9.7800642444890435</v>
      </c>
      <c r="I84" s="25">
        <v>4.4921249999999997</v>
      </c>
      <c r="J84" s="25">
        <v>2.7224999999999997</v>
      </c>
      <c r="K84" s="25">
        <v>0</v>
      </c>
      <c r="L84" s="25">
        <v>1</v>
      </c>
      <c r="M84" s="25">
        <v>0</v>
      </c>
      <c r="N84" s="25">
        <v>0</v>
      </c>
      <c r="O84" s="25">
        <v>0</v>
      </c>
      <c r="P84" s="25">
        <v>0</v>
      </c>
      <c r="Q84" s="25">
        <v>0</v>
      </c>
      <c r="R84" s="25">
        <v>0</v>
      </c>
      <c r="S84" s="25">
        <v>0</v>
      </c>
      <c r="T84" s="25">
        <v>1</v>
      </c>
      <c r="U84" s="25">
        <v>0</v>
      </c>
      <c r="V84" s="25">
        <v>0</v>
      </c>
      <c r="W84" s="25">
        <v>0</v>
      </c>
      <c r="X84" s="25"/>
      <c r="CG84" s="6">
        <f xml:space="preserve"> $C$84 * $H$10</f>
        <v>5.3430947621413614E-2</v>
      </c>
    </row>
    <row r="85" spans="1:85" outlineLevel="1" x14ac:dyDescent="0.2">
      <c r="A85" s="15">
        <v>366</v>
      </c>
      <c r="B85" s="14">
        <v>9.8979979219385434</v>
      </c>
      <c r="C85" s="14">
        <v>7.8371276761337955E-2</v>
      </c>
      <c r="D85" s="14">
        <f t="shared" si="4"/>
        <v>9.8450866579939298</v>
      </c>
      <c r="E85" s="14">
        <f t="shared" si="5"/>
        <v>9.9509091858831571</v>
      </c>
      <c r="F85" s="14">
        <v>1.1877676917868722E-2</v>
      </c>
      <c r="G85" s="14">
        <f t="shared" si="6"/>
        <v>9.8899788756192653</v>
      </c>
      <c r="H85" s="14">
        <f t="shared" si="7"/>
        <v>9.9060169682578216</v>
      </c>
      <c r="I85" s="25">
        <v>6.0087154320000007</v>
      </c>
      <c r="J85" s="25">
        <v>3.3051240000000002</v>
      </c>
      <c r="K85" s="25">
        <v>0</v>
      </c>
      <c r="L85" s="25">
        <v>1</v>
      </c>
      <c r="M85" s="25">
        <v>0</v>
      </c>
      <c r="N85" s="25">
        <v>0</v>
      </c>
      <c r="O85" s="25">
        <v>0</v>
      </c>
      <c r="P85" s="25">
        <v>0</v>
      </c>
      <c r="Q85" s="25">
        <v>0</v>
      </c>
      <c r="R85" s="25">
        <v>0</v>
      </c>
      <c r="S85" s="25">
        <v>0</v>
      </c>
      <c r="T85" s="25">
        <v>0</v>
      </c>
      <c r="U85" s="25">
        <v>0</v>
      </c>
      <c r="V85" s="25">
        <v>0</v>
      </c>
      <c r="W85" s="25">
        <v>0</v>
      </c>
      <c r="X85" s="25"/>
      <c r="CG85" s="6">
        <f xml:space="preserve"> $C$85 * $H$10</f>
        <v>5.2911263944613401E-2</v>
      </c>
    </row>
    <row r="86" spans="1:85" outlineLevel="1" x14ac:dyDescent="0.2">
      <c r="A86" s="15">
        <v>367</v>
      </c>
      <c r="B86" s="14">
        <v>9.1483923441266892</v>
      </c>
      <c r="C86" s="14">
        <v>7.8691627840727738E-2</v>
      </c>
      <c r="D86" s="14">
        <f t="shared" si="4"/>
        <v>9.0952647996617504</v>
      </c>
      <c r="E86" s="14">
        <f t="shared" si="5"/>
        <v>9.2015198885916281</v>
      </c>
      <c r="F86" s="14">
        <v>1.3834539384693558E-2</v>
      </c>
      <c r="G86" s="14">
        <f t="shared" si="6"/>
        <v>9.1390521496678847</v>
      </c>
      <c r="H86" s="14">
        <f t="shared" si="7"/>
        <v>9.1577325385854937</v>
      </c>
      <c r="I86" s="25">
        <v>1.2950290000000002</v>
      </c>
      <c r="J86" s="25">
        <v>1.1881000000000002</v>
      </c>
      <c r="K86" s="25">
        <v>1</v>
      </c>
      <c r="L86" s="25">
        <v>0</v>
      </c>
      <c r="M86" s="25">
        <v>0</v>
      </c>
      <c r="N86" s="25">
        <v>0</v>
      </c>
      <c r="O86" s="25">
        <v>0</v>
      </c>
      <c r="P86" s="25">
        <v>0</v>
      </c>
      <c r="Q86" s="25">
        <v>0</v>
      </c>
      <c r="R86" s="25">
        <v>0</v>
      </c>
      <c r="S86" s="25">
        <v>0</v>
      </c>
      <c r="T86" s="25">
        <v>0</v>
      </c>
      <c r="U86" s="25">
        <v>1</v>
      </c>
      <c r="V86" s="25">
        <v>0</v>
      </c>
      <c r="W86" s="25">
        <v>0</v>
      </c>
      <c r="X86" s="25"/>
      <c r="CG86" s="6">
        <f xml:space="preserve"> $C$86 * $H$10</f>
        <v>5.3127544464939142E-2</v>
      </c>
    </row>
    <row r="87" spans="1:85" outlineLevel="1" x14ac:dyDescent="0.2">
      <c r="A87" s="15">
        <v>368</v>
      </c>
      <c r="B87" s="14">
        <v>9.3410289875115318</v>
      </c>
      <c r="C87" s="14">
        <v>7.8928479523256823E-2</v>
      </c>
      <c r="D87" s="14">
        <f t="shared" si="4"/>
        <v>9.2877415359682871</v>
      </c>
      <c r="E87" s="14">
        <f t="shared" si="5"/>
        <v>9.3943164390547764</v>
      </c>
      <c r="F87" s="14">
        <v>1.5123725322030063E-2</v>
      </c>
      <c r="G87" s="14">
        <f t="shared" si="6"/>
        <v>9.3308184173204065</v>
      </c>
      <c r="H87" s="14">
        <f t="shared" si="7"/>
        <v>9.351239557702657</v>
      </c>
      <c r="I87" s="25">
        <v>1.092727</v>
      </c>
      <c r="J87" s="25">
        <v>1.0609</v>
      </c>
      <c r="K87" s="25">
        <v>0</v>
      </c>
      <c r="L87" s="25">
        <v>0</v>
      </c>
      <c r="M87" s="25">
        <v>0</v>
      </c>
      <c r="N87" s="25">
        <v>0</v>
      </c>
      <c r="O87" s="25">
        <v>1</v>
      </c>
      <c r="P87" s="25">
        <v>0</v>
      </c>
      <c r="Q87" s="25">
        <v>0</v>
      </c>
      <c r="R87" s="25">
        <v>0</v>
      </c>
      <c r="S87" s="25">
        <v>1</v>
      </c>
      <c r="T87" s="25">
        <v>0</v>
      </c>
      <c r="U87" s="25">
        <v>0</v>
      </c>
      <c r="V87" s="25">
        <v>0</v>
      </c>
      <c r="W87" s="25">
        <v>0</v>
      </c>
      <c r="X87" s="25"/>
      <c r="CG87" s="6">
        <f xml:space="preserve"> $C$87 * $H$10</f>
        <v>5.3287451543245212E-2</v>
      </c>
    </row>
    <row r="88" spans="1:85" outlineLevel="1" x14ac:dyDescent="0.2">
      <c r="A88" s="15">
        <v>369</v>
      </c>
      <c r="B88" s="14">
        <v>9.4709023627414179</v>
      </c>
      <c r="C88" s="14">
        <v>7.9647773376277015E-2</v>
      </c>
      <c r="D88" s="14">
        <f t="shared" si="4"/>
        <v>9.4171292900818191</v>
      </c>
      <c r="E88" s="14">
        <f t="shared" si="5"/>
        <v>9.5246754354010168</v>
      </c>
      <c r="F88" s="14">
        <v>1.8514588614436549E-2</v>
      </c>
      <c r="G88" s="14">
        <f t="shared" si="6"/>
        <v>9.4584024989458122</v>
      </c>
      <c r="H88" s="14">
        <f t="shared" si="7"/>
        <v>9.4834022265370237</v>
      </c>
      <c r="I88" s="25">
        <v>3.375</v>
      </c>
      <c r="J88" s="25">
        <v>2.25</v>
      </c>
      <c r="K88" s="25">
        <v>1</v>
      </c>
      <c r="L88" s="25">
        <v>0</v>
      </c>
      <c r="M88" s="25">
        <v>0</v>
      </c>
      <c r="N88" s="25">
        <v>0</v>
      </c>
      <c r="O88" s="25">
        <v>0</v>
      </c>
      <c r="P88" s="25">
        <v>0</v>
      </c>
      <c r="Q88" s="25">
        <v>1</v>
      </c>
      <c r="R88" s="25">
        <v>0</v>
      </c>
      <c r="S88" s="25">
        <v>0</v>
      </c>
      <c r="T88" s="25">
        <v>0</v>
      </c>
      <c r="U88" s="25">
        <v>0</v>
      </c>
      <c r="V88" s="25">
        <v>1</v>
      </c>
      <c r="W88" s="25">
        <v>0</v>
      </c>
      <c r="X88" s="25"/>
      <c r="CG88" s="6">
        <f xml:space="preserve"> $C$88 * $H$10</f>
        <v>5.3773072659598707E-2</v>
      </c>
    </row>
    <row r="89" spans="1:85" outlineLevel="1" x14ac:dyDescent="0.2">
      <c r="A89" s="15">
        <v>370</v>
      </c>
      <c r="B89" s="14">
        <v>9.0590050606366166</v>
      </c>
      <c r="C89" s="14">
        <v>7.831669590173046E-2</v>
      </c>
      <c r="D89" s="14">
        <f t="shared" si="4"/>
        <v>9.0061306461908046</v>
      </c>
      <c r="E89" s="14">
        <f t="shared" si="5"/>
        <v>9.1118794750824286</v>
      </c>
      <c r="F89" s="14">
        <v>1.151203912116199E-2</v>
      </c>
      <c r="G89" s="14">
        <f t="shared" si="6"/>
        <v>9.0512328695271691</v>
      </c>
      <c r="H89" s="14">
        <f t="shared" si="7"/>
        <v>9.0667772517460641</v>
      </c>
      <c r="I89" s="25">
        <v>1.5208749999999998</v>
      </c>
      <c r="J89" s="25">
        <v>1.3224999999999998</v>
      </c>
      <c r="K89" s="25">
        <v>1</v>
      </c>
      <c r="L89" s="25">
        <v>0</v>
      </c>
      <c r="M89" s="25">
        <v>0</v>
      </c>
      <c r="N89" s="25">
        <v>0</v>
      </c>
      <c r="O89" s="25">
        <v>0</v>
      </c>
      <c r="P89" s="25">
        <v>0</v>
      </c>
      <c r="Q89" s="25">
        <v>0</v>
      </c>
      <c r="R89" s="25">
        <v>0</v>
      </c>
      <c r="S89" s="25">
        <v>1</v>
      </c>
      <c r="T89" s="25">
        <v>0</v>
      </c>
      <c r="U89" s="25">
        <v>0</v>
      </c>
      <c r="V89" s="25">
        <v>0</v>
      </c>
      <c r="W89" s="25">
        <v>0</v>
      </c>
      <c r="X89" s="25"/>
      <c r="CG89" s="6">
        <f xml:space="preserve"> $C$89 * $H$10</f>
        <v>5.2874414445812833E-2</v>
      </c>
    </row>
    <row r="90" spans="1:85" outlineLevel="1" x14ac:dyDescent="0.2">
      <c r="A90" s="15">
        <v>371</v>
      </c>
      <c r="B90" s="14">
        <v>9.8457836160021799</v>
      </c>
      <c r="C90" s="14">
        <v>7.8756052371324478E-2</v>
      </c>
      <c r="D90" s="14">
        <f t="shared" si="4"/>
        <v>9.7926125762225826</v>
      </c>
      <c r="E90" s="14">
        <f t="shared" si="5"/>
        <v>9.8989546557817771</v>
      </c>
      <c r="F90" s="14">
        <v>1.4196407041143985E-2</v>
      </c>
      <c r="G90" s="14">
        <f t="shared" si="6"/>
        <v>9.8361991116906502</v>
      </c>
      <c r="H90" s="14">
        <f t="shared" si="7"/>
        <v>9.8553681203137096</v>
      </c>
      <c r="I90" s="25">
        <v>3.5118080000000003</v>
      </c>
      <c r="J90" s="25">
        <v>2.3104</v>
      </c>
      <c r="K90" s="25">
        <v>0</v>
      </c>
      <c r="L90" s="25">
        <v>1</v>
      </c>
      <c r="M90" s="25">
        <v>0</v>
      </c>
      <c r="N90" s="25">
        <v>0</v>
      </c>
      <c r="O90" s="25">
        <v>1</v>
      </c>
      <c r="P90" s="25">
        <v>0</v>
      </c>
      <c r="Q90" s="25">
        <v>0</v>
      </c>
      <c r="R90" s="25">
        <v>0</v>
      </c>
      <c r="S90" s="25">
        <v>1</v>
      </c>
      <c r="T90" s="25">
        <v>0</v>
      </c>
      <c r="U90" s="25">
        <v>0</v>
      </c>
      <c r="V90" s="25">
        <v>0</v>
      </c>
      <c r="W90" s="25">
        <v>0</v>
      </c>
      <c r="X90" s="25"/>
      <c r="CG90" s="6">
        <f xml:space="preserve"> $C$90 * $H$10</f>
        <v>5.3171039779597501E-2</v>
      </c>
    </row>
    <row r="91" spans="1:85" outlineLevel="1" x14ac:dyDescent="0.2">
      <c r="A91" s="15">
        <v>372</v>
      </c>
      <c r="B91" s="14">
        <v>9.2721609824634079</v>
      </c>
      <c r="C91" s="14">
        <v>7.8754606044126804E-2</v>
      </c>
      <c r="D91" s="14">
        <f t="shared" si="4"/>
        <v>9.2189909191512527</v>
      </c>
      <c r="E91" s="14">
        <f t="shared" si="5"/>
        <v>9.3253310457755632</v>
      </c>
      <c r="F91" s="14">
        <v>1.4188381194789454E-2</v>
      </c>
      <c r="G91" s="14">
        <f t="shared" si="6"/>
        <v>9.2625818966890314</v>
      </c>
      <c r="H91" s="14">
        <f t="shared" si="7"/>
        <v>9.2817400682377844</v>
      </c>
      <c r="I91" s="25">
        <v>1.2950290000000002</v>
      </c>
      <c r="J91" s="25">
        <v>1.1881000000000002</v>
      </c>
      <c r="K91" s="25">
        <v>0</v>
      </c>
      <c r="L91" s="25">
        <v>1</v>
      </c>
      <c r="M91" s="25">
        <v>0</v>
      </c>
      <c r="N91" s="25">
        <v>0</v>
      </c>
      <c r="O91" s="25">
        <v>1</v>
      </c>
      <c r="P91" s="25">
        <v>0</v>
      </c>
      <c r="Q91" s="25">
        <v>0</v>
      </c>
      <c r="R91" s="25">
        <v>0</v>
      </c>
      <c r="S91" s="25">
        <v>1</v>
      </c>
      <c r="T91" s="25">
        <v>0</v>
      </c>
      <c r="U91" s="25">
        <v>0</v>
      </c>
      <c r="V91" s="25">
        <v>0</v>
      </c>
      <c r="W91" s="25">
        <v>0</v>
      </c>
      <c r="X91" s="25"/>
      <c r="CG91" s="6">
        <f xml:space="preserve"> $C$91 * $H$10</f>
        <v>5.3170063312155999E-2</v>
      </c>
    </row>
    <row r="92" spans="1:85" outlineLevel="1" x14ac:dyDescent="0.2">
      <c r="A92" s="15">
        <v>373</v>
      </c>
      <c r="B92" s="14">
        <v>9.7162414797450936</v>
      </c>
      <c r="C92" s="14">
        <v>7.8998310609330047E-2</v>
      </c>
      <c r="D92" s="14">
        <f t="shared" si="4"/>
        <v>9.6629068827273912</v>
      </c>
      <c r="E92" s="14">
        <f t="shared" si="5"/>
        <v>9.7695760767627959</v>
      </c>
      <c r="F92" s="14">
        <v>1.5484032643056115E-2</v>
      </c>
      <c r="G92" s="14">
        <f t="shared" si="6"/>
        <v>9.7057876531397334</v>
      </c>
      <c r="H92" s="14">
        <f t="shared" si="7"/>
        <v>9.7266953063504538</v>
      </c>
      <c r="I92" s="25">
        <v>1.953125</v>
      </c>
      <c r="J92" s="25">
        <v>1.5625</v>
      </c>
      <c r="K92" s="25">
        <v>1</v>
      </c>
      <c r="L92" s="25">
        <v>0</v>
      </c>
      <c r="M92" s="25">
        <v>0</v>
      </c>
      <c r="N92" s="25">
        <v>0</v>
      </c>
      <c r="O92" s="25">
        <v>1</v>
      </c>
      <c r="P92" s="25">
        <v>0</v>
      </c>
      <c r="Q92" s="25">
        <v>0</v>
      </c>
      <c r="R92" s="25">
        <v>0</v>
      </c>
      <c r="S92" s="25">
        <v>0</v>
      </c>
      <c r="T92" s="25">
        <v>0</v>
      </c>
      <c r="U92" s="25">
        <v>1</v>
      </c>
      <c r="V92" s="25">
        <v>0</v>
      </c>
      <c r="W92" s="25">
        <v>0</v>
      </c>
      <c r="X92" s="25"/>
      <c r="CG92" s="6">
        <f xml:space="preserve"> $C$92 * $H$10</f>
        <v>5.3334597017702788E-2</v>
      </c>
    </row>
    <row r="93" spans="1:85" outlineLevel="1" x14ac:dyDescent="0.2">
      <c r="A93" s="15">
        <v>374</v>
      </c>
      <c r="B93" s="14">
        <v>9.9563476790805581</v>
      </c>
      <c r="C93" s="14">
        <v>8.0036284937357524E-2</v>
      </c>
      <c r="D93" s="14">
        <f t="shared" si="4"/>
        <v>9.9023123083112008</v>
      </c>
      <c r="E93" s="14">
        <f t="shared" si="5"/>
        <v>10.010383049849915</v>
      </c>
      <c r="F93" s="14">
        <v>2.0120365164104821E-2</v>
      </c>
      <c r="G93" s="14">
        <f t="shared" si="6"/>
        <v>9.9427636978586893</v>
      </c>
      <c r="H93" s="14">
        <f t="shared" si="7"/>
        <v>9.9699316603024268</v>
      </c>
      <c r="I93" s="25">
        <v>1.7759569310000003</v>
      </c>
      <c r="J93" s="25">
        <v>1.4665210000000002</v>
      </c>
      <c r="K93" s="25">
        <v>0</v>
      </c>
      <c r="L93" s="25">
        <v>0</v>
      </c>
      <c r="M93" s="25">
        <v>0</v>
      </c>
      <c r="N93" s="25">
        <v>1</v>
      </c>
      <c r="O93" s="25">
        <v>0</v>
      </c>
      <c r="P93" s="25">
        <v>0</v>
      </c>
      <c r="Q93" s="25">
        <v>0</v>
      </c>
      <c r="R93" s="25">
        <v>1</v>
      </c>
      <c r="S93" s="25">
        <v>0</v>
      </c>
      <c r="T93" s="25">
        <v>0</v>
      </c>
      <c r="U93" s="25">
        <v>0</v>
      </c>
      <c r="V93" s="25">
        <v>0</v>
      </c>
      <c r="W93" s="25">
        <v>0</v>
      </c>
      <c r="X93" s="25"/>
      <c r="CG93" s="6">
        <f xml:space="preserve"> $C$93 * $H$10</f>
        <v>5.4035370769357272E-2</v>
      </c>
    </row>
    <row r="94" spans="1:85" outlineLevel="1" x14ac:dyDescent="0.2">
      <c r="A94" s="15">
        <v>375</v>
      </c>
      <c r="B94" s="14">
        <v>9.7207022343656391</v>
      </c>
      <c r="C94" s="14">
        <v>7.8871065572483481E-2</v>
      </c>
      <c r="D94" s="14">
        <f t="shared" si="4"/>
        <v>9.6674535450428021</v>
      </c>
      <c r="E94" s="14">
        <f t="shared" si="5"/>
        <v>9.7739509236884761</v>
      </c>
      <c r="F94" s="14">
        <v>1.4821173108159466E-2</v>
      </c>
      <c r="G94" s="14">
        <f t="shared" si="6"/>
        <v>9.7106959280414138</v>
      </c>
      <c r="H94" s="14">
        <f t="shared" si="7"/>
        <v>9.7307085406898643</v>
      </c>
      <c r="I94" s="25">
        <v>1.7715609999999999</v>
      </c>
      <c r="J94" s="25">
        <v>1.4641</v>
      </c>
      <c r="K94" s="25">
        <v>0</v>
      </c>
      <c r="L94" s="25">
        <v>0</v>
      </c>
      <c r="M94" s="25">
        <v>0</v>
      </c>
      <c r="N94" s="25">
        <v>1</v>
      </c>
      <c r="O94" s="25">
        <v>0</v>
      </c>
      <c r="P94" s="25">
        <v>0</v>
      </c>
      <c r="Q94" s="25">
        <v>0</v>
      </c>
      <c r="R94" s="25">
        <v>0</v>
      </c>
      <c r="S94" s="25">
        <v>1</v>
      </c>
      <c r="T94" s="25">
        <v>0</v>
      </c>
      <c r="U94" s="25">
        <v>0</v>
      </c>
      <c r="V94" s="25">
        <v>0</v>
      </c>
      <c r="W94" s="25">
        <v>0</v>
      </c>
      <c r="X94" s="25"/>
      <c r="CG94" s="6">
        <f xml:space="preserve"> $C$94 * $H$10</f>
        <v>5.3248689322837314E-2</v>
      </c>
    </row>
    <row r="95" spans="1:85" outlineLevel="1" x14ac:dyDescent="0.2">
      <c r="A95" s="15">
        <v>376</v>
      </c>
      <c r="B95" s="14">
        <v>9.9613287859917676</v>
      </c>
      <c r="C95" s="14">
        <v>8.0406303994555381E-2</v>
      </c>
      <c r="D95" s="14">
        <f t="shared" si="4"/>
        <v>9.9070436020662509</v>
      </c>
      <c r="E95" s="14">
        <f t="shared" si="5"/>
        <v>10.015613969917284</v>
      </c>
      <c r="F95" s="14">
        <v>2.1545206191352449E-2</v>
      </c>
      <c r="G95" s="14">
        <f t="shared" si="6"/>
        <v>9.9467828434138088</v>
      </c>
      <c r="H95" s="14">
        <f t="shared" si="7"/>
        <v>9.9758747285697265</v>
      </c>
      <c r="I95" s="25">
        <v>3.8698930000000002</v>
      </c>
      <c r="J95" s="25">
        <v>2.4649000000000001</v>
      </c>
      <c r="K95" s="25">
        <v>0</v>
      </c>
      <c r="L95" s="25">
        <v>1</v>
      </c>
      <c r="M95" s="25">
        <v>0</v>
      </c>
      <c r="N95" s="25">
        <v>1</v>
      </c>
      <c r="O95" s="25">
        <v>0</v>
      </c>
      <c r="P95" s="25">
        <v>0</v>
      </c>
      <c r="Q95" s="25">
        <v>0</v>
      </c>
      <c r="R95" s="25">
        <v>0</v>
      </c>
      <c r="S95" s="25">
        <v>0</v>
      </c>
      <c r="T95" s="25">
        <v>0</v>
      </c>
      <c r="U95" s="25">
        <v>0</v>
      </c>
      <c r="V95" s="25">
        <v>0</v>
      </c>
      <c r="W95" s="25">
        <v>1</v>
      </c>
      <c r="X95" s="25"/>
      <c r="CG95" s="6">
        <f xml:space="preserve"> $C$95 * $H$10</f>
        <v>5.4285183925515922E-2</v>
      </c>
    </row>
    <row r="96" spans="1:85" outlineLevel="1" x14ac:dyDescent="0.2">
      <c r="A96" s="15">
        <v>377</v>
      </c>
      <c r="B96" s="14">
        <v>9.5392608183843901</v>
      </c>
      <c r="C96" s="14">
        <v>7.841092437361824E-2</v>
      </c>
      <c r="D96" s="14">
        <f t="shared" si="4"/>
        <v>9.4863227869126305</v>
      </c>
      <c r="E96" s="14">
        <f t="shared" si="5"/>
        <v>9.5921988498561497</v>
      </c>
      <c r="F96" s="14">
        <v>1.2136525404262903E-2</v>
      </c>
      <c r="G96" s="14">
        <f t="shared" si="6"/>
        <v>9.5310670141544165</v>
      </c>
      <c r="H96" s="14">
        <f t="shared" si="7"/>
        <v>9.5474546226143637</v>
      </c>
      <c r="I96" s="25">
        <v>2.8632879999999994</v>
      </c>
      <c r="J96" s="25">
        <v>2.0164</v>
      </c>
      <c r="K96" s="25">
        <v>1</v>
      </c>
      <c r="L96" s="25">
        <v>0</v>
      </c>
      <c r="M96" s="25">
        <v>0</v>
      </c>
      <c r="N96" s="25">
        <v>0</v>
      </c>
      <c r="O96" s="25">
        <v>0</v>
      </c>
      <c r="P96" s="25">
        <v>0</v>
      </c>
      <c r="Q96" s="25">
        <v>1</v>
      </c>
      <c r="R96" s="25">
        <v>0</v>
      </c>
      <c r="S96" s="25">
        <v>1</v>
      </c>
      <c r="T96" s="25">
        <v>0</v>
      </c>
      <c r="U96" s="25">
        <v>0</v>
      </c>
      <c r="V96" s="25">
        <v>0</v>
      </c>
      <c r="W96" s="25">
        <v>0</v>
      </c>
      <c r="X96" s="25"/>
      <c r="CG96" s="6">
        <f xml:space="preserve"> $C$96 * $H$10</f>
        <v>5.2938031471758892E-2</v>
      </c>
    </row>
    <row r="97" spans="1:85" outlineLevel="1" x14ac:dyDescent="0.2">
      <c r="A97" s="15">
        <v>378</v>
      </c>
      <c r="B97" s="14">
        <v>9.4753170669560767</v>
      </c>
      <c r="C97" s="14">
        <v>7.889197721792586E-2</v>
      </c>
      <c r="D97" s="14">
        <f t="shared" si="4"/>
        <v>9.4220542594302792</v>
      </c>
      <c r="E97" s="14">
        <f t="shared" si="5"/>
        <v>9.5285798744818742</v>
      </c>
      <c r="F97" s="14">
        <v>1.4932054685031539E-2</v>
      </c>
      <c r="G97" s="14">
        <f t="shared" si="6"/>
        <v>9.4652359004965696</v>
      </c>
      <c r="H97" s="14">
        <f t="shared" si="7"/>
        <v>9.4853982334155837</v>
      </c>
      <c r="I97" s="25">
        <v>1.0612080000000002</v>
      </c>
      <c r="J97" s="25">
        <v>1.0404</v>
      </c>
      <c r="K97" s="25">
        <v>0</v>
      </c>
      <c r="L97" s="25">
        <v>0</v>
      </c>
      <c r="M97" s="25">
        <v>0</v>
      </c>
      <c r="N97" s="25">
        <v>1</v>
      </c>
      <c r="O97" s="25">
        <v>0</v>
      </c>
      <c r="P97" s="25">
        <v>0</v>
      </c>
      <c r="Q97" s="25">
        <v>0</v>
      </c>
      <c r="R97" s="25">
        <v>0</v>
      </c>
      <c r="S97" s="25">
        <v>1</v>
      </c>
      <c r="T97" s="25">
        <v>0</v>
      </c>
      <c r="U97" s="25">
        <v>0</v>
      </c>
      <c r="V97" s="25">
        <v>0</v>
      </c>
      <c r="W97" s="25">
        <v>0</v>
      </c>
      <c r="X97" s="25"/>
      <c r="CG97" s="6">
        <f xml:space="preserve"> $C$97 * $H$10</f>
        <v>5.3262807525796894E-2</v>
      </c>
    </row>
    <row r="98" spans="1:85" outlineLevel="1" x14ac:dyDescent="0.2">
      <c r="A98" s="15">
        <v>379</v>
      </c>
      <c r="B98" s="14">
        <v>9.0676250251564454</v>
      </c>
      <c r="C98" s="14">
        <v>7.9678504283837007E-2</v>
      </c>
      <c r="D98" s="14">
        <f t="shared" ref="D98:D115" si="8" xml:space="preserve"> B98 - $H$10 * C98</f>
        <v>9.0138312049573361</v>
      </c>
      <c r="E98" s="14">
        <f t="shared" ref="E98:E115" si="9" xml:space="preserve"> B98 + $H$10 * C98</f>
        <v>9.1214188453555547</v>
      </c>
      <c r="F98" s="14">
        <v>1.8646346362557794E-2</v>
      </c>
      <c r="G98" s="14">
        <f t="shared" ref="G98:G115" si="10" xml:space="preserve"> B98 - $H$10 * F98</f>
        <v>9.0550362069725026</v>
      </c>
      <c r="H98" s="14">
        <f t="shared" ref="H98:H115" si="11" xml:space="preserve"> B98 + $H$10 * F98</f>
        <v>9.0802138433403883</v>
      </c>
      <c r="I98" s="25">
        <v>1.7279999999999998</v>
      </c>
      <c r="J98" s="25">
        <v>1.44</v>
      </c>
      <c r="K98" s="25">
        <v>1</v>
      </c>
      <c r="L98" s="25">
        <v>0</v>
      </c>
      <c r="M98" s="25">
        <v>0</v>
      </c>
      <c r="N98" s="25">
        <v>0</v>
      </c>
      <c r="O98" s="25">
        <v>0</v>
      </c>
      <c r="P98" s="25">
        <v>0</v>
      </c>
      <c r="Q98" s="25">
        <v>1</v>
      </c>
      <c r="R98" s="25">
        <v>0</v>
      </c>
      <c r="S98" s="25">
        <v>0</v>
      </c>
      <c r="T98" s="25">
        <v>0</v>
      </c>
      <c r="U98" s="25">
        <v>0</v>
      </c>
      <c r="V98" s="25">
        <v>1</v>
      </c>
      <c r="W98" s="25">
        <v>0</v>
      </c>
      <c r="X98" s="25"/>
      <c r="CG98" s="6">
        <f xml:space="preserve"> $C$98 * $H$10</f>
        <v>5.3793820199110096E-2</v>
      </c>
    </row>
    <row r="99" spans="1:85" outlineLevel="1" x14ac:dyDescent="0.2">
      <c r="A99" s="15">
        <v>380</v>
      </c>
      <c r="B99" s="14">
        <v>9.1950257621349198</v>
      </c>
      <c r="C99" s="14">
        <v>7.863610269939858E-2</v>
      </c>
      <c r="D99" s="14">
        <f t="shared" si="8"/>
        <v>9.1419357046872882</v>
      </c>
      <c r="E99" s="14">
        <f t="shared" si="9"/>
        <v>9.2481158195825515</v>
      </c>
      <c r="F99" s="14">
        <v>1.3515133573642549E-2</v>
      </c>
      <c r="G99" s="14">
        <f t="shared" si="10"/>
        <v>9.1859012100118331</v>
      </c>
      <c r="H99" s="14">
        <f t="shared" si="11"/>
        <v>9.2041503142580066</v>
      </c>
      <c r="I99" s="25">
        <v>1.1910160000000001</v>
      </c>
      <c r="J99" s="25">
        <v>1.1236000000000002</v>
      </c>
      <c r="K99" s="25">
        <v>1</v>
      </c>
      <c r="L99" s="25">
        <v>0</v>
      </c>
      <c r="M99" s="25">
        <v>0</v>
      </c>
      <c r="N99" s="25">
        <v>0</v>
      </c>
      <c r="O99" s="25">
        <v>0</v>
      </c>
      <c r="P99" s="25">
        <v>1</v>
      </c>
      <c r="Q99" s="25">
        <v>0</v>
      </c>
      <c r="R99" s="25">
        <v>0</v>
      </c>
      <c r="S99" s="25">
        <v>1</v>
      </c>
      <c r="T99" s="25">
        <v>0</v>
      </c>
      <c r="U99" s="25">
        <v>0</v>
      </c>
      <c r="V99" s="25">
        <v>0</v>
      </c>
      <c r="W99" s="25">
        <v>0</v>
      </c>
      <c r="X99" s="25"/>
      <c r="CG99" s="6">
        <f xml:space="preserve"> $C$99 * $H$10</f>
        <v>5.3090057447630797E-2</v>
      </c>
    </row>
    <row r="100" spans="1:85" outlineLevel="1" x14ac:dyDescent="0.2">
      <c r="A100" s="15">
        <v>381</v>
      </c>
      <c r="B100" s="14">
        <v>9.2820195310608291</v>
      </c>
      <c r="C100" s="14">
        <v>7.8509659750213068E-2</v>
      </c>
      <c r="D100" s="14">
        <f t="shared" si="8"/>
        <v>9.2290148397898744</v>
      </c>
      <c r="E100" s="14">
        <f t="shared" si="9"/>
        <v>9.3350242223317839</v>
      </c>
      <c r="F100" s="14">
        <v>1.2758873847533197E-2</v>
      </c>
      <c r="G100" s="14">
        <f t="shared" si="10"/>
        <v>9.2734055570427891</v>
      </c>
      <c r="H100" s="14">
        <f t="shared" si="11"/>
        <v>9.2906335050788691</v>
      </c>
      <c r="I100" s="25">
        <v>1.2950290000000002</v>
      </c>
      <c r="J100" s="25">
        <v>1.1881000000000002</v>
      </c>
      <c r="K100" s="25">
        <v>0</v>
      </c>
      <c r="L100" s="25">
        <v>0</v>
      </c>
      <c r="M100" s="25">
        <v>1</v>
      </c>
      <c r="N100" s="25">
        <v>0</v>
      </c>
      <c r="O100" s="25">
        <v>0</v>
      </c>
      <c r="P100" s="25">
        <v>0</v>
      </c>
      <c r="Q100" s="25">
        <v>1</v>
      </c>
      <c r="R100" s="25">
        <v>0</v>
      </c>
      <c r="S100" s="25">
        <v>1</v>
      </c>
      <c r="T100" s="25">
        <v>0</v>
      </c>
      <c r="U100" s="25">
        <v>0</v>
      </c>
      <c r="V100" s="25">
        <v>0</v>
      </c>
      <c r="W100" s="25">
        <v>0</v>
      </c>
      <c r="X100" s="25"/>
      <c r="CG100" s="6">
        <f xml:space="preserve"> $C$100 * $H$10</f>
        <v>5.3004691270955334E-2</v>
      </c>
    </row>
    <row r="101" spans="1:85" outlineLevel="1" x14ac:dyDescent="0.2">
      <c r="A101" s="15">
        <v>382</v>
      </c>
      <c r="B101" s="14">
        <v>9.4284697366206398</v>
      </c>
      <c r="C101" s="14">
        <v>7.8586549051710211E-2</v>
      </c>
      <c r="D101" s="14">
        <f t="shared" si="8"/>
        <v>9.3754131346204712</v>
      </c>
      <c r="E101" s="14">
        <f t="shared" si="9"/>
        <v>9.4815263386208084</v>
      </c>
      <c r="F101" s="14">
        <v>1.3223761931458689E-2</v>
      </c>
      <c r="G101" s="14">
        <f t="shared" si="10"/>
        <v>9.4195418999589133</v>
      </c>
      <c r="H101" s="14">
        <f t="shared" si="11"/>
        <v>9.4373975732823663</v>
      </c>
      <c r="I101" s="25">
        <v>2.0971520000000003</v>
      </c>
      <c r="J101" s="25">
        <v>1.6384000000000001</v>
      </c>
      <c r="K101" s="25">
        <v>0</v>
      </c>
      <c r="L101" s="25">
        <v>0</v>
      </c>
      <c r="M101" s="25">
        <v>0</v>
      </c>
      <c r="N101" s="25">
        <v>0</v>
      </c>
      <c r="O101" s="25">
        <v>0</v>
      </c>
      <c r="P101" s="25">
        <v>0</v>
      </c>
      <c r="Q101" s="25">
        <v>1</v>
      </c>
      <c r="R101" s="25">
        <v>0</v>
      </c>
      <c r="S101" s="25">
        <v>1</v>
      </c>
      <c r="T101" s="25">
        <v>0</v>
      </c>
      <c r="U101" s="25">
        <v>0</v>
      </c>
      <c r="V101" s="25">
        <v>0</v>
      </c>
      <c r="W101" s="25">
        <v>0</v>
      </c>
      <c r="X101" s="25"/>
      <c r="CG101" s="6">
        <f xml:space="preserve"> $C$101 * $H$10</f>
        <v>5.3056602000168304E-2</v>
      </c>
    </row>
    <row r="102" spans="1:85" outlineLevel="1" x14ac:dyDescent="0.2">
      <c r="A102" s="15">
        <v>383</v>
      </c>
      <c r="B102" s="14">
        <v>9.6043277137139231</v>
      </c>
      <c r="C102" s="14">
        <v>7.8270413581693954E-2</v>
      </c>
      <c r="D102" s="14">
        <f t="shared" si="8"/>
        <v>9.5514845461247724</v>
      </c>
      <c r="E102" s="14">
        <f t="shared" si="9"/>
        <v>9.6571708813030739</v>
      </c>
      <c r="F102" s="14">
        <v>1.1192847270130256E-2</v>
      </c>
      <c r="G102" s="14">
        <f t="shared" si="10"/>
        <v>9.5967710204880987</v>
      </c>
      <c r="H102" s="14">
        <f t="shared" si="11"/>
        <v>9.6118844069397475</v>
      </c>
      <c r="I102" s="25">
        <v>4.0196790000000009</v>
      </c>
      <c r="J102" s="25">
        <v>2.5281000000000002</v>
      </c>
      <c r="K102" s="25">
        <v>0</v>
      </c>
      <c r="L102" s="25">
        <v>1</v>
      </c>
      <c r="M102" s="25">
        <v>0</v>
      </c>
      <c r="N102" s="25">
        <v>0</v>
      </c>
      <c r="O102" s="25">
        <v>0</v>
      </c>
      <c r="P102" s="25">
        <v>0</v>
      </c>
      <c r="Q102" s="25">
        <v>0</v>
      </c>
      <c r="R102" s="25">
        <v>0</v>
      </c>
      <c r="S102" s="25">
        <v>0</v>
      </c>
      <c r="T102" s="25">
        <v>0</v>
      </c>
      <c r="U102" s="25">
        <v>0</v>
      </c>
      <c r="V102" s="25">
        <v>0</v>
      </c>
      <c r="W102" s="25">
        <v>0</v>
      </c>
      <c r="X102" s="25"/>
      <c r="CG102" s="6">
        <f xml:space="preserve"> $C$102 * $H$10</f>
        <v>5.2843167589150308E-2</v>
      </c>
    </row>
    <row r="103" spans="1:85" outlineLevel="1" x14ac:dyDescent="0.2">
      <c r="A103" s="15">
        <v>384</v>
      </c>
      <c r="B103" s="14">
        <v>10.386599849766434</v>
      </c>
      <c r="C103" s="14">
        <v>7.9086038244334259E-2</v>
      </c>
      <c r="D103" s="14">
        <f t="shared" si="8"/>
        <v>10.333206024671266</v>
      </c>
      <c r="E103" s="14">
        <f t="shared" si="9"/>
        <v>10.439993674861601</v>
      </c>
      <c r="F103" s="14">
        <v>1.5925565388624059E-2</v>
      </c>
      <c r="G103" s="14">
        <f t="shared" si="10"/>
        <v>10.375847928545209</v>
      </c>
      <c r="H103" s="14">
        <f t="shared" si="11"/>
        <v>10.397351770987658</v>
      </c>
      <c r="I103" s="25">
        <v>8.1206009999999971</v>
      </c>
      <c r="J103" s="25">
        <v>4.0400999999999989</v>
      </c>
      <c r="K103" s="25">
        <v>0</v>
      </c>
      <c r="L103" s="25">
        <v>1</v>
      </c>
      <c r="M103" s="25">
        <v>0</v>
      </c>
      <c r="N103" s="25">
        <v>0</v>
      </c>
      <c r="O103" s="25">
        <v>0</v>
      </c>
      <c r="P103" s="25">
        <v>0</v>
      </c>
      <c r="Q103" s="25">
        <v>1</v>
      </c>
      <c r="R103" s="25">
        <v>0</v>
      </c>
      <c r="S103" s="25">
        <v>0</v>
      </c>
      <c r="T103" s="25">
        <v>0</v>
      </c>
      <c r="U103" s="25">
        <v>1</v>
      </c>
      <c r="V103" s="25">
        <v>0</v>
      </c>
      <c r="W103" s="25">
        <v>0</v>
      </c>
      <c r="X103" s="25"/>
      <c r="CG103" s="6">
        <f xml:space="preserve"> $C$103 * $H$10</f>
        <v>5.3393825095166429E-2</v>
      </c>
    </row>
    <row r="104" spans="1:85" outlineLevel="1" x14ac:dyDescent="0.2">
      <c r="A104" s="15">
        <v>385</v>
      </c>
      <c r="B104" s="14">
        <v>9.563533774178234</v>
      </c>
      <c r="C104" s="14">
        <v>8.0200021295032398E-2</v>
      </c>
      <c r="D104" s="14">
        <f t="shared" si="8"/>
        <v>9.5093878591125947</v>
      </c>
      <c r="E104" s="14">
        <f t="shared" si="9"/>
        <v>9.6176796892438734</v>
      </c>
      <c r="F104" s="14">
        <v>2.0762119436288053E-2</v>
      </c>
      <c r="G104" s="14">
        <f t="shared" si="10"/>
        <v>9.5495165215961642</v>
      </c>
      <c r="H104" s="14">
        <f t="shared" si="11"/>
        <v>9.5775510267603039</v>
      </c>
      <c r="I104" s="25">
        <v>4.096000000000001</v>
      </c>
      <c r="J104" s="25">
        <v>2.5600000000000005</v>
      </c>
      <c r="K104" s="25">
        <v>1</v>
      </c>
      <c r="L104" s="25">
        <v>0</v>
      </c>
      <c r="M104" s="25">
        <v>0</v>
      </c>
      <c r="N104" s="25">
        <v>0</v>
      </c>
      <c r="O104" s="25">
        <v>0</v>
      </c>
      <c r="P104" s="25">
        <v>0</v>
      </c>
      <c r="Q104" s="25">
        <v>0</v>
      </c>
      <c r="R104" s="25">
        <v>0</v>
      </c>
      <c r="S104" s="25">
        <v>0</v>
      </c>
      <c r="T104" s="25">
        <v>0</v>
      </c>
      <c r="U104" s="25">
        <v>0</v>
      </c>
      <c r="V104" s="25">
        <v>0</v>
      </c>
      <c r="W104" s="25">
        <v>1</v>
      </c>
      <c r="X104" s="25"/>
      <c r="CG104" s="6">
        <f xml:space="preserve"> $C$104 * $H$10</f>
        <v>5.4145915065638775E-2</v>
      </c>
    </row>
    <row r="105" spans="1:85" outlineLevel="1" x14ac:dyDescent="0.2">
      <c r="A105" s="15">
        <v>386</v>
      </c>
      <c r="B105" s="14">
        <v>9.3990902033403074</v>
      </c>
      <c r="C105" s="14">
        <v>7.8479008240709469E-2</v>
      </c>
      <c r="D105" s="14">
        <f t="shared" si="8"/>
        <v>9.346106206004384</v>
      </c>
      <c r="E105" s="14">
        <f t="shared" si="9"/>
        <v>9.4520742006762308</v>
      </c>
      <c r="F105" s="14">
        <v>1.2568887071192291E-2</v>
      </c>
      <c r="G105" s="14">
        <f t="shared" si="10"/>
        <v>9.3906044962190727</v>
      </c>
      <c r="H105" s="14">
        <f t="shared" si="11"/>
        <v>9.4075759104615422</v>
      </c>
      <c r="I105" s="25">
        <v>1.6430319999999998</v>
      </c>
      <c r="J105" s="25">
        <v>1.3923999999999999</v>
      </c>
      <c r="K105" s="25">
        <v>0</v>
      </c>
      <c r="L105" s="25">
        <v>0</v>
      </c>
      <c r="M105" s="25">
        <v>1</v>
      </c>
      <c r="N105" s="25">
        <v>0</v>
      </c>
      <c r="O105" s="25">
        <v>0</v>
      </c>
      <c r="P105" s="25">
        <v>0</v>
      </c>
      <c r="Q105" s="25">
        <v>1</v>
      </c>
      <c r="R105" s="25">
        <v>0</v>
      </c>
      <c r="S105" s="25">
        <v>1</v>
      </c>
      <c r="T105" s="25">
        <v>0</v>
      </c>
      <c r="U105" s="25">
        <v>0</v>
      </c>
      <c r="V105" s="25">
        <v>0</v>
      </c>
      <c r="W105" s="25">
        <v>0</v>
      </c>
      <c r="X105" s="25"/>
      <c r="CG105" s="6">
        <f xml:space="preserve"> $C$105 * $H$10</f>
        <v>5.2983997335923697E-2</v>
      </c>
    </row>
    <row r="106" spans="1:85" outlineLevel="1" x14ac:dyDescent="0.2">
      <c r="A106" s="15">
        <v>387</v>
      </c>
      <c r="B106" s="14">
        <v>9.0841862125013737</v>
      </c>
      <c r="C106" s="14">
        <v>7.8269470369060803E-2</v>
      </c>
      <c r="D106" s="14">
        <f t="shared" si="8"/>
        <v>9.0313436817089503</v>
      </c>
      <c r="E106" s="14">
        <f t="shared" si="9"/>
        <v>9.1370287432937971</v>
      </c>
      <c r="F106" s="14">
        <v>1.1186249577777538E-2</v>
      </c>
      <c r="G106" s="14">
        <f t="shared" si="10"/>
        <v>9.0766339736146371</v>
      </c>
      <c r="H106" s="14">
        <f t="shared" si="11"/>
        <v>9.0917384513881103</v>
      </c>
      <c r="I106" s="25">
        <v>1.8158479999999999</v>
      </c>
      <c r="J106" s="25">
        <v>1.4883999999999999</v>
      </c>
      <c r="K106" s="25">
        <v>0</v>
      </c>
      <c r="L106" s="25">
        <v>1</v>
      </c>
      <c r="M106" s="25">
        <v>0</v>
      </c>
      <c r="N106" s="25">
        <v>0</v>
      </c>
      <c r="O106" s="25">
        <v>0</v>
      </c>
      <c r="P106" s="25">
        <v>0</v>
      </c>
      <c r="Q106" s="25">
        <v>0</v>
      </c>
      <c r="R106" s="25">
        <v>0</v>
      </c>
      <c r="S106" s="25">
        <v>1</v>
      </c>
      <c r="T106" s="25">
        <v>0</v>
      </c>
      <c r="U106" s="25">
        <v>0</v>
      </c>
      <c r="V106" s="25">
        <v>0</v>
      </c>
      <c r="W106" s="25">
        <v>0</v>
      </c>
      <c r="X106" s="25"/>
      <c r="CG106" s="6">
        <f xml:space="preserve"> $C$106 * $H$10</f>
        <v>5.2842530792422591E-2</v>
      </c>
    </row>
    <row r="107" spans="1:85" outlineLevel="1" x14ac:dyDescent="0.2">
      <c r="A107" s="15">
        <v>388</v>
      </c>
      <c r="B107" s="14">
        <v>9.7306951830378683</v>
      </c>
      <c r="C107" s="14">
        <v>7.8961007134753888E-2</v>
      </c>
      <c r="D107" s="14">
        <f t="shared" si="8"/>
        <v>9.6773857709357483</v>
      </c>
      <c r="E107" s="14">
        <f t="shared" si="9"/>
        <v>9.7840045951399883</v>
      </c>
      <c r="F107" s="14">
        <v>1.5292574521567454E-2</v>
      </c>
      <c r="G107" s="14">
        <f t="shared" si="10"/>
        <v>9.7203706166872728</v>
      </c>
      <c r="H107" s="14">
        <f t="shared" si="11"/>
        <v>9.7410197493884638</v>
      </c>
      <c r="I107" s="25">
        <v>1.953125</v>
      </c>
      <c r="J107" s="25">
        <v>1.5625</v>
      </c>
      <c r="K107" s="25">
        <v>0</v>
      </c>
      <c r="L107" s="25">
        <v>0</v>
      </c>
      <c r="M107" s="25">
        <v>1</v>
      </c>
      <c r="N107" s="25">
        <v>0</v>
      </c>
      <c r="O107" s="25">
        <v>1</v>
      </c>
      <c r="P107" s="25">
        <v>0</v>
      </c>
      <c r="Q107" s="25">
        <v>0</v>
      </c>
      <c r="R107" s="25">
        <v>0</v>
      </c>
      <c r="S107" s="25">
        <v>1</v>
      </c>
      <c r="T107" s="25">
        <v>0</v>
      </c>
      <c r="U107" s="25">
        <v>0</v>
      </c>
      <c r="V107" s="25">
        <v>0</v>
      </c>
      <c r="W107" s="25">
        <v>0</v>
      </c>
      <c r="X107" s="25"/>
      <c r="CG107" s="6">
        <f xml:space="preserve"> $C$107 * $H$10</f>
        <v>5.3309412102119993E-2</v>
      </c>
    </row>
    <row r="108" spans="1:85" outlineLevel="1" x14ac:dyDescent="0.2">
      <c r="A108" s="15">
        <v>389</v>
      </c>
      <c r="B108" s="14">
        <v>9.8731450332195188</v>
      </c>
      <c r="C108" s="14">
        <v>7.8638056929316913E-2</v>
      </c>
      <c r="D108" s="14">
        <f t="shared" si="8"/>
        <v>9.8200536564010772</v>
      </c>
      <c r="E108" s="14">
        <f t="shared" si="9"/>
        <v>9.9262364100379603</v>
      </c>
      <c r="F108" s="14">
        <v>1.3526499376465785E-2</v>
      </c>
      <c r="G108" s="14">
        <f t="shared" si="10"/>
        <v>9.8640128076346993</v>
      </c>
      <c r="H108" s="14">
        <f t="shared" si="11"/>
        <v>9.8822772588043382</v>
      </c>
      <c r="I108" s="25">
        <v>4.2515280000000004</v>
      </c>
      <c r="J108" s="25">
        <v>2.6244000000000005</v>
      </c>
      <c r="K108" s="25">
        <v>0</v>
      </c>
      <c r="L108" s="25">
        <v>1</v>
      </c>
      <c r="M108" s="25">
        <v>0</v>
      </c>
      <c r="N108" s="25">
        <v>0</v>
      </c>
      <c r="O108" s="25">
        <v>0</v>
      </c>
      <c r="P108" s="25">
        <v>1</v>
      </c>
      <c r="Q108" s="25">
        <v>0</v>
      </c>
      <c r="R108" s="25">
        <v>0</v>
      </c>
      <c r="S108" s="25">
        <v>1</v>
      </c>
      <c r="T108" s="25">
        <v>0</v>
      </c>
      <c r="U108" s="25">
        <v>0</v>
      </c>
      <c r="V108" s="25">
        <v>0</v>
      </c>
      <c r="W108" s="25">
        <v>0</v>
      </c>
      <c r="X108" s="25"/>
      <c r="CG108" s="6">
        <f xml:space="preserve"> $C$108 * $H$10</f>
        <v>5.3091376818442282E-2</v>
      </c>
    </row>
    <row r="109" spans="1:85" outlineLevel="1" x14ac:dyDescent="0.2">
      <c r="A109" s="15">
        <v>390</v>
      </c>
      <c r="B109" s="14">
        <v>9.2669161601899344</v>
      </c>
      <c r="C109" s="14">
        <v>7.8985834649808212E-2</v>
      </c>
      <c r="D109" s="14">
        <f t="shared" si="8"/>
        <v>9.2135899861406259</v>
      </c>
      <c r="E109" s="14">
        <f t="shared" si="9"/>
        <v>9.3202423342392429</v>
      </c>
      <c r="F109" s="14">
        <v>1.542025496189614E-2</v>
      </c>
      <c r="G109" s="14">
        <f t="shared" si="10"/>
        <v>9.2565053921879432</v>
      </c>
      <c r="H109" s="14">
        <f t="shared" si="11"/>
        <v>9.2773269281919255</v>
      </c>
      <c r="I109" s="25">
        <v>1.6682228559999999</v>
      </c>
      <c r="J109" s="25">
        <v>1.406596</v>
      </c>
      <c r="K109" s="25">
        <v>0</v>
      </c>
      <c r="L109" s="25">
        <v>1</v>
      </c>
      <c r="M109" s="25">
        <v>0</v>
      </c>
      <c r="N109" s="25">
        <v>0</v>
      </c>
      <c r="O109" s="25">
        <v>0</v>
      </c>
      <c r="P109" s="25">
        <v>0</v>
      </c>
      <c r="Q109" s="25">
        <v>1</v>
      </c>
      <c r="R109" s="25">
        <v>0</v>
      </c>
      <c r="S109" s="25">
        <v>0</v>
      </c>
      <c r="T109" s="25">
        <v>1</v>
      </c>
      <c r="U109" s="25">
        <v>0</v>
      </c>
      <c r="V109" s="25">
        <v>0</v>
      </c>
      <c r="W109" s="25">
        <v>0</v>
      </c>
      <c r="X109" s="25"/>
      <c r="CG109" s="6">
        <f xml:space="preserve"> $C$109 * $H$10</f>
        <v>5.3326174049307971E-2</v>
      </c>
    </row>
    <row r="110" spans="1:85" outlineLevel="1" x14ac:dyDescent="0.2">
      <c r="A110" s="15">
        <v>391</v>
      </c>
      <c r="B110" s="14">
        <v>9.3851213287443684</v>
      </c>
      <c r="C110" s="14">
        <v>7.8689153788802868E-2</v>
      </c>
      <c r="D110" s="14">
        <f t="shared" si="8"/>
        <v>9.3319954546007491</v>
      </c>
      <c r="E110" s="14">
        <f t="shared" si="9"/>
        <v>9.4382472028879878</v>
      </c>
      <c r="F110" s="14">
        <v>1.3820459896866985E-2</v>
      </c>
      <c r="G110" s="14">
        <f t="shared" si="10"/>
        <v>9.3757906398535145</v>
      </c>
      <c r="H110" s="14">
        <f t="shared" si="11"/>
        <v>9.3944520176352224</v>
      </c>
      <c r="I110" s="25">
        <v>2.2999680000000002</v>
      </c>
      <c r="J110" s="25">
        <v>1.7424000000000002</v>
      </c>
      <c r="K110" s="25">
        <v>0</v>
      </c>
      <c r="L110" s="25">
        <v>1</v>
      </c>
      <c r="M110" s="25">
        <v>0</v>
      </c>
      <c r="N110" s="25">
        <v>0</v>
      </c>
      <c r="O110" s="25">
        <v>0</v>
      </c>
      <c r="P110" s="25">
        <v>0</v>
      </c>
      <c r="Q110" s="25">
        <v>0</v>
      </c>
      <c r="R110" s="25">
        <v>0</v>
      </c>
      <c r="S110" s="25">
        <v>0</v>
      </c>
      <c r="T110" s="25">
        <v>0</v>
      </c>
      <c r="U110" s="25">
        <v>1</v>
      </c>
      <c r="V110" s="25">
        <v>0</v>
      </c>
      <c r="W110" s="25">
        <v>0</v>
      </c>
      <c r="X110" s="25"/>
      <c r="CG110" s="6">
        <f xml:space="preserve"> $C$110 * $H$10</f>
        <v>5.3125874143619661E-2</v>
      </c>
    </row>
    <row r="111" spans="1:85" outlineLevel="1" x14ac:dyDescent="0.2">
      <c r="A111" s="15">
        <v>392</v>
      </c>
      <c r="B111" s="14">
        <v>8.9956619346726345</v>
      </c>
      <c r="C111" s="14">
        <v>7.8656487983708542E-2</v>
      </c>
      <c r="D111" s="14">
        <f t="shared" si="8"/>
        <v>8.9425581143873512</v>
      </c>
      <c r="E111" s="14">
        <f t="shared" si="9"/>
        <v>9.0487657549579179</v>
      </c>
      <c r="F111" s="14">
        <v>1.3633242083023682E-2</v>
      </c>
      <c r="G111" s="14">
        <f t="shared" si="10"/>
        <v>8.9864576432525478</v>
      </c>
      <c r="H111" s="14">
        <f t="shared" si="11"/>
        <v>9.0048662260927212</v>
      </c>
      <c r="I111" s="25">
        <v>1.1248640000000001</v>
      </c>
      <c r="J111" s="25">
        <v>1.0816000000000001</v>
      </c>
      <c r="K111" s="25">
        <v>0</v>
      </c>
      <c r="L111" s="25">
        <v>0</v>
      </c>
      <c r="M111" s="25">
        <v>0</v>
      </c>
      <c r="N111" s="25">
        <v>0</v>
      </c>
      <c r="O111" s="25">
        <v>0</v>
      </c>
      <c r="P111" s="25">
        <v>0</v>
      </c>
      <c r="Q111" s="25">
        <v>0</v>
      </c>
      <c r="R111" s="25">
        <v>0</v>
      </c>
      <c r="S111" s="25">
        <v>1</v>
      </c>
      <c r="T111" s="25">
        <v>0</v>
      </c>
      <c r="U111" s="25">
        <v>0</v>
      </c>
      <c r="V111" s="25">
        <v>0</v>
      </c>
      <c r="W111" s="25">
        <v>0</v>
      </c>
      <c r="X111" s="25"/>
      <c r="CG111" s="6">
        <f xml:space="preserve"> $C$111 * $H$10</f>
        <v>5.3103820285283619E-2</v>
      </c>
    </row>
    <row r="112" spans="1:85" outlineLevel="1" x14ac:dyDescent="0.2">
      <c r="A112" s="15">
        <v>393</v>
      </c>
      <c r="B112" s="14">
        <v>10.79554991762039</v>
      </c>
      <c r="C112" s="14">
        <v>9.2094105368502752E-2</v>
      </c>
      <c r="D112" s="14">
        <f t="shared" si="8"/>
        <v>10.733373879175399</v>
      </c>
      <c r="E112" s="14">
        <f t="shared" si="9"/>
        <v>10.85772595606538</v>
      </c>
      <c r="F112" s="14">
        <v>4.9803076525330503E-2</v>
      </c>
      <c r="G112" s="14">
        <f t="shared" si="10"/>
        <v>10.761926071790874</v>
      </c>
      <c r="H112" s="14">
        <f t="shared" si="11"/>
        <v>10.829173763449905</v>
      </c>
      <c r="I112" s="25">
        <v>15.438249000000004</v>
      </c>
      <c r="J112" s="25">
        <v>6.2001000000000008</v>
      </c>
      <c r="K112" s="25">
        <v>0</v>
      </c>
      <c r="L112" s="25">
        <v>1</v>
      </c>
      <c r="M112" s="25">
        <v>0</v>
      </c>
      <c r="N112" s="25">
        <v>0</v>
      </c>
      <c r="O112" s="25">
        <v>0</v>
      </c>
      <c r="P112" s="25">
        <v>0</v>
      </c>
      <c r="Q112" s="25">
        <v>1</v>
      </c>
      <c r="R112" s="25">
        <v>0</v>
      </c>
      <c r="S112" s="25">
        <v>0</v>
      </c>
      <c r="T112" s="25">
        <v>0</v>
      </c>
      <c r="U112" s="25">
        <v>1</v>
      </c>
      <c r="V112" s="25">
        <v>0</v>
      </c>
      <c r="W112" s="25">
        <v>0</v>
      </c>
      <c r="X112" s="25"/>
      <c r="CG112" s="6">
        <f xml:space="preserve"> $C$112 * $H$10</f>
        <v>6.2176038444989833E-2</v>
      </c>
    </row>
    <row r="113" spans="1:85" outlineLevel="1" x14ac:dyDescent="0.2">
      <c r="A113" s="15">
        <v>394</v>
      </c>
      <c r="B113" s="14">
        <v>9.4438348841028592</v>
      </c>
      <c r="C113" s="14">
        <v>7.9509019160049793E-2</v>
      </c>
      <c r="D113" s="14">
        <f t="shared" si="8"/>
        <v>9.3901554893985217</v>
      </c>
      <c r="E113" s="14">
        <f t="shared" si="9"/>
        <v>9.4975142788071967</v>
      </c>
      <c r="F113" s="14">
        <v>1.7908275058089927E-2</v>
      </c>
      <c r="G113" s="14">
        <f t="shared" si="10"/>
        <v>9.431744364367205</v>
      </c>
      <c r="H113" s="14">
        <f t="shared" si="11"/>
        <v>9.4559254038385134</v>
      </c>
      <c r="I113" s="25">
        <v>1.0737418240000001</v>
      </c>
      <c r="J113" s="25">
        <v>1.048576</v>
      </c>
      <c r="K113" s="25">
        <v>0</v>
      </c>
      <c r="L113" s="25">
        <v>1</v>
      </c>
      <c r="M113" s="25">
        <v>0</v>
      </c>
      <c r="N113" s="25">
        <v>1</v>
      </c>
      <c r="O113" s="25">
        <v>0</v>
      </c>
      <c r="P113" s="25">
        <v>0</v>
      </c>
      <c r="Q113" s="25">
        <v>0</v>
      </c>
      <c r="R113" s="25">
        <v>0</v>
      </c>
      <c r="S113" s="25">
        <v>0</v>
      </c>
      <c r="T113" s="25">
        <v>1</v>
      </c>
      <c r="U113" s="25">
        <v>0</v>
      </c>
      <c r="V113" s="25">
        <v>0</v>
      </c>
      <c r="W113" s="25">
        <v>0</v>
      </c>
      <c r="X113" s="25"/>
      <c r="CG113" s="6">
        <f xml:space="preserve"> $C$113 * $H$10</f>
        <v>5.3679394704337316E-2</v>
      </c>
    </row>
    <row r="114" spans="1:85" outlineLevel="1" x14ac:dyDescent="0.2">
      <c r="A114" s="15">
        <v>395</v>
      </c>
      <c r="B114" s="14">
        <v>9.7396779229303174</v>
      </c>
      <c r="C114" s="14">
        <v>7.899179585966834E-2</v>
      </c>
      <c r="D114" s="14">
        <f t="shared" si="8"/>
        <v>9.6863477242541141</v>
      </c>
      <c r="E114" s="14">
        <f t="shared" si="9"/>
        <v>9.7930081216065208</v>
      </c>
      <c r="F114" s="14">
        <v>1.5450760528160364E-2</v>
      </c>
      <c r="G114" s="14">
        <f t="shared" si="10"/>
        <v>9.7292465595248174</v>
      </c>
      <c r="H114" s="14">
        <f t="shared" si="11"/>
        <v>9.7501092863358174</v>
      </c>
      <c r="I114" s="25">
        <v>4.096000000000001</v>
      </c>
      <c r="J114" s="25">
        <v>2.5600000000000005</v>
      </c>
      <c r="K114" s="25">
        <v>0</v>
      </c>
      <c r="L114" s="25">
        <v>0</v>
      </c>
      <c r="M114" s="25">
        <v>0</v>
      </c>
      <c r="N114" s="25">
        <v>0</v>
      </c>
      <c r="O114" s="25">
        <v>0</v>
      </c>
      <c r="P114" s="25">
        <v>0</v>
      </c>
      <c r="Q114" s="25">
        <v>0</v>
      </c>
      <c r="R114" s="25">
        <v>0</v>
      </c>
      <c r="S114" s="25">
        <v>1</v>
      </c>
      <c r="T114" s="25">
        <v>0</v>
      </c>
      <c r="U114" s="25">
        <v>0</v>
      </c>
      <c r="V114" s="25">
        <v>0</v>
      </c>
      <c r="W114" s="25">
        <v>0</v>
      </c>
      <c r="X114" s="25"/>
      <c r="CG114" s="6">
        <f xml:space="preserve"> $C$114 * $H$10</f>
        <v>5.3330198676204116E-2</v>
      </c>
    </row>
    <row r="115" spans="1:85" outlineLevel="1" x14ac:dyDescent="0.2">
      <c r="A115" s="15">
        <v>396</v>
      </c>
      <c r="B115" s="14">
        <v>9.0709208842659077</v>
      </c>
      <c r="C115" s="14">
        <v>7.8270406151429051E-2</v>
      </c>
      <c r="D115" s="14">
        <f t="shared" si="8"/>
        <v>9.0180777216931958</v>
      </c>
      <c r="E115" s="14">
        <f t="shared" si="9"/>
        <v>9.1237640468386196</v>
      </c>
      <c r="F115" s="14">
        <v>1.1192795310944576E-2</v>
      </c>
      <c r="G115" s="14">
        <f t="shared" si="10"/>
        <v>9.0633642261195959</v>
      </c>
      <c r="H115" s="14">
        <f t="shared" si="11"/>
        <v>9.0784775424122195</v>
      </c>
      <c r="I115" s="25">
        <v>1.7715609999999999</v>
      </c>
      <c r="J115" s="25">
        <v>1.4641</v>
      </c>
      <c r="K115" s="25">
        <v>0</v>
      </c>
      <c r="L115" s="25">
        <v>1</v>
      </c>
      <c r="M115" s="25">
        <v>0</v>
      </c>
      <c r="N115" s="25">
        <v>0</v>
      </c>
      <c r="O115" s="25">
        <v>0</v>
      </c>
      <c r="P115" s="25">
        <v>0</v>
      </c>
      <c r="Q115" s="25">
        <v>0</v>
      </c>
      <c r="R115" s="25">
        <v>0</v>
      </c>
      <c r="S115" s="25">
        <v>1</v>
      </c>
      <c r="T115" s="25">
        <v>0</v>
      </c>
      <c r="U115" s="25">
        <v>0</v>
      </c>
      <c r="V115" s="25">
        <v>0</v>
      </c>
      <c r="W115" s="25">
        <v>0</v>
      </c>
      <c r="X115" s="25"/>
      <c r="CG115" s="6">
        <f xml:space="preserve"> $C$115 * $H$10</f>
        <v>5.2843162572711586E-2</v>
      </c>
    </row>
    <row r="116" spans="1:85" outlineLevel="1" x14ac:dyDescent="0.2">
      <c r="I116" s="25"/>
      <c r="J116" s="25"/>
      <c r="K116" s="25"/>
      <c r="L116" s="25"/>
      <c r="M116" s="25"/>
      <c r="N116" s="25"/>
      <c r="O116" s="25"/>
      <c r="P116" s="25"/>
      <c r="Q116" s="25"/>
      <c r="R116" s="25"/>
      <c r="S116" s="25"/>
      <c r="T116" s="25"/>
      <c r="U116" s="25"/>
      <c r="V116" s="25"/>
      <c r="W116" s="25"/>
      <c r="X116" s="25"/>
    </row>
    <row r="117" spans="1:85" outlineLevel="1" x14ac:dyDescent="0.2"/>
    <row r="118" spans="1:85" outlineLevel="1" x14ac:dyDescent="0.2"/>
    <row r="119" spans="1:85" outlineLevel="1" x14ac:dyDescent="0.2"/>
    <row r="120" spans="1:85" outlineLevel="1" x14ac:dyDescent="0.2"/>
    <row r="121" spans="1:85" outlineLevel="1" x14ac:dyDescent="0.2"/>
    <row r="122" spans="1:85" outlineLevel="1" x14ac:dyDescent="0.2"/>
    <row r="123" spans="1:85" outlineLevel="1" x14ac:dyDescent="0.2"/>
    <row r="124" spans="1:85" outlineLevel="1" x14ac:dyDescent="0.2"/>
    <row r="125" spans="1:85" outlineLevel="1" x14ac:dyDescent="0.2"/>
    <row r="126" spans="1:85" outlineLevel="1" x14ac:dyDescent="0.2"/>
    <row r="127" spans="1:85" outlineLevel="1" x14ac:dyDescent="0.2"/>
    <row r="128" spans="1:85"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x14ac:dyDescent="0.2">
      <c r="A135" s="37"/>
    </row>
    <row r="136" spans="1:1" x14ac:dyDescent="0.2">
      <c r="A136" s="11" t="s">
        <v>173</v>
      </c>
    </row>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outlineLevel="1" x14ac:dyDescent="0.2"/>
    <row r="152" spans="1:1" outlineLevel="1" x14ac:dyDescent="0.2"/>
    <row r="153" spans="1:1" outlineLevel="1" x14ac:dyDescent="0.2"/>
    <row r="154" spans="1:1" outlineLevel="1" x14ac:dyDescent="0.2"/>
    <row r="155" spans="1:1" outlineLevel="1" x14ac:dyDescent="0.2"/>
    <row r="156" spans="1:1" outlineLevel="1" x14ac:dyDescent="0.2"/>
    <row r="157" spans="1:1" x14ac:dyDescent="0.2">
      <c r="A157" s="37"/>
    </row>
    <row r="158" spans="1:1" x14ac:dyDescent="0.2">
      <c r="A158" s="11" t="s">
        <v>174</v>
      </c>
    </row>
    <row r="159" spans="1:1" outlineLevel="1" x14ac:dyDescent="0.2"/>
    <row r="160" spans="1:1" outlineLevel="1" x14ac:dyDescent="0.2"/>
    <row r="161" outlineLevel="1" x14ac:dyDescent="0.2"/>
    <row r="162" outlineLevel="1" x14ac:dyDescent="0.2"/>
    <row r="163" outlineLevel="1" x14ac:dyDescent="0.2"/>
    <row r="164" outlineLevel="1" x14ac:dyDescent="0.2"/>
    <row r="165" outlineLevel="1" x14ac:dyDescent="0.2"/>
    <row r="166" outlineLevel="1" x14ac:dyDescent="0.2"/>
    <row r="167" outlineLevel="1" x14ac:dyDescent="0.2"/>
    <row r="168" outlineLevel="1" x14ac:dyDescent="0.2"/>
    <row r="169" outlineLevel="1" x14ac:dyDescent="0.2"/>
    <row r="170" outlineLevel="1" x14ac:dyDescent="0.2"/>
    <row r="171" outlineLevel="1" x14ac:dyDescent="0.2"/>
    <row r="172" outlineLevel="1" x14ac:dyDescent="0.2"/>
    <row r="173" outlineLevel="1" x14ac:dyDescent="0.2"/>
    <row r="174" outlineLevel="1" x14ac:dyDescent="0.2"/>
    <row r="175" outlineLevel="1" x14ac:dyDescent="0.2"/>
    <row r="176" outlineLevel="1" x14ac:dyDescent="0.2"/>
    <row r="177" spans="1:1" outlineLevel="1" x14ac:dyDescent="0.2"/>
    <row r="178" spans="1:1" outlineLevel="1" x14ac:dyDescent="0.2"/>
    <row r="179" spans="1:1" x14ac:dyDescent="0.2">
      <c r="A179" s="37"/>
    </row>
    <row r="180" spans="1:1" x14ac:dyDescent="0.2">
      <c r="A180" s="11" t="s">
        <v>175</v>
      </c>
    </row>
    <row r="181" spans="1:1" outlineLevel="1" x14ac:dyDescent="0.2"/>
    <row r="182" spans="1:1" outlineLevel="1" x14ac:dyDescent="0.2"/>
    <row r="183" spans="1:1" outlineLevel="1" x14ac:dyDescent="0.2"/>
    <row r="184" spans="1:1" outlineLevel="1" x14ac:dyDescent="0.2"/>
    <row r="185" spans="1:1" outlineLevel="1" x14ac:dyDescent="0.2"/>
    <row r="186" spans="1:1" outlineLevel="1" x14ac:dyDescent="0.2"/>
    <row r="187" spans="1:1" outlineLevel="1" x14ac:dyDescent="0.2"/>
    <row r="188" spans="1:1" outlineLevel="1" x14ac:dyDescent="0.2"/>
    <row r="189" spans="1:1" outlineLevel="1" x14ac:dyDescent="0.2"/>
    <row r="190" spans="1:1" outlineLevel="1" x14ac:dyDescent="0.2"/>
    <row r="191" spans="1:1" outlineLevel="1" x14ac:dyDescent="0.2"/>
    <row r="192" spans="1:1" outlineLevel="1" x14ac:dyDescent="0.2"/>
    <row r="193" spans="1:1" outlineLevel="1" x14ac:dyDescent="0.2"/>
    <row r="194" spans="1:1" outlineLevel="1" x14ac:dyDescent="0.2"/>
    <row r="195" spans="1:1" outlineLevel="1" x14ac:dyDescent="0.2"/>
    <row r="196" spans="1:1" outlineLevel="1" x14ac:dyDescent="0.2"/>
    <row r="197" spans="1:1" outlineLevel="1" x14ac:dyDescent="0.2"/>
    <row r="198" spans="1:1" outlineLevel="1" x14ac:dyDescent="0.2"/>
    <row r="199" spans="1:1" outlineLevel="1" x14ac:dyDescent="0.2"/>
    <row r="200" spans="1:1" outlineLevel="1" x14ac:dyDescent="0.2"/>
    <row r="201" spans="1:1" x14ac:dyDescent="0.2">
      <c r="A201" s="37"/>
    </row>
    <row r="202" spans="1:1" x14ac:dyDescent="0.2">
      <c r="A202" s="11" t="s">
        <v>176</v>
      </c>
    </row>
    <row r="203" spans="1:1" outlineLevel="1" x14ac:dyDescent="0.2"/>
    <row r="204" spans="1:1" outlineLevel="1" x14ac:dyDescent="0.2"/>
    <row r="205" spans="1:1" outlineLevel="1" x14ac:dyDescent="0.2"/>
    <row r="206" spans="1:1" outlineLevel="1" x14ac:dyDescent="0.2"/>
    <row r="207" spans="1:1" outlineLevel="1" x14ac:dyDescent="0.2"/>
    <row r="208" spans="1:1" outlineLevel="1" x14ac:dyDescent="0.2"/>
    <row r="209" spans="1:1" outlineLevel="1" x14ac:dyDescent="0.2"/>
    <row r="210" spans="1:1" outlineLevel="1" x14ac:dyDescent="0.2"/>
    <row r="211" spans="1:1" outlineLevel="1" x14ac:dyDescent="0.2"/>
    <row r="212" spans="1:1" outlineLevel="1" x14ac:dyDescent="0.2"/>
    <row r="213" spans="1:1" outlineLevel="1" x14ac:dyDescent="0.2"/>
    <row r="214" spans="1:1" outlineLevel="1" x14ac:dyDescent="0.2"/>
    <row r="215" spans="1:1" outlineLevel="1" x14ac:dyDescent="0.2"/>
    <row r="216" spans="1:1" outlineLevel="1" x14ac:dyDescent="0.2"/>
    <row r="217" spans="1:1" outlineLevel="1" x14ac:dyDescent="0.2"/>
    <row r="218" spans="1:1" outlineLevel="1" x14ac:dyDescent="0.2"/>
    <row r="219" spans="1:1" outlineLevel="1" x14ac:dyDescent="0.2"/>
    <row r="220" spans="1:1" outlineLevel="1" x14ac:dyDescent="0.2"/>
    <row r="221" spans="1:1" outlineLevel="1" x14ac:dyDescent="0.2"/>
    <row r="222" spans="1:1" outlineLevel="1" x14ac:dyDescent="0.2"/>
    <row r="223" spans="1:1" x14ac:dyDescent="0.2">
      <c r="A223" s="37"/>
    </row>
    <row r="226" spans="1:1" x14ac:dyDescent="0.2">
      <c r="A226" s="7" t="s">
        <v>177</v>
      </c>
    </row>
  </sheetData>
  <dataValidations count="1">
    <dataValidation type="decimal" allowBlank="1" showInputMessage="1" showErrorMessage="1" error="Please enter a confidence level between 0 and 1." prompt="Confidence level can be adjusted between 0 and 100% to dynamically change confidence limits on this sheet." sqref="I10" xr:uid="{7E40B6E7-3296-4E23-88E9-DE34AB7CD3CB}">
      <formula1>0</formula1>
      <formula2>1</formula2>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ED77E-7C74-4F67-B40A-41ADB10111C1}">
  <dimension ref="A1:CG243"/>
  <sheetViews>
    <sheetView showGridLines="0" showRowColHeaders="0" zoomScaleNormal="100" workbookViewId="0">
      <selection activeCell="A19" sqref="A19"/>
    </sheetView>
  </sheetViews>
  <sheetFormatPr defaultColWidth="8.77734375" defaultRowHeight="10.199999999999999" outlineLevelRow="1" x14ac:dyDescent="0.2"/>
  <cols>
    <col min="1" max="1" width="21.5546875" style="6" customWidth="1"/>
    <col min="2" max="9" width="10.6640625" style="6" customWidth="1"/>
    <col min="10" max="77" width="8.77734375" style="6"/>
    <col min="78" max="78" width="9.21875" style="6" customWidth="1"/>
    <col min="79" max="16384" width="8.77734375" style="6"/>
  </cols>
  <sheetData>
    <row r="1" spans="1:78" x14ac:dyDescent="0.2">
      <c r="A1" s="8" t="s">
        <v>85</v>
      </c>
      <c r="B1" s="6" t="s">
        <v>239</v>
      </c>
      <c r="E1" s="10" t="s">
        <v>240</v>
      </c>
      <c r="M1" s="7" t="s">
        <v>253</v>
      </c>
      <c r="N1" s="7" t="s">
        <v>212</v>
      </c>
      <c r="O1" s="7" t="s">
        <v>218</v>
      </c>
      <c r="R1" s="7" t="s">
        <v>84</v>
      </c>
      <c r="U1" s="7" t="s">
        <v>219</v>
      </c>
      <c r="Y1" s="6" t="s">
        <v>112</v>
      </c>
      <c r="Z1" s="26" t="s">
        <v>241</v>
      </c>
      <c r="BF1" s="24"/>
      <c r="BZ1" s="9" t="s">
        <v>241</v>
      </c>
    </row>
    <row r="2" spans="1:78" x14ac:dyDescent="0.2">
      <c r="A2" s="8" t="s">
        <v>89</v>
      </c>
      <c r="C2" s="6" t="s">
        <v>78</v>
      </c>
      <c r="Q2" s="7" t="s">
        <v>251</v>
      </c>
      <c r="R2" s="7" t="s">
        <v>215</v>
      </c>
      <c r="S2" s="7" t="s">
        <v>266</v>
      </c>
      <c r="T2" s="7" t="s">
        <v>267</v>
      </c>
      <c r="AA2" s="26" t="str">
        <f>"Forecasts and " &amp; TEXT($I$10, "0.0%") &amp; " confidence limits for means and forecasts
Model 3 for PRICE.Ln    (14 variables, n=396)"</f>
        <v>Forecasts and 95.0% confidence limits for means and forecasts
Model 3 for PRICE.Ln    (14 variables, n=396)</v>
      </c>
    </row>
    <row r="3" spans="1:78" ht="10.5" customHeight="1" outlineLevel="1" x14ac:dyDescent="0.2">
      <c r="A3" s="8" t="s">
        <v>90</v>
      </c>
      <c r="AA3" s="26" t="str">
        <f>IF($A$61 &lt;&gt; "","Actual and predicted -vs- Observation # with " &amp; TEXT($I$10, "0.0%") &amp; " confidence limits
Model 3 for PRICE.Ln    (14 variables, n=396)","Actual and predicted -vs- Observation #
Model 3 for PRICE.Ln    (14 variables, n=396)")</f>
        <v>Actual and predicted -vs- Observation # with 95.0% confidence limits
Model 3 for PRICE.Ln    (14 variables, n=396)</v>
      </c>
    </row>
    <row r="4" spans="1:78" outlineLevel="1" x14ac:dyDescent="0.2">
      <c r="A4" s="6" t="s">
        <v>222</v>
      </c>
    </row>
    <row r="5" spans="1:78" outlineLevel="1" x14ac:dyDescent="0.2">
      <c r="A5" s="8" t="s">
        <v>92</v>
      </c>
    </row>
    <row r="6" spans="1:78" outlineLevel="1" x14ac:dyDescent="0.2">
      <c r="A6" s="6" t="s">
        <v>223</v>
      </c>
    </row>
    <row r="7" spans="1:78" x14ac:dyDescent="0.2">
      <c r="A7" s="24"/>
      <c r="J7" s="7" t="s">
        <v>216</v>
      </c>
      <c r="K7" s="7" t="s">
        <v>252</v>
      </c>
    </row>
    <row r="8" spans="1:78" x14ac:dyDescent="0.2">
      <c r="A8" s="11" t="s">
        <v>242</v>
      </c>
    </row>
    <row r="9" spans="1:78" ht="10.8" outlineLevel="1" thickBot="1" x14ac:dyDescent="0.25">
      <c r="A9" s="12"/>
      <c r="B9" s="13" t="s">
        <v>95</v>
      </c>
      <c r="C9" s="13" t="s">
        <v>96</v>
      </c>
      <c r="D9" s="13" t="s">
        <v>97</v>
      </c>
      <c r="E9" s="13" t="s">
        <v>98</v>
      </c>
      <c r="F9" s="13" t="s">
        <v>99</v>
      </c>
      <c r="G9" s="13" t="s">
        <v>100</v>
      </c>
      <c r="H9" s="13" t="str">
        <f>"t("&amp;TEXT((1-I10)/2,"0.00%") &amp; ",381)"</f>
        <v>t(2.50%,381)</v>
      </c>
      <c r="I9" s="13" t="s">
        <v>101</v>
      </c>
    </row>
    <row r="10" spans="1:78" outlineLevel="1" x14ac:dyDescent="0.2">
      <c r="B10" s="14">
        <f xml:space="preserve"> 1 - C33 / C34</f>
        <v>0.96319365776897736</v>
      </c>
      <c r="C10" s="14">
        <f>1-D10^2/E10^2</f>
        <v>0.96184119374998966</v>
      </c>
      <c r="D10" s="14">
        <f xml:space="preserve"> SQRT(D33)</f>
        <v>7.9254447653195351E-2</v>
      </c>
      <c r="E10" s="14">
        <v>0.40571984757332169</v>
      </c>
      <c r="F10" s="15">
        <v>396</v>
      </c>
      <c r="G10" s="15">
        <v>51</v>
      </c>
      <c r="H10" s="6">
        <f>TINV(1 - $I$10, F10 - 14 - 1)</f>
        <v>1.9662099084217375</v>
      </c>
      <c r="I10" s="16">
        <v>0.95</v>
      </c>
    </row>
    <row r="11" spans="1:78" x14ac:dyDescent="0.2">
      <c r="A11" s="24"/>
    </row>
    <row r="12" spans="1:78" x14ac:dyDescent="0.2">
      <c r="A12" s="11" t="s">
        <v>243</v>
      </c>
    </row>
    <row r="13" spans="1:78" ht="10.8" outlineLevel="1" thickBot="1" x14ac:dyDescent="0.25">
      <c r="A13" s="13" t="s">
        <v>103</v>
      </c>
      <c r="B13" s="13" t="s">
        <v>104</v>
      </c>
      <c r="C13" s="13" t="s">
        <v>105</v>
      </c>
      <c r="D13" s="13" t="s">
        <v>106</v>
      </c>
      <c r="E13" s="13" t="s">
        <v>107</v>
      </c>
      <c r="F13" s="13" t="str">
        <f>IF($I$10&gt;99%,("Lower"&amp;TEXT($I$10,"0.0%")),("Lower"&amp;TEXT($I$10,"0%")))</f>
        <v>Lower95%</v>
      </c>
      <c r="G13" s="13" t="str">
        <f>IF($I$10&gt;99%,("Upper"&amp;TEXT($I$10,"0.0%")),("Upper"&amp;TEXT($I$10,"0%")))</f>
        <v>Upper95%</v>
      </c>
      <c r="H13" s="13" t="s">
        <v>109</v>
      </c>
      <c r="I13" s="13" t="s">
        <v>108</v>
      </c>
    </row>
    <row r="14" spans="1:78" outlineLevel="1" x14ac:dyDescent="0.2">
      <c r="A14" s="17" t="s">
        <v>110</v>
      </c>
      <c r="B14" s="14">
        <v>9.3894300154363606</v>
      </c>
      <c r="C14" s="14">
        <v>1.5506360530616289E-2</v>
      </c>
      <c r="D14" s="14">
        <f>IF(C14&lt;&gt;0,(B14 - 0) / C14, 0)</f>
        <v>605.52119866538305</v>
      </c>
      <c r="E14" s="14">
        <f>IF(C14&lt;&gt;0,TDIST(ABS(D14),$F$10 - 15,2),0)</f>
        <v>0</v>
      </c>
      <c r="F14" s="14">
        <f>B14 - TINV(1 - $I$10, $F$10 - 15) * C14</f>
        <v>9.3589412557175038</v>
      </c>
      <c r="G14" s="14">
        <f>B14 + TINV(1 - $I$10, $F$10 - 15) * C14</f>
        <v>9.4199187751552174</v>
      </c>
      <c r="H14" s="14">
        <v>0</v>
      </c>
      <c r="I14" s="14">
        <v>0</v>
      </c>
    </row>
    <row r="15" spans="1:78" outlineLevel="1" x14ac:dyDescent="0.2">
      <c r="A15" s="17" t="s">
        <v>220</v>
      </c>
      <c r="B15" s="14">
        <v>0.37688510334637793</v>
      </c>
      <c r="C15" s="18">
        <v>4.243289357616099E-3</v>
      </c>
      <c r="D15" s="43">
        <f t="shared" ref="D15:D28" si="0">IF(C15&lt;&gt;0,(B15 - 0) / C15, 0)</f>
        <v>88.819090941776793</v>
      </c>
      <c r="E15" s="14">
        <f t="shared" ref="E15:E28" si="1">IF(C15&lt;&gt;0,TDIST(ABS(D15),$F$10 - 15,2),0)</f>
        <v>1.0103682281884124E-256</v>
      </c>
      <c r="F15" s="14">
        <f t="shared" ref="F15:F28" si="2">B15 - TINV(1 - $I$10, $F$10 - 15) * C15</f>
        <v>0.36854190576713264</v>
      </c>
      <c r="G15" s="14">
        <f t="shared" ref="G15:G28" si="3">B15 + TINV(1 - $I$10, $F$10 - 15) * C15</f>
        <v>0.38522830092562321</v>
      </c>
      <c r="H15" s="14">
        <v>1.1147334344241984</v>
      </c>
      <c r="I15" s="43">
        <f>B15*0.992219964577422/$E$10</f>
        <v>0.92170231781554735</v>
      </c>
    </row>
    <row r="16" spans="1:78" outlineLevel="1" x14ac:dyDescent="0.2">
      <c r="A16" s="17" t="s">
        <v>68</v>
      </c>
      <c r="B16" s="14">
        <v>-7.4959544612294607E-2</v>
      </c>
      <c r="C16" s="14">
        <v>1.3594883293531392E-2</v>
      </c>
      <c r="D16" s="117">
        <f t="shared" si="0"/>
        <v>-5.5138056718707729</v>
      </c>
      <c r="E16" s="14">
        <f t="shared" si="1"/>
        <v>6.488079260877912E-8</v>
      </c>
      <c r="F16" s="14">
        <f t="shared" si="2"/>
        <v>-0.10168993884787317</v>
      </c>
      <c r="G16" s="14">
        <f t="shared" si="3"/>
        <v>-4.8229150376716039E-2</v>
      </c>
      <c r="H16" s="14">
        <v>2.4133733621282607</v>
      </c>
      <c r="I16" s="118">
        <f>B16*0.455681995544922/$E$10</f>
        <v>-8.4190396596005884E-2</v>
      </c>
    </row>
    <row r="17" spans="1:9" outlineLevel="1" x14ac:dyDescent="0.2">
      <c r="A17" s="17" t="s">
        <v>69</v>
      </c>
      <c r="B17" s="14">
        <v>-0.14217756026527228</v>
      </c>
      <c r="C17" s="14">
        <v>1.357150079266045E-2</v>
      </c>
      <c r="D17" s="42">
        <f t="shared" si="0"/>
        <v>-10.476185533007726</v>
      </c>
      <c r="E17" s="14">
        <f t="shared" si="1"/>
        <v>9.7680826347820944E-23</v>
      </c>
      <c r="F17" s="14">
        <f t="shared" si="2"/>
        <v>-0.16886197959595473</v>
      </c>
      <c r="G17" s="14">
        <f t="shared" si="3"/>
        <v>-0.11549314093458984</v>
      </c>
      <c r="H17" s="14">
        <v>2.7462918871689896</v>
      </c>
      <c r="I17" s="119">
        <f>B17*0.486934522816254/$E$10</f>
        <v>-0.17063784992780787</v>
      </c>
    </row>
    <row r="18" spans="1:9" outlineLevel="1" x14ac:dyDescent="0.2">
      <c r="A18" s="17" t="s">
        <v>70</v>
      </c>
      <c r="B18" s="14">
        <v>0.10416122367372907</v>
      </c>
      <c r="C18" s="14">
        <v>1.5636282275690101E-2</v>
      </c>
      <c r="D18" s="120">
        <f t="shared" si="0"/>
        <v>6.6615082688593867</v>
      </c>
      <c r="E18" s="14">
        <f t="shared" si="1"/>
        <v>9.5011434761054002E-11</v>
      </c>
      <c r="F18" s="14">
        <f t="shared" si="2"/>
        <v>7.3417010532388E-2</v>
      </c>
      <c r="G18" s="14">
        <f t="shared" si="3"/>
        <v>0.13490543681507014</v>
      </c>
      <c r="H18" s="14">
        <v>1.7004764978794138</v>
      </c>
      <c r="I18" s="48">
        <f>B18*0.332565283157597/$E$10</f>
        <v>8.5380114017802114E-2</v>
      </c>
    </row>
    <row r="19" spans="1:9" outlineLevel="1" x14ac:dyDescent="0.2">
      <c r="A19" s="17" t="s">
        <v>61</v>
      </c>
      <c r="B19" s="14">
        <v>0.5074057974209325</v>
      </c>
      <c r="C19" s="14">
        <v>1.3672675087313114E-2</v>
      </c>
      <c r="D19" s="43">
        <f t="shared" si="0"/>
        <v>37.110937997184969</v>
      </c>
      <c r="E19" s="14">
        <f t="shared" si="1"/>
        <v>1.3918540775626906E-128</v>
      </c>
      <c r="F19" s="14">
        <f t="shared" si="2"/>
        <v>0.48052244818962642</v>
      </c>
      <c r="G19" s="14">
        <f t="shared" si="3"/>
        <v>0.53428914665223859</v>
      </c>
      <c r="H19" s="14">
        <v>1.4095535586712746</v>
      </c>
      <c r="I19" s="121">
        <f>B19*0.346268027858099/$E$10</f>
        <v>0.43305351179537793</v>
      </c>
    </row>
    <row r="20" spans="1:9" outlineLevel="1" x14ac:dyDescent="0.2">
      <c r="A20" s="17" t="s">
        <v>62</v>
      </c>
      <c r="B20" s="14">
        <v>0.36263641038274891</v>
      </c>
      <c r="C20" s="14">
        <v>1.3198460793613505E-2</v>
      </c>
      <c r="D20" s="43">
        <f t="shared" si="0"/>
        <v>27.475659173698652</v>
      </c>
      <c r="E20" s="14">
        <f t="shared" si="1"/>
        <v>2.1008855938506115E-92</v>
      </c>
      <c r="F20" s="14">
        <f t="shared" si="2"/>
        <v>0.33668546599443022</v>
      </c>
      <c r="G20" s="14">
        <f t="shared" si="3"/>
        <v>0.38858735477106759</v>
      </c>
      <c r="H20" s="14">
        <v>1.2933735228994165</v>
      </c>
      <c r="I20" s="122">
        <f>B20*0.343608415763059/$E$10</f>
        <v>0.30712059864682928</v>
      </c>
    </row>
    <row r="21" spans="1:9" outlineLevel="1" x14ac:dyDescent="0.2">
      <c r="A21" s="17" t="s">
        <v>63</v>
      </c>
      <c r="B21" s="14">
        <v>0.25608691212308665</v>
      </c>
      <c r="C21" s="14">
        <v>1.2576264971418984E-2</v>
      </c>
      <c r="D21" s="43">
        <f t="shared" si="0"/>
        <v>20.362716013464553</v>
      </c>
      <c r="E21" s="14">
        <f t="shared" si="1"/>
        <v>6.7819130463530021E-63</v>
      </c>
      <c r="F21" s="14">
        <f t="shared" si="2"/>
        <v>0.23135933532534542</v>
      </c>
      <c r="G21" s="14">
        <f t="shared" si="3"/>
        <v>0.28081448892082789</v>
      </c>
      <c r="H21" s="14">
        <v>1.3680508344417195</v>
      </c>
      <c r="I21" s="123">
        <f>B21*0.370872416838548/$E$10</f>
        <v>0.23409151065168438</v>
      </c>
    </row>
    <row r="22" spans="1:9" outlineLevel="1" x14ac:dyDescent="0.2">
      <c r="A22" s="17" t="s">
        <v>64</v>
      </c>
      <c r="B22" s="14">
        <v>0.12334521581798978</v>
      </c>
      <c r="C22" s="14">
        <v>1.0851346216001307E-2</v>
      </c>
      <c r="D22" s="43">
        <f t="shared" si="0"/>
        <v>11.366812316439221</v>
      </c>
      <c r="E22" s="14">
        <f t="shared" si="1"/>
        <v>5.5857074654510123E-26</v>
      </c>
      <c r="F22" s="14">
        <f t="shared" si="2"/>
        <v>0.10200919136837329</v>
      </c>
      <c r="G22" s="14">
        <f t="shared" si="3"/>
        <v>0.14468124026760629</v>
      </c>
      <c r="H22" s="14">
        <v>1.4809253305498438</v>
      </c>
      <c r="I22" s="124">
        <f>B22*0.447206447801943/$E$10</f>
        <v>0.13595779489037343</v>
      </c>
    </row>
    <row r="23" spans="1:9" outlineLevel="1" x14ac:dyDescent="0.2">
      <c r="A23" s="17" t="s">
        <v>111</v>
      </c>
      <c r="B23" s="14">
        <v>0.21339924205070962</v>
      </c>
      <c r="C23" s="14">
        <v>2.0300106203719654E-2</v>
      </c>
      <c r="D23" s="43">
        <f t="shared" si="0"/>
        <v>10.512222936627188</v>
      </c>
      <c r="E23" s="14">
        <f t="shared" si="1"/>
        <v>7.2654778364390649E-23</v>
      </c>
      <c r="F23" s="14">
        <f t="shared" si="2"/>
        <v>0.17348497209094246</v>
      </c>
      <c r="G23" s="14">
        <f t="shared" si="3"/>
        <v>0.2533135120104768</v>
      </c>
      <c r="H23" s="14">
        <v>1.3631650097431594</v>
      </c>
      <c r="I23" s="125">
        <f>B23*0.229351191533127/$E$10</f>
        <v>0.12063341423727461</v>
      </c>
    </row>
    <row r="24" spans="1:9" outlineLevel="1" x14ac:dyDescent="0.2">
      <c r="A24" s="17" t="s">
        <v>72</v>
      </c>
      <c r="B24" s="14">
        <v>-2.2860283260091919E-2</v>
      </c>
      <c r="C24" s="14">
        <v>1.0520255692128869E-2</v>
      </c>
      <c r="D24" s="126">
        <f t="shared" si="0"/>
        <v>-2.1729779131885274</v>
      </c>
      <c r="E24" s="14">
        <f t="shared" si="1"/>
        <v>3.0397593072150078E-2</v>
      </c>
      <c r="F24" s="14">
        <f t="shared" si="2"/>
        <v>-4.3545314241085889E-2</v>
      </c>
      <c r="G24" s="18">
        <f t="shared" si="3"/>
        <v>-2.1752522790979521E-3</v>
      </c>
      <c r="H24" s="14">
        <v>1.6460883803438096</v>
      </c>
      <c r="I24" s="55">
        <f>B24*0.486323633380174/$E$10</f>
        <v>-2.7401903263159232E-2</v>
      </c>
    </row>
    <row r="25" spans="1:9" outlineLevel="1" x14ac:dyDescent="0.2">
      <c r="A25" s="17" t="s">
        <v>73</v>
      </c>
      <c r="B25" s="14">
        <v>8.5981349225515535E-2</v>
      </c>
      <c r="C25" s="14">
        <v>1.5732088159608339E-2</v>
      </c>
      <c r="D25" s="127">
        <f t="shared" si="0"/>
        <v>5.4653488051427308</v>
      </c>
      <c r="E25" s="14">
        <f t="shared" si="1"/>
        <v>8.3657933109613715E-8</v>
      </c>
      <c r="F25" s="14">
        <f t="shared" si="2"/>
        <v>5.5048761605929322E-2</v>
      </c>
      <c r="G25" s="14">
        <f t="shared" si="3"/>
        <v>0.11691393684510175</v>
      </c>
      <c r="H25" s="14">
        <v>1.2246662721660979</v>
      </c>
      <c r="I25" s="57">
        <f>B25*0.280509518694099/$E$10</f>
        <v>5.9446406263277254E-2</v>
      </c>
    </row>
    <row r="26" spans="1:9" outlineLevel="1" x14ac:dyDescent="0.2">
      <c r="A26" s="17" t="s">
        <v>74</v>
      </c>
      <c r="B26" s="14">
        <v>0.13524582012491385</v>
      </c>
      <c r="C26" s="14">
        <v>1.3189792445332641E-2</v>
      </c>
      <c r="D26" s="43">
        <f t="shared" si="0"/>
        <v>10.253824742539608</v>
      </c>
      <c r="E26" s="14">
        <f t="shared" si="1"/>
        <v>5.9935443430517139E-22</v>
      </c>
      <c r="F26" s="14">
        <f t="shared" si="2"/>
        <v>0.10931191952887463</v>
      </c>
      <c r="G26" s="14">
        <f t="shared" si="3"/>
        <v>0.16117972072095307</v>
      </c>
      <c r="H26" s="14">
        <v>1.3906420663331267</v>
      </c>
      <c r="I26" s="53">
        <f>B26*0.356528962587241/$E$10</f>
        <v>0.1188481466504593</v>
      </c>
    </row>
    <row r="27" spans="1:9" outlineLevel="1" x14ac:dyDescent="0.2">
      <c r="A27" s="17" t="s">
        <v>75</v>
      </c>
      <c r="B27" s="14">
        <v>-0.19954477722367844</v>
      </c>
      <c r="C27" s="14">
        <v>1.8272046441312577E-2</v>
      </c>
      <c r="D27" s="42">
        <f t="shared" si="0"/>
        <v>-10.920767844181556</v>
      </c>
      <c r="E27" s="14">
        <f t="shared" si="1"/>
        <v>2.4427336548903025E-24</v>
      </c>
      <c r="F27" s="14">
        <f t="shared" si="2"/>
        <v>-0.23547145598372937</v>
      </c>
      <c r="G27" s="14">
        <f t="shared" si="3"/>
        <v>-0.16361809846362751</v>
      </c>
      <c r="H27" s="14">
        <v>1.2449325609201858</v>
      </c>
      <c r="I27" s="59">
        <f>B27*0.243506645721788/$E$10</f>
        <v>-0.11976362424384011</v>
      </c>
    </row>
    <row r="28" spans="1:9" outlineLevel="1" x14ac:dyDescent="0.2">
      <c r="A28" s="17" t="s">
        <v>76</v>
      </c>
      <c r="B28" s="14">
        <v>-0.11881955334564724</v>
      </c>
      <c r="C28" s="14">
        <v>2.028527068227412E-2</v>
      </c>
      <c r="D28" s="128">
        <f t="shared" si="0"/>
        <v>-5.8574300144525724</v>
      </c>
      <c r="E28" s="14">
        <f t="shared" si="1"/>
        <v>1.0168321831567914E-8</v>
      </c>
      <c r="F28" s="14">
        <f t="shared" si="2"/>
        <v>-0.1587046535561516</v>
      </c>
      <c r="G28" s="14">
        <f t="shared" si="3"/>
        <v>-7.8934453135142885E-2</v>
      </c>
      <c r="H28" s="14">
        <v>1.1255983459629493</v>
      </c>
      <c r="I28" s="61">
        <f>B28*0.208562398044376/$E$10</f>
        <v>-6.1079809451154286E-2</v>
      </c>
    </row>
    <row r="29" spans="1:9" x14ac:dyDescent="0.2">
      <c r="A29" s="24"/>
    </row>
    <row r="30" spans="1:9" x14ac:dyDescent="0.2">
      <c r="A30" s="11" t="s">
        <v>244</v>
      </c>
    </row>
    <row r="31" spans="1:9" ht="10.8" hidden="1" outlineLevel="1" thickBot="1" x14ac:dyDescent="0.25">
      <c r="A31" s="19" t="s">
        <v>114</v>
      </c>
      <c r="B31" s="13" t="s">
        <v>118</v>
      </c>
      <c r="C31" s="13" t="s">
        <v>119</v>
      </c>
      <c r="D31" s="13" t="s">
        <v>120</v>
      </c>
      <c r="E31" s="13" t="s">
        <v>121</v>
      </c>
      <c r="F31" s="13" t="s">
        <v>107</v>
      </c>
      <c r="G31" s="12"/>
      <c r="H31" s="12"/>
      <c r="I31" s="13" t="s">
        <v>122</v>
      </c>
    </row>
    <row r="32" spans="1:9" hidden="1" outlineLevel="1" x14ac:dyDescent="0.2">
      <c r="A32" s="6" t="s">
        <v>115</v>
      </c>
      <c r="B32" s="15">
        <v>14</v>
      </c>
      <c r="C32" s="14">
        <f>C34 - C33</f>
        <v>62.627232005251344</v>
      </c>
      <c r="D32" s="14">
        <f>C32/B32</f>
        <v>4.4733737146608101</v>
      </c>
      <c r="E32" s="14">
        <f>D32/D33</f>
        <v>712.17691875448782</v>
      </c>
      <c r="F32" s="14">
        <f>FDIST(E32,14,381)</f>
        <v>3.8057958073061741E-263</v>
      </c>
      <c r="I32" s="14">
        <v>9.5310723053041002</v>
      </c>
    </row>
    <row r="33" spans="1:9" hidden="1" outlineLevel="1" x14ac:dyDescent="0.2">
      <c r="A33" s="6" t="s">
        <v>116</v>
      </c>
      <c r="B33" s="15">
        <v>381</v>
      </c>
      <c r="C33" s="14">
        <v>2.3931629071417846</v>
      </c>
      <c r="D33" s="18">
        <f>C33/B33</f>
        <v>6.2812674728130831E-3</v>
      </c>
    </row>
    <row r="34" spans="1:9" hidden="1" outlineLevel="1" x14ac:dyDescent="0.2">
      <c r="A34" s="6" t="s">
        <v>117</v>
      </c>
      <c r="B34" s="15">
        <f>B32 + B33</f>
        <v>395</v>
      </c>
      <c r="C34" s="14">
        <v>65.02039491239313</v>
      </c>
    </row>
    <row r="35" spans="1:9" collapsed="1" x14ac:dyDescent="0.2">
      <c r="A35" s="24"/>
    </row>
    <row r="36" spans="1:9" x14ac:dyDescent="0.2">
      <c r="A36" s="11" t="s">
        <v>245</v>
      </c>
    </row>
    <row r="37" spans="1:9" ht="10.8" outlineLevel="1" thickBot="1" x14ac:dyDescent="0.25">
      <c r="A37" s="12"/>
      <c r="B37" s="13" t="s">
        <v>126</v>
      </c>
      <c r="C37" s="13" t="s">
        <v>127</v>
      </c>
      <c r="D37" s="13" t="s">
        <v>128</v>
      </c>
      <c r="E37" s="13" t="s">
        <v>129</v>
      </c>
      <c r="F37" s="13" t="s">
        <v>130</v>
      </c>
      <c r="G37" s="13" t="s">
        <v>124</v>
      </c>
      <c r="H37" s="13" t="s">
        <v>131</v>
      </c>
      <c r="I37" s="12"/>
    </row>
    <row r="38" spans="1:9" outlineLevel="1" x14ac:dyDescent="0.2">
      <c r="A38" s="6" t="s">
        <v>125</v>
      </c>
      <c r="B38" s="14">
        <v>3.6558859194727375E-15</v>
      </c>
      <c r="C38" s="14">
        <v>7.7738926379262954E-2</v>
      </c>
      <c r="D38" s="14">
        <v>5.5381048749329885E-2</v>
      </c>
      <c r="E38" s="14">
        <v>-0.36699397706409798</v>
      </c>
      <c r="F38" s="14">
        <v>0.46999504674209902</v>
      </c>
      <c r="G38" s="16">
        <v>5.7817317917112027E-3</v>
      </c>
      <c r="H38" s="20" t="s">
        <v>132</v>
      </c>
    </row>
    <row r="39" spans="1:9" outlineLevel="1" x14ac:dyDescent="0.2"/>
    <row r="40" spans="1:9" x14ac:dyDescent="0.2">
      <c r="A40" s="24"/>
    </row>
    <row r="41" spans="1:9" x14ac:dyDescent="0.2">
      <c r="A41" s="11" t="s">
        <v>246</v>
      </c>
    </row>
    <row r="42" spans="1:9" ht="10.8" hidden="1" outlineLevel="1" thickBot="1" x14ac:dyDescent="0.25">
      <c r="A42" s="21" t="s">
        <v>103</v>
      </c>
      <c r="B42" s="12" t="s">
        <v>134</v>
      </c>
    </row>
    <row r="43" spans="1:9" ht="10.8" hidden="1" outlineLevel="1" thickBot="1" x14ac:dyDescent="0.25">
      <c r="A43" s="20" t="s">
        <v>110</v>
      </c>
      <c r="B43" s="22">
        <v>1</v>
      </c>
      <c r="C43" s="23" t="s">
        <v>247</v>
      </c>
    </row>
    <row r="44" spans="1:9" ht="10.8" hidden="1" outlineLevel="1" thickBot="1" x14ac:dyDescent="0.25">
      <c r="A44" s="20" t="s">
        <v>220</v>
      </c>
      <c r="B44" s="22">
        <v>9.5555297741529016E-2</v>
      </c>
      <c r="C44" s="22">
        <v>1</v>
      </c>
      <c r="D44" s="23" t="s">
        <v>137</v>
      </c>
    </row>
    <row r="45" spans="1:9" ht="10.8" hidden="1" outlineLevel="1" thickBot="1" x14ac:dyDescent="0.25">
      <c r="A45" s="20" t="s">
        <v>68</v>
      </c>
      <c r="B45" s="22">
        <v>-0.66612036625835314</v>
      </c>
      <c r="C45" s="129">
        <v>-0.14350152972902161</v>
      </c>
      <c r="D45" s="22">
        <v>1</v>
      </c>
      <c r="E45" s="23" t="s">
        <v>138</v>
      </c>
    </row>
    <row r="46" spans="1:9" ht="10.8" hidden="1" outlineLevel="1" thickBot="1" x14ac:dyDescent="0.25">
      <c r="A46" s="20" t="s">
        <v>69</v>
      </c>
      <c r="B46" s="22">
        <v>-0.748003832479048</v>
      </c>
      <c r="C46" s="130">
        <v>-0.1887852696814295</v>
      </c>
      <c r="D46" s="67">
        <v>0.73191758327625256</v>
      </c>
      <c r="E46" s="22">
        <v>1</v>
      </c>
      <c r="F46" s="23" t="s">
        <v>139</v>
      </c>
    </row>
    <row r="47" spans="1:9" ht="10.8" hidden="1" outlineLevel="1" thickBot="1" x14ac:dyDescent="0.25">
      <c r="A47" s="20" t="s">
        <v>70</v>
      </c>
      <c r="B47" s="22">
        <v>-0.48948193068023921</v>
      </c>
      <c r="C47" s="102">
        <v>-1.9483522580866559E-2</v>
      </c>
      <c r="D47" s="71">
        <v>0.53165890522964021</v>
      </c>
      <c r="E47" s="71">
        <v>0.53525117224215535</v>
      </c>
      <c r="F47" s="22">
        <v>1</v>
      </c>
      <c r="G47" s="23" t="s">
        <v>140</v>
      </c>
    </row>
    <row r="48" spans="1:9" ht="10.8" hidden="1" outlineLevel="1" thickBot="1" x14ac:dyDescent="0.25">
      <c r="A48" s="20" t="s">
        <v>61</v>
      </c>
      <c r="B48" s="22">
        <v>-0.36596427186101355</v>
      </c>
      <c r="C48" s="78">
        <v>5.4252325355544709E-2</v>
      </c>
      <c r="D48" s="131">
        <v>8.9353223201947496E-2</v>
      </c>
      <c r="E48" s="115">
        <v>0.14715561283596948</v>
      </c>
      <c r="F48" s="75">
        <v>5.6962033122545559E-2</v>
      </c>
      <c r="G48" s="22">
        <v>1</v>
      </c>
      <c r="H48" s="23" t="s">
        <v>141</v>
      </c>
    </row>
    <row r="49" spans="1:85" ht="10.8" hidden="1" outlineLevel="1" thickBot="1" x14ac:dyDescent="0.25">
      <c r="A49" s="20" t="s">
        <v>62</v>
      </c>
      <c r="B49" s="22">
        <v>-0.32006622307178634</v>
      </c>
      <c r="C49" s="68">
        <v>2.9434406187103052E-2</v>
      </c>
      <c r="D49" s="68">
        <v>3.5635118008700506E-2</v>
      </c>
      <c r="E49" s="103">
        <v>7.0638295523863803E-2</v>
      </c>
      <c r="F49" s="78">
        <v>4.947200144261011E-2</v>
      </c>
      <c r="G49" s="99">
        <v>0.32533201805070922</v>
      </c>
      <c r="H49" s="22">
        <v>1</v>
      </c>
      <c r="I49" s="23" t="s">
        <v>142</v>
      </c>
    </row>
    <row r="50" spans="1:85" ht="10.8" hidden="1" outlineLevel="1" thickBot="1" x14ac:dyDescent="0.25">
      <c r="A50" s="20" t="s">
        <v>63</v>
      </c>
      <c r="B50" s="22">
        <v>-0.39713581239997842</v>
      </c>
      <c r="C50" s="72">
        <v>4.2869734949164968E-2</v>
      </c>
      <c r="D50" s="80">
        <v>0.1075370014940617</v>
      </c>
      <c r="E50" s="86">
        <v>0.13054759008955538</v>
      </c>
      <c r="F50" s="63">
        <v>0.11863787017789021</v>
      </c>
      <c r="G50" s="84">
        <v>0.35405748845514673</v>
      </c>
      <c r="H50" s="84">
        <v>0.34891497399636801</v>
      </c>
      <c r="I50" s="22">
        <v>1</v>
      </c>
      <c r="J50" s="23" t="s">
        <v>143</v>
      </c>
    </row>
    <row r="51" spans="1:85" ht="10.8" hidden="1" outlineLevel="1" thickBot="1" x14ac:dyDescent="0.25">
      <c r="A51" s="20" t="s">
        <v>64</v>
      </c>
      <c r="B51" s="22">
        <v>-0.40932902652376979</v>
      </c>
      <c r="C51" s="87">
        <v>6.0203524069956486E-3</v>
      </c>
      <c r="D51" s="73">
        <v>9.2075469819625541E-2</v>
      </c>
      <c r="E51" s="63">
        <v>0.11995207760734189</v>
      </c>
      <c r="F51" s="87">
        <v>1.8124152196263726E-3</v>
      </c>
      <c r="G51" s="89">
        <v>0.40698116981081428</v>
      </c>
      <c r="H51" s="132">
        <v>0.39933834602341617</v>
      </c>
      <c r="I51" s="133">
        <v>0.42137885353685811</v>
      </c>
      <c r="J51" s="22">
        <v>1</v>
      </c>
      <c r="K51" s="23" t="s">
        <v>144</v>
      </c>
    </row>
    <row r="52" spans="1:85" ht="10.8" hidden="1" outlineLevel="1" thickBot="1" x14ac:dyDescent="0.25">
      <c r="A52" s="20" t="s">
        <v>111</v>
      </c>
      <c r="B52" s="22">
        <v>-0.45377185233849826</v>
      </c>
      <c r="C52" s="96">
        <v>-7.228200092185115E-2</v>
      </c>
      <c r="D52" s="91">
        <v>0.43602100554382967</v>
      </c>
      <c r="E52" s="92">
        <v>0.44879387882288385</v>
      </c>
      <c r="F52" s="83">
        <v>0.35946040466743306</v>
      </c>
      <c r="G52" s="72">
        <v>4.2804934732262746E-2</v>
      </c>
      <c r="H52" s="78">
        <v>4.8076739528210989E-2</v>
      </c>
      <c r="I52" s="63">
        <v>0.12405987332755143</v>
      </c>
      <c r="J52" s="65">
        <v>0.11192289809471466</v>
      </c>
      <c r="K52" s="22">
        <v>1</v>
      </c>
      <c r="L52" s="23" t="s">
        <v>145</v>
      </c>
    </row>
    <row r="53" spans="1:85" ht="10.8" hidden="1" outlineLevel="1" thickBot="1" x14ac:dyDescent="0.25">
      <c r="A53" s="20" t="s">
        <v>72</v>
      </c>
      <c r="B53" s="22">
        <v>-0.4869560927486436</v>
      </c>
      <c r="C53" s="72">
        <v>4.3637547378874091E-2</v>
      </c>
      <c r="D53" s="63">
        <v>0.12445160911588612</v>
      </c>
      <c r="E53" s="95">
        <v>0.21841302991006301</v>
      </c>
      <c r="F53" s="76">
        <v>-5.778721214372922E-2</v>
      </c>
      <c r="G53" s="68">
        <v>2.9968931854788567E-2</v>
      </c>
      <c r="H53" s="87">
        <v>2.1872607826368211E-3</v>
      </c>
      <c r="I53" s="93">
        <v>-1.4188218460705686E-2</v>
      </c>
      <c r="J53" s="68">
        <v>3.008120746172048E-2</v>
      </c>
      <c r="K53" s="103">
        <v>6.4113060168161512E-2</v>
      </c>
      <c r="L53" s="22">
        <v>1</v>
      </c>
      <c r="M53" s="23" t="s">
        <v>146</v>
      </c>
    </row>
    <row r="54" spans="1:85" ht="10.8" hidden="1" outlineLevel="1" thickBot="1" x14ac:dyDescent="0.25">
      <c r="A54" s="20" t="s">
        <v>73</v>
      </c>
      <c r="B54" s="22">
        <v>-0.18021884057435067</v>
      </c>
      <c r="C54" s="78">
        <v>4.6502449026967645E-2</v>
      </c>
      <c r="D54" s="96">
        <v>-6.6930660120555457E-2</v>
      </c>
      <c r="E54" s="76">
        <v>-5.7311724914878182E-2</v>
      </c>
      <c r="F54" s="94">
        <v>2.2208790180784598E-2</v>
      </c>
      <c r="G54" s="76">
        <v>-5.507503825173219E-2</v>
      </c>
      <c r="H54" s="76">
        <v>-5.8905743558130587E-2</v>
      </c>
      <c r="I54" s="94">
        <v>2.1300793210261459E-2</v>
      </c>
      <c r="J54" s="97">
        <v>-5.056186659666332E-2</v>
      </c>
      <c r="K54" s="98">
        <v>1.2142031585496578E-2</v>
      </c>
      <c r="L54" s="99">
        <v>0.32511955928370839</v>
      </c>
      <c r="M54" s="22">
        <v>1</v>
      </c>
      <c r="N54" s="23" t="s">
        <v>147</v>
      </c>
    </row>
    <row r="55" spans="1:85" ht="10.8" hidden="1" outlineLevel="1" thickBot="1" x14ac:dyDescent="0.25">
      <c r="A55" s="20" t="s">
        <v>74</v>
      </c>
      <c r="B55" s="22">
        <v>-0.27363569415814842</v>
      </c>
      <c r="C55" s="81">
        <v>-9.5514488418078289E-2</v>
      </c>
      <c r="D55" s="134">
        <v>-8.5311983016470444E-2</v>
      </c>
      <c r="E55" s="104">
        <v>-4.9102549319047046E-3</v>
      </c>
      <c r="F55" s="94">
        <v>2.5970367708162561E-2</v>
      </c>
      <c r="G55" s="77">
        <v>7.5669425344063873E-2</v>
      </c>
      <c r="H55" s="98">
        <v>1.1216228967464414E-2</v>
      </c>
      <c r="I55" s="78">
        <v>5.2812902970017069E-2</v>
      </c>
      <c r="J55" s="76">
        <v>-5.8469672713781631E-2</v>
      </c>
      <c r="K55" s="78">
        <v>5.423645287982809E-2</v>
      </c>
      <c r="L55" s="106">
        <v>0.39299925167365235</v>
      </c>
      <c r="M55" s="135">
        <v>0.2886434044964224</v>
      </c>
      <c r="N55" s="22">
        <v>1</v>
      </c>
      <c r="O55" s="23" t="s">
        <v>148</v>
      </c>
    </row>
    <row r="56" spans="1:85" ht="10.8" hidden="1" outlineLevel="1" thickBot="1" x14ac:dyDescent="0.25">
      <c r="A56" s="20" t="s">
        <v>75</v>
      </c>
      <c r="B56" s="22">
        <v>-0.24049984178698253</v>
      </c>
      <c r="C56" s="97">
        <v>-5.2190822356975974E-2</v>
      </c>
      <c r="D56" s="103">
        <v>6.5381259538325714E-2</v>
      </c>
      <c r="E56" s="63">
        <v>0.12263089140133292</v>
      </c>
      <c r="F56" s="68">
        <v>3.1897205618407254E-2</v>
      </c>
      <c r="G56" s="109">
        <v>-0.18002019792947155</v>
      </c>
      <c r="H56" s="87">
        <v>8.3295758861571187E-3</v>
      </c>
      <c r="I56" s="104">
        <v>-1.7298814136674919E-3</v>
      </c>
      <c r="J56" s="96">
        <v>-6.8617490765798761E-2</v>
      </c>
      <c r="K56" s="69">
        <v>-2.9103588510654043E-2</v>
      </c>
      <c r="L56" s="110">
        <v>0.33360399626525006</v>
      </c>
      <c r="M56" s="111">
        <v>0.1982221313390162</v>
      </c>
      <c r="N56" s="136">
        <v>0.22344769511143414</v>
      </c>
      <c r="O56" s="22">
        <v>1</v>
      </c>
      <c r="P56" s="23" t="s">
        <v>149</v>
      </c>
    </row>
    <row r="57" spans="1:85" hidden="1" outlineLevel="1" x14ac:dyDescent="0.2">
      <c r="A57" s="20" t="s">
        <v>76</v>
      </c>
      <c r="B57" s="22">
        <v>-0.1374893186132892</v>
      </c>
      <c r="C57" s="102">
        <v>-2.0805077521631275E-2</v>
      </c>
      <c r="D57" s="96">
        <v>-6.5659898520073257E-2</v>
      </c>
      <c r="E57" s="96">
        <v>-6.566320993289794E-2</v>
      </c>
      <c r="F57" s="69">
        <v>-3.190583619265442E-2</v>
      </c>
      <c r="G57" s="102">
        <v>-2.6079014691803178E-2</v>
      </c>
      <c r="H57" s="98">
        <v>1.1918387742601516E-2</v>
      </c>
      <c r="I57" s="102">
        <v>-2.1090479902538813E-2</v>
      </c>
      <c r="J57" s="94">
        <v>2.1149076962504596E-2</v>
      </c>
      <c r="K57" s="98">
        <v>1.8346906177800194E-2</v>
      </c>
      <c r="L57" s="112">
        <v>0.25147446805973733</v>
      </c>
      <c r="M57" s="113">
        <v>0.18520600608387083</v>
      </c>
      <c r="N57" s="95">
        <v>0.22187405468063726</v>
      </c>
      <c r="O57" s="115">
        <v>0.14596175833335145</v>
      </c>
      <c r="P57" s="22">
        <v>1</v>
      </c>
    </row>
    <row r="58" spans="1:85" collapsed="1" x14ac:dyDescent="0.2">
      <c r="A58" s="24"/>
    </row>
    <row r="59" spans="1:85" x14ac:dyDescent="0.2">
      <c r="A59" s="11" t="s">
        <v>248</v>
      </c>
    </row>
    <row r="60" spans="1:85" ht="10.8" outlineLevel="1" thickBot="1" x14ac:dyDescent="0.25">
      <c r="A60" s="13" t="s">
        <v>154</v>
      </c>
      <c r="B60" s="13" t="s">
        <v>155</v>
      </c>
      <c r="C60" s="13" t="s">
        <v>156</v>
      </c>
      <c r="D60" s="13" t="str">
        <f>IF($I$10&gt;99%,("Low"&amp;TEXT($I$10,"0.0%")&amp;"F"),("Lower"&amp;TEXT($I$10,"0%")&amp;"F"))</f>
        <v>Lower95%F</v>
      </c>
      <c r="E60" s="13" t="str">
        <f>IF($I$10&gt;99%,("Up"&amp;TEXT($I$10,"0.0%")&amp;"F"),("Upper"&amp;TEXT($I$10,"0%")&amp;"F"))</f>
        <v>Upper95%F</v>
      </c>
      <c r="F60" s="13" t="s">
        <v>157</v>
      </c>
      <c r="G60" s="13" t="str">
        <f>IF($I$10&gt;99%,("Low"&amp;TEXT($I$10,"0.0%")&amp;"M"),("Lower"&amp;TEXT($I$10,"0%")&amp;"M"))</f>
        <v>Lower95%M</v>
      </c>
      <c r="H60" s="13" t="str">
        <f>IF($I$10&gt;99%,("Up"&amp;TEXT($I$10,"0.0%")&amp;"M"),("Upper"&amp;TEXT($I$10,"0%")&amp;"M"))</f>
        <v>Upper95%M</v>
      </c>
      <c r="I60" s="19" t="s">
        <v>249</v>
      </c>
      <c r="J60" s="19" t="s">
        <v>160</v>
      </c>
      <c r="K60" s="19" t="s">
        <v>161</v>
      </c>
      <c r="L60" s="19" t="s">
        <v>162</v>
      </c>
      <c r="M60" s="19" t="s">
        <v>163</v>
      </c>
      <c r="N60" s="19" t="s">
        <v>164</v>
      </c>
      <c r="O60" s="19" t="s">
        <v>165</v>
      </c>
      <c r="P60" s="19" t="s">
        <v>166</v>
      </c>
      <c r="Q60" s="19" t="s">
        <v>167</v>
      </c>
      <c r="R60" s="19" t="s">
        <v>168</v>
      </c>
      <c r="S60" s="19" t="s">
        <v>169</v>
      </c>
      <c r="T60" s="19" t="s">
        <v>170</v>
      </c>
      <c r="U60" s="19" t="s">
        <v>171</v>
      </c>
      <c r="V60" s="19" t="s">
        <v>172</v>
      </c>
    </row>
    <row r="61" spans="1:85" outlineLevel="1" x14ac:dyDescent="0.2">
      <c r="A61" s="15">
        <v>347</v>
      </c>
      <c r="B61" s="14">
        <v>9.0757486835107262</v>
      </c>
      <c r="C61" s="14">
        <v>8.0495014566633424E-2</v>
      </c>
      <c r="D61" s="14">
        <f t="shared" ref="D61:D92" si="4" xml:space="preserve"> B61 - $H$10 * C61</f>
        <v>8.9174785882912602</v>
      </c>
      <c r="E61" s="14">
        <f t="shared" ref="E61:E92" si="5" xml:space="preserve"> B61 + $H$10 * C61</f>
        <v>9.2340187787301922</v>
      </c>
      <c r="F61" s="14">
        <v>1.4077638199266438E-2</v>
      </c>
      <c r="G61" s="14">
        <f t="shared" ref="G61:G92" si="6" xml:space="preserve"> B61 - $H$10 * F61</f>
        <v>9.0480690917961528</v>
      </c>
      <c r="H61" s="14">
        <f t="shared" ref="H61:H92" si="7" xml:space="preserve"> B61 + $H$10 * F61</f>
        <v>9.1034282752252995</v>
      </c>
      <c r="I61" s="25">
        <v>-0.81390744569534157</v>
      </c>
      <c r="J61" s="25">
        <v>0</v>
      </c>
      <c r="K61" s="25">
        <v>1</v>
      </c>
      <c r="L61" s="25">
        <v>0</v>
      </c>
      <c r="M61" s="25">
        <v>0</v>
      </c>
      <c r="N61" s="25">
        <v>0</v>
      </c>
      <c r="O61" s="25">
        <v>0</v>
      </c>
      <c r="P61" s="25">
        <v>0</v>
      </c>
      <c r="Q61" s="25">
        <v>0</v>
      </c>
      <c r="R61" s="25">
        <v>0</v>
      </c>
      <c r="S61" s="25">
        <v>0</v>
      </c>
      <c r="T61" s="25">
        <v>1</v>
      </c>
      <c r="U61" s="25">
        <v>0</v>
      </c>
      <c r="V61" s="25">
        <v>0</v>
      </c>
      <c r="W61" s="25"/>
      <c r="CG61" s="6">
        <f xml:space="preserve"> $C$61 * $H$10</f>
        <v>0.15827009521946672</v>
      </c>
    </row>
    <row r="62" spans="1:85" outlineLevel="1" x14ac:dyDescent="0.2">
      <c r="A62" s="15">
        <v>348</v>
      </c>
      <c r="B62" s="14">
        <v>9.6722496976029966</v>
      </c>
      <c r="C62" s="14">
        <v>8.06258468184812E-2</v>
      </c>
      <c r="D62" s="14">
        <f t="shared" si="4"/>
        <v>9.5137223587136059</v>
      </c>
      <c r="E62" s="14">
        <f t="shared" si="5"/>
        <v>9.8307770364923872</v>
      </c>
      <c r="F62" s="14">
        <v>1.4807420517568651E-2</v>
      </c>
      <c r="G62" s="14">
        <f t="shared" si="6"/>
        <v>9.6431352006631865</v>
      </c>
      <c r="H62" s="14">
        <f t="shared" si="7"/>
        <v>9.7013641945428066</v>
      </c>
      <c r="I62" s="25">
        <v>-0.15800112872650143</v>
      </c>
      <c r="J62" s="25">
        <v>0</v>
      </c>
      <c r="K62" s="25">
        <v>1</v>
      </c>
      <c r="L62" s="25">
        <v>0</v>
      </c>
      <c r="M62" s="25">
        <v>1</v>
      </c>
      <c r="N62" s="25">
        <v>0</v>
      </c>
      <c r="O62" s="25">
        <v>0</v>
      </c>
      <c r="P62" s="25">
        <v>0</v>
      </c>
      <c r="Q62" s="25">
        <v>0</v>
      </c>
      <c r="R62" s="25">
        <v>1</v>
      </c>
      <c r="S62" s="25">
        <v>0</v>
      </c>
      <c r="T62" s="25">
        <v>0</v>
      </c>
      <c r="U62" s="25">
        <v>0</v>
      </c>
      <c r="V62" s="25">
        <v>0</v>
      </c>
      <c r="W62" s="25"/>
      <c r="CG62" s="6">
        <f xml:space="preserve"> $C$62 * $H$10</f>
        <v>0.15852733888939097</v>
      </c>
    </row>
    <row r="63" spans="1:85" outlineLevel="1" x14ac:dyDescent="0.2">
      <c r="A63" s="15">
        <v>349</v>
      </c>
      <c r="B63" s="14">
        <v>8.9992100349760022</v>
      </c>
      <c r="C63" s="14">
        <v>8.197514539821292E-2</v>
      </c>
      <c r="D63" s="14">
        <f t="shared" si="4"/>
        <v>8.838029691849723</v>
      </c>
      <c r="E63" s="14">
        <f t="shared" si="5"/>
        <v>9.1603903781022815</v>
      </c>
      <c r="F63" s="14">
        <v>2.0944139759012964E-2</v>
      </c>
      <c r="G63" s="14">
        <f t="shared" si="6"/>
        <v>8.9580294598584604</v>
      </c>
      <c r="H63" s="14">
        <f t="shared" si="7"/>
        <v>9.0403906100935441</v>
      </c>
      <c r="I63" s="25">
        <v>-0.98651437121345753</v>
      </c>
      <c r="J63" s="25">
        <v>1</v>
      </c>
      <c r="K63" s="25">
        <v>0</v>
      </c>
      <c r="L63" s="25">
        <v>0</v>
      </c>
      <c r="M63" s="25">
        <v>0</v>
      </c>
      <c r="N63" s="25">
        <v>0</v>
      </c>
      <c r="O63" s="25">
        <v>1</v>
      </c>
      <c r="P63" s="25">
        <v>0</v>
      </c>
      <c r="Q63" s="25">
        <v>0</v>
      </c>
      <c r="R63" s="25">
        <v>0</v>
      </c>
      <c r="S63" s="25">
        <v>0</v>
      </c>
      <c r="T63" s="25">
        <v>0</v>
      </c>
      <c r="U63" s="25">
        <v>1</v>
      </c>
      <c r="V63" s="25">
        <v>0</v>
      </c>
      <c r="W63" s="25"/>
      <c r="CG63" s="6">
        <f xml:space="preserve"> $C$63 * $H$10</f>
        <v>0.16118034312627885</v>
      </c>
    </row>
    <row r="64" spans="1:85" outlineLevel="1" x14ac:dyDescent="0.2">
      <c r="A64" s="15">
        <v>350</v>
      </c>
      <c r="B64" s="14">
        <v>9.3786007293647078</v>
      </c>
      <c r="C64" s="14">
        <v>8.0436022641330235E-2</v>
      </c>
      <c r="D64" s="14">
        <f t="shared" si="4"/>
        <v>9.2204466246532899</v>
      </c>
      <c r="E64" s="14">
        <f t="shared" si="5"/>
        <v>9.5367548340761257</v>
      </c>
      <c r="F64" s="14">
        <v>1.3736311933830968E-2</v>
      </c>
      <c r="G64" s="14">
        <f t="shared" si="6"/>
        <v>9.3515922567352376</v>
      </c>
      <c r="H64" s="14">
        <f t="shared" si="7"/>
        <v>9.4056092019941779</v>
      </c>
      <c r="I64" s="25">
        <v>-0.61368341209432775</v>
      </c>
      <c r="J64" s="25">
        <v>0</v>
      </c>
      <c r="K64" s="25">
        <v>1</v>
      </c>
      <c r="L64" s="25">
        <v>0</v>
      </c>
      <c r="M64" s="25">
        <v>0</v>
      </c>
      <c r="N64" s="25">
        <v>1</v>
      </c>
      <c r="O64" s="25">
        <v>0</v>
      </c>
      <c r="P64" s="25">
        <v>0</v>
      </c>
      <c r="Q64" s="25">
        <v>0</v>
      </c>
      <c r="R64" s="25">
        <v>0</v>
      </c>
      <c r="S64" s="25">
        <v>0</v>
      </c>
      <c r="T64" s="25">
        <v>0</v>
      </c>
      <c r="U64" s="25">
        <v>0</v>
      </c>
      <c r="V64" s="25">
        <v>0</v>
      </c>
      <c r="W64" s="25"/>
      <c r="CG64" s="6">
        <f xml:space="preserve"> $C$64 * $H$10</f>
        <v>0.15815410471141872</v>
      </c>
    </row>
    <row r="65" spans="1:85" outlineLevel="1" x14ac:dyDescent="0.2">
      <c r="A65" s="15">
        <v>351</v>
      </c>
      <c r="B65" s="14">
        <v>9.388181626860117</v>
      </c>
      <c r="C65" s="14">
        <v>8.0630750635629744E-2</v>
      </c>
      <c r="D65" s="14">
        <f t="shared" si="4"/>
        <v>9.22964464603686</v>
      </c>
      <c r="E65" s="14">
        <f t="shared" si="5"/>
        <v>9.5467186076833741</v>
      </c>
      <c r="F65" s="14">
        <v>1.4834098397004924E-2</v>
      </c>
      <c r="G65" s="14">
        <f t="shared" si="6"/>
        <v>9.3590146756094228</v>
      </c>
      <c r="H65" s="14">
        <f t="shared" si="7"/>
        <v>9.4173485781108113</v>
      </c>
      <c r="I65" s="25">
        <v>-1.0900785265243271</v>
      </c>
      <c r="J65" s="25">
        <v>1</v>
      </c>
      <c r="K65" s="25">
        <v>0</v>
      </c>
      <c r="L65" s="25">
        <v>0</v>
      </c>
      <c r="M65" s="25">
        <v>1</v>
      </c>
      <c r="N65" s="25">
        <v>0</v>
      </c>
      <c r="O65" s="25">
        <v>0</v>
      </c>
      <c r="P65" s="25">
        <v>0</v>
      </c>
      <c r="Q65" s="25">
        <v>0</v>
      </c>
      <c r="R65" s="25">
        <v>1</v>
      </c>
      <c r="S65" s="25">
        <v>0</v>
      </c>
      <c r="T65" s="25">
        <v>0</v>
      </c>
      <c r="U65" s="25">
        <v>0</v>
      </c>
      <c r="V65" s="25">
        <v>0</v>
      </c>
      <c r="W65" s="25"/>
      <c r="CG65" s="6">
        <f xml:space="preserve"> $C$65 * $H$10</f>
        <v>0.15853698082325751</v>
      </c>
    </row>
    <row r="66" spans="1:85" outlineLevel="1" x14ac:dyDescent="0.2">
      <c r="A66" s="15">
        <v>352</v>
      </c>
      <c r="B66" s="14">
        <v>9.7715601141960367</v>
      </c>
      <c r="C66" s="14">
        <v>8.0282548524075251E-2</v>
      </c>
      <c r="D66" s="14">
        <f t="shared" si="4"/>
        <v>9.6137077718146511</v>
      </c>
      <c r="E66" s="14">
        <f t="shared" si="5"/>
        <v>9.9294124565774222</v>
      </c>
      <c r="F66" s="14">
        <v>1.2807034188578368E-2</v>
      </c>
      <c r="G66" s="14">
        <f t="shared" si="6"/>
        <v>9.7463787966769573</v>
      </c>
      <c r="H66" s="14">
        <f t="shared" si="7"/>
        <v>9.796741431715116</v>
      </c>
      <c r="I66" s="25">
        <v>0.70503349886407785</v>
      </c>
      <c r="J66" s="25">
        <v>0</v>
      </c>
      <c r="K66" s="25">
        <v>1</v>
      </c>
      <c r="L66" s="25">
        <v>0</v>
      </c>
      <c r="M66" s="25">
        <v>0</v>
      </c>
      <c r="N66" s="25">
        <v>0</v>
      </c>
      <c r="O66" s="25">
        <v>0</v>
      </c>
      <c r="P66" s="25">
        <v>1</v>
      </c>
      <c r="Q66" s="25">
        <v>0</v>
      </c>
      <c r="R66" s="25">
        <v>0</v>
      </c>
      <c r="S66" s="25">
        <v>0</v>
      </c>
      <c r="T66" s="25">
        <v>1</v>
      </c>
      <c r="U66" s="25">
        <v>0</v>
      </c>
      <c r="V66" s="25">
        <v>0</v>
      </c>
      <c r="W66" s="25"/>
      <c r="CG66" s="6">
        <f xml:space="preserve"> $C$66 * $H$10</f>
        <v>0.15785234238138571</v>
      </c>
    </row>
    <row r="67" spans="1:85" outlineLevel="1" x14ac:dyDescent="0.2">
      <c r="A67" s="15">
        <v>353</v>
      </c>
      <c r="B67" s="14">
        <v>10.038711416482075</v>
      </c>
      <c r="C67" s="14">
        <v>8.060969817111531E-2</v>
      </c>
      <c r="D67" s="14">
        <f t="shared" si="4"/>
        <v>9.8802158292231415</v>
      </c>
      <c r="E67" s="14">
        <f t="shared" si="5"/>
        <v>10.197207003741008</v>
      </c>
      <c r="F67" s="14">
        <v>1.4719237970262908E-2</v>
      </c>
      <c r="G67" s="14">
        <f t="shared" si="6"/>
        <v>10.009770304940526</v>
      </c>
      <c r="H67" s="14">
        <f t="shared" si="7"/>
        <v>10.067652528023624</v>
      </c>
      <c r="I67" s="25">
        <v>0.63599072865683148</v>
      </c>
      <c r="J67" s="25">
        <v>1</v>
      </c>
      <c r="K67" s="25">
        <v>0</v>
      </c>
      <c r="L67" s="25">
        <v>0</v>
      </c>
      <c r="M67" s="25">
        <v>1</v>
      </c>
      <c r="N67" s="25">
        <v>0</v>
      </c>
      <c r="O67" s="25">
        <v>0</v>
      </c>
      <c r="P67" s="25">
        <v>0</v>
      </c>
      <c r="Q67" s="25">
        <v>0</v>
      </c>
      <c r="R67" s="25">
        <v>1</v>
      </c>
      <c r="S67" s="25">
        <v>0</v>
      </c>
      <c r="T67" s="25">
        <v>0</v>
      </c>
      <c r="U67" s="25">
        <v>0</v>
      </c>
      <c r="V67" s="25">
        <v>0</v>
      </c>
      <c r="W67" s="25"/>
      <c r="CG67" s="6">
        <f xml:space="preserve"> $C$67 * $H$10</f>
        <v>0.15849558725893254</v>
      </c>
    </row>
    <row r="68" spans="1:85" outlineLevel="1" x14ac:dyDescent="0.2">
      <c r="A68" s="15">
        <v>354</v>
      </c>
      <c r="B68" s="14">
        <v>9.3036099029902815</v>
      </c>
      <c r="C68" s="14">
        <v>8.0786850734118162E-2</v>
      </c>
      <c r="D68" s="14">
        <f t="shared" si="4"/>
        <v>9.1447659966066706</v>
      </c>
      <c r="E68" s="14">
        <f t="shared" si="5"/>
        <v>9.4624538093738924</v>
      </c>
      <c r="F68" s="14">
        <v>1.5660388843308011E-2</v>
      </c>
      <c r="G68" s="14">
        <f t="shared" si="6"/>
        <v>9.2728182912768329</v>
      </c>
      <c r="H68" s="14">
        <f t="shared" si="7"/>
        <v>9.33440151470373</v>
      </c>
      <c r="I68" s="25">
        <v>-7.8601942988168458E-2</v>
      </c>
      <c r="J68" s="25">
        <v>0</v>
      </c>
      <c r="K68" s="25">
        <v>1</v>
      </c>
      <c r="L68" s="25">
        <v>0</v>
      </c>
      <c r="M68" s="25">
        <v>0</v>
      </c>
      <c r="N68" s="25">
        <v>0</v>
      </c>
      <c r="O68" s="25">
        <v>0</v>
      </c>
      <c r="P68" s="25">
        <v>0</v>
      </c>
      <c r="Q68" s="25">
        <v>0</v>
      </c>
      <c r="R68" s="25">
        <v>0</v>
      </c>
      <c r="S68" s="25">
        <v>1</v>
      </c>
      <c r="T68" s="25">
        <v>0</v>
      </c>
      <c r="U68" s="25">
        <v>0</v>
      </c>
      <c r="V68" s="25">
        <v>0</v>
      </c>
      <c r="W68" s="25"/>
      <c r="CG68" s="6">
        <f xml:space="preserve"> $C$68 * $H$10</f>
        <v>0.15884390638361104</v>
      </c>
    </row>
    <row r="69" spans="1:85" outlineLevel="1" x14ac:dyDescent="0.2">
      <c r="A69" s="15">
        <v>355</v>
      </c>
      <c r="B69" s="14">
        <v>9.8173452051955632</v>
      </c>
      <c r="C69" s="14">
        <v>8.1045061690072459E-2</v>
      </c>
      <c r="D69" s="14">
        <f t="shared" si="4"/>
        <v>9.6579936018718922</v>
      </c>
      <c r="E69" s="14">
        <f t="shared" si="5"/>
        <v>9.9766968085192342</v>
      </c>
      <c r="F69" s="14">
        <v>1.6942094071706972E-2</v>
      </c>
      <c r="G69" s="14">
        <f t="shared" si="6"/>
        <v>9.7840334919623597</v>
      </c>
      <c r="H69" s="14">
        <f t="shared" si="7"/>
        <v>9.8506569184287667</v>
      </c>
      <c r="I69" s="25">
        <v>-0.19252251383012464</v>
      </c>
      <c r="J69" s="25">
        <v>0</v>
      </c>
      <c r="K69" s="25">
        <v>1</v>
      </c>
      <c r="L69" s="25">
        <v>0</v>
      </c>
      <c r="M69" s="25">
        <v>1</v>
      </c>
      <c r="N69" s="25">
        <v>0</v>
      </c>
      <c r="O69" s="25">
        <v>0</v>
      </c>
      <c r="P69" s="25">
        <v>0</v>
      </c>
      <c r="Q69" s="25">
        <v>0</v>
      </c>
      <c r="R69" s="25">
        <v>0</v>
      </c>
      <c r="S69" s="25">
        <v>0</v>
      </c>
      <c r="T69" s="25">
        <v>1</v>
      </c>
      <c r="U69" s="25">
        <v>0</v>
      </c>
      <c r="V69" s="25">
        <v>0</v>
      </c>
      <c r="W69" s="25"/>
      <c r="CG69" s="6">
        <f xml:space="preserve"> $C$69 * $H$10</f>
        <v>0.15935160332367143</v>
      </c>
    </row>
    <row r="70" spans="1:85" outlineLevel="1" x14ac:dyDescent="0.2">
      <c r="A70" s="15">
        <v>356</v>
      </c>
      <c r="B70" s="14">
        <v>9.3914804372998972</v>
      </c>
      <c r="C70" s="14">
        <v>8.1572427398674333E-2</v>
      </c>
      <c r="D70" s="14">
        <f t="shared" si="4"/>
        <v>9.2310919222946115</v>
      </c>
      <c r="E70" s="14">
        <f t="shared" si="5"/>
        <v>9.551868952305183</v>
      </c>
      <c r="F70" s="14">
        <v>1.9307859511062186E-2</v>
      </c>
      <c r="G70" s="14">
        <f t="shared" si="6"/>
        <v>9.3535171326188316</v>
      </c>
      <c r="H70" s="14">
        <f t="shared" si="7"/>
        <v>9.4294437419809629</v>
      </c>
      <c r="I70" s="25">
        <v>-0.43417220955548708</v>
      </c>
      <c r="J70" s="25">
        <v>0</v>
      </c>
      <c r="K70" s="25">
        <v>1</v>
      </c>
      <c r="L70" s="25">
        <v>0</v>
      </c>
      <c r="M70" s="25">
        <v>1</v>
      </c>
      <c r="N70" s="25">
        <v>0</v>
      </c>
      <c r="O70" s="25">
        <v>0</v>
      </c>
      <c r="P70" s="25">
        <v>0</v>
      </c>
      <c r="Q70" s="25">
        <v>0</v>
      </c>
      <c r="R70" s="25">
        <v>0</v>
      </c>
      <c r="S70" s="25">
        <v>0</v>
      </c>
      <c r="T70" s="25">
        <v>0</v>
      </c>
      <c r="U70" s="25">
        <v>1</v>
      </c>
      <c r="V70" s="25">
        <v>0</v>
      </c>
      <c r="W70" s="25"/>
      <c r="CG70" s="6">
        <f xml:space="preserve"> $C$70 * $H$10</f>
        <v>0.16038851500528628</v>
      </c>
    </row>
    <row r="71" spans="1:85" outlineLevel="1" x14ac:dyDescent="0.2">
      <c r="A71" s="15">
        <v>357</v>
      </c>
      <c r="B71" s="14">
        <v>9.9769572479596604</v>
      </c>
      <c r="C71" s="14">
        <v>8.1585463564868496E-2</v>
      </c>
      <c r="D71" s="14">
        <f t="shared" si="4"/>
        <v>9.8165431011152346</v>
      </c>
      <c r="E71" s="14">
        <f t="shared" si="5"/>
        <v>10.137371394804086</v>
      </c>
      <c r="F71" s="14">
        <v>1.9362861159482634E-2</v>
      </c>
      <c r="G71" s="14">
        <f t="shared" si="6"/>
        <v>9.9388857984924908</v>
      </c>
      <c r="H71" s="14">
        <f t="shared" si="7"/>
        <v>10.01502869742683</v>
      </c>
      <c r="I71" s="25">
        <v>1.1192901201075556</v>
      </c>
      <c r="J71" s="25">
        <v>0</v>
      </c>
      <c r="K71" s="25">
        <v>1</v>
      </c>
      <c r="L71" s="25">
        <v>0</v>
      </c>
      <c r="M71" s="25">
        <v>1</v>
      </c>
      <c r="N71" s="25">
        <v>0</v>
      </c>
      <c r="O71" s="25">
        <v>0</v>
      </c>
      <c r="P71" s="25">
        <v>0</v>
      </c>
      <c r="Q71" s="25">
        <v>0</v>
      </c>
      <c r="R71" s="25">
        <v>0</v>
      </c>
      <c r="S71" s="25">
        <v>0</v>
      </c>
      <c r="T71" s="25">
        <v>0</v>
      </c>
      <c r="U71" s="25">
        <v>1</v>
      </c>
      <c r="V71" s="25">
        <v>0</v>
      </c>
      <c r="W71" s="25"/>
      <c r="CG71" s="6">
        <f xml:space="preserve"> $C$71 * $H$10</f>
        <v>0.16041414684442509</v>
      </c>
    </row>
    <row r="72" spans="1:85" outlineLevel="1" x14ac:dyDescent="0.2">
      <c r="A72" s="15">
        <v>358</v>
      </c>
      <c r="B72" s="14">
        <v>9.436106444788372</v>
      </c>
      <c r="C72" s="14">
        <v>8.0309559061893798E-2</v>
      </c>
      <c r="D72" s="14">
        <f t="shared" si="4"/>
        <v>9.2782009940198957</v>
      </c>
      <c r="E72" s="14">
        <f t="shared" si="5"/>
        <v>9.5940118955568483</v>
      </c>
      <c r="F72" s="14">
        <v>1.2975276640701205E-2</v>
      </c>
      <c r="G72" s="14">
        <f t="shared" si="6"/>
        <v>9.4105943272929125</v>
      </c>
      <c r="H72" s="14">
        <f t="shared" si="7"/>
        <v>9.4616185622838316</v>
      </c>
      <c r="I72" s="25">
        <v>-0.29608666914099424</v>
      </c>
      <c r="J72" s="25">
        <v>1</v>
      </c>
      <c r="K72" s="25">
        <v>0</v>
      </c>
      <c r="L72" s="25">
        <v>0</v>
      </c>
      <c r="M72" s="25">
        <v>0</v>
      </c>
      <c r="N72" s="25">
        <v>0</v>
      </c>
      <c r="O72" s="25">
        <v>1</v>
      </c>
      <c r="P72" s="25">
        <v>0</v>
      </c>
      <c r="Q72" s="25">
        <v>0</v>
      </c>
      <c r="R72" s="25">
        <v>1</v>
      </c>
      <c r="S72" s="25">
        <v>0</v>
      </c>
      <c r="T72" s="25">
        <v>0</v>
      </c>
      <c r="U72" s="25">
        <v>0</v>
      </c>
      <c r="V72" s="25">
        <v>0</v>
      </c>
      <c r="W72" s="25"/>
      <c r="CG72" s="6">
        <f xml:space="preserve"> $C$72 * $H$10</f>
        <v>0.15790545076847631</v>
      </c>
    </row>
    <row r="73" spans="1:85" outlineLevel="1" x14ac:dyDescent="0.2">
      <c r="A73" s="15">
        <v>359</v>
      </c>
      <c r="B73" s="14">
        <v>10.418005086822738</v>
      </c>
      <c r="C73" s="14">
        <v>8.0859664037325765E-2</v>
      </c>
      <c r="D73" s="14">
        <f t="shared" si="4"/>
        <v>10.259018014200896</v>
      </c>
      <c r="E73" s="14">
        <f t="shared" si="5"/>
        <v>10.576992159444581</v>
      </c>
      <c r="F73" s="14">
        <v>1.6031774556053088E-2</v>
      </c>
      <c r="G73" s="14">
        <f t="shared" si="6"/>
        <v>10.386483252841042</v>
      </c>
      <c r="H73" s="14">
        <f t="shared" si="7"/>
        <v>10.449526920804434</v>
      </c>
      <c r="I73" s="25">
        <v>2.5691882944597286</v>
      </c>
      <c r="J73" s="25">
        <v>1</v>
      </c>
      <c r="K73" s="25">
        <v>0</v>
      </c>
      <c r="L73" s="25">
        <v>0</v>
      </c>
      <c r="M73" s="25">
        <v>0</v>
      </c>
      <c r="N73" s="25">
        <v>0</v>
      </c>
      <c r="O73" s="25">
        <v>0</v>
      </c>
      <c r="P73" s="25">
        <v>0</v>
      </c>
      <c r="Q73" s="25">
        <v>0</v>
      </c>
      <c r="R73" s="25">
        <v>0</v>
      </c>
      <c r="S73" s="25">
        <v>0</v>
      </c>
      <c r="T73" s="25">
        <v>1</v>
      </c>
      <c r="U73" s="25">
        <v>0</v>
      </c>
      <c r="V73" s="25">
        <v>0</v>
      </c>
      <c r="W73" s="25"/>
      <c r="CG73" s="6">
        <f xml:space="preserve"> $C$73 * $H$10</f>
        <v>0.15898707262184275</v>
      </c>
    </row>
    <row r="74" spans="1:85" outlineLevel="1" x14ac:dyDescent="0.2">
      <c r="A74" s="15">
        <v>360</v>
      </c>
      <c r="B74" s="14">
        <v>9.6725623240324303</v>
      </c>
      <c r="C74" s="14">
        <v>8.0238152608654162E-2</v>
      </c>
      <c r="D74" s="14">
        <f t="shared" si="4"/>
        <v>9.5147972733398394</v>
      </c>
      <c r="E74" s="14">
        <f t="shared" si="5"/>
        <v>9.8303273747250213</v>
      </c>
      <c r="F74" s="14">
        <v>1.2525719988750789E-2</v>
      </c>
      <c r="G74" s="14">
        <f t="shared" si="6"/>
        <v>9.6479341292804328</v>
      </c>
      <c r="H74" s="14">
        <f t="shared" si="7"/>
        <v>9.6971905187844278</v>
      </c>
      <c r="I74" s="25">
        <v>0.95013533309980225</v>
      </c>
      <c r="J74" s="25">
        <v>1</v>
      </c>
      <c r="K74" s="25">
        <v>0</v>
      </c>
      <c r="L74" s="25">
        <v>0</v>
      </c>
      <c r="M74" s="25">
        <v>0</v>
      </c>
      <c r="N74" s="25">
        <v>0</v>
      </c>
      <c r="O74" s="25">
        <v>0</v>
      </c>
      <c r="P74" s="25">
        <v>0</v>
      </c>
      <c r="Q74" s="25">
        <v>0</v>
      </c>
      <c r="R74" s="25">
        <v>0</v>
      </c>
      <c r="S74" s="25">
        <v>0</v>
      </c>
      <c r="T74" s="25">
        <v>0</v>
      </c>
      <c r="U74" s="25">
        <v>0</v>
      </c>
      <c r="V74" s="25">
        <v>0</v>
      </c>
      <c r="W74" s="25"/>
      <c r="CG74" s="6">
        <f xml:space="preserve"> $C$74 * $H$10</f>
        <v>0.15776505069259131</v>
      </c>
    </row>
    <row r="75" spans="1:85" outlineLevel="1" x14ac:dyDescent="0.2">
      <c r="A75" s="15">
        <v>361</v>
      </c>
      <c r="B75" s="14">
        <v>9.5373561063022887</v>
      </c>
      <c r="C75" s="14">
        <v>8.1283094592389013E-2</v>
      </c>
      <c r="D75" s="14">
        <f t="shared" si="4"/>
        <v>9.3775364803275529</v>
      </c>
      <c r="E75" s="14">
        <f t="shared" si="5"/>
        <v>9.6971757322770245</v>
      </c>
      <c r="F75" s="14">
        <v>1.8046439917672925E-2</v>
      </c>
      <c r="G75" s="14">
        <f t="shared" si="6"/>
        <v>9.5018730173244226</v>
      </c>
      <c r="H75" s="14">
        <f t="shared" si="7"/>
        <v>9.5728391952801548</v>
      </c>
      <c r="I75" s="25">
        <v>-0.98306223270309567</v>
      </c>
      <c r="J75" s="25">
        <v>1</v>
      </c>
      <c r="K75" s="25">
        <v>0</v>
      </c>
      <c r="L75" s="25">
        <v>0</v>
      </c>
      <c r="M75" s="25">
        <v>1</v>
      </c>
      <c r="N75" s="25">
        <v>0</v>
      </c>
      <c r="O75" s="25">
        <v>0</v>
      </c>
      <c r="P75" s="25">
        <v>0</v>
      </c>
      <c r="Q75" s="25">
        <v>0</v>
      </c>
      <c r="R75" s="25">
        <v>0</v>
      </c>
      <c r="S75" s="25">
        <v>1</v>
      </c>
      <c r="T75" s="25">
        <v>0</v>
      </c>
      <c r="U75" s="25">
        <v>0</v>
      </c>
      <c r="V75" s="25">
        <v>0</v>
      </c>
      <c r="W75" s="25"/>
      <c r="CG75" s="6">
        <f xml:space="preserve"> $C$75 * $H$10</f>
        <v>0.15981962597473662</v>
      </c>
    </row>
    <row r="76" spans="1:85" outlineLevel="1" x14ac:dyDescent="0.2">
      <c r="A76" s="15">
        <v>362</v>
      </c>
      <c r="B76" s="14">
        <v>9.3619817909443874</v>
      </c>
      <c r="C76" s="14">
        <v>8.032739106086817E-2</v>
      </c>
      <c r="D76" s="14">
        <f t="shared" si="4"/>
        <v>9.2040412787228405</v>
      </c>
      <c r="E76" s="14">
        <f t="shared" si="5"/>
        <v>9.5199223031659344</v>
      </c>
      <c r="F76" s="14">
        <v>1.3085193228705563E-2</v>
      </c>
      <c r="G76" s="14">
        <f t="shared" si="6"/>
        <v>9.3362535543644931</v>
      </c>
      <c r="H76" s="14">
        <f t="shared" si="7"/>
        <v>9.3877100275242817</v>
      </c>
      <c r="I76" s="25">
        <v>-5.4436973415631834E-2</v>
      </c>
      <c r="J76" s="25">
        <v>0</v>
      </c>
      <c r="K76" s="25">
        <v>1</v>
      </c>
      <c r="L76" s="25">
        <v>0</v>
      </c>
      <c r="M76" s="25">
        <v>0</v>
      </c>
      <c r="N76" s="25">
        <v>0</v>
      </c>
      <c r="O76" s="25">
        <v>0</v>
      </c>
      <c r="P76" s="25">
        <v>0</v>
      </c>
      <c r="Q76" s="25">
        <v>0</v>
      </c>
      <c r="R76" s="25">
        <v>0</v>
      </c>
      <c r="S76" s="25">
        <v>0</v>
      </c>
      <c r="T76" s="25">
        <v>1</v>
      </c>
      <c r="U76" s="25">
        <v>0</v>
      </c>
      <c r="V76" s="25">
        <v>0</v>
      </c>
      <c r="W76" s="25"/>
      <c r="CG76" s="6">
        <f xml:space="preserve"> $C$76 * $H$10</f>
        <v>0.1579405122215467</v>
      </c>
    </row>
    <row r="77" spans="1:85" outlineLevel="1" x14ac:dyDescent="0.2">
      <c r="A77" s="15">
        <v>363</v>
      </c>
      <c r="B77" s="14">
        <v>9.3159835098482944</v>
      </c>
      <c r="C77" s="14">
        <v>8.0678883055591399E-2</v>
      </c>
      <c r="D77" s="14">
        <f t="shared" si="4"/>
        <v>9.1573518905839926</v>
      </c>
      <c r="E77" s="14">
        <f t="shared" si="5"/>
        <v>9.4746151291125962</v>
      </c>
      <c r="F77" s="14">
        <v>1.5093531670378205E-2</v>
      </c>
      <c r="G77" s="14">
        <f t="shared" si="6"/>
        <v>9.2863064583249191</v>
      </c>
      <c r="H77" s="14">
        <f t="shared" si="7"/>
        <v>9.3456605613716697</v>
      </c>
      <c r="I77" s="25">
        <v>-1.0900785265243271</v>
      </c>
      <c r="J77" s="25">
        <v>0</v>
      </c>
      <c r="K77" s="25">
        <v>0</v>
      </c>
      <c r="L77" s="25">
        <v>1</v>
      </c>
      <c r="M77" s="25">
        <v>0</v>
      </c>
      <c r="N77" s="25">
        <v>0</v>
      </c>
      <c r="O77" s="25">
        <v>1</v>
      </c>
      <c r="P77" s="25">
        <v>0</v>
      </c>
      <c r="Q77" s="25">
        <v>0</v>
      </c>
      <c r="R77" s="25">
        <v>1</v>
      </c>
      <c r="S77" s="25">
        <v>0</v>
      </c>
      <c r="T77" s="25">
        <v>0</v>
      </c>
      <c r="U77" s="25">
        <v>0</v>
      </c>
      <c r="V77" s="25">
        <v>0</v>
      </c>
      <c r="W77" s="25"/>
      <c r="CG77" s="6">
        <f xml:space="preserve"> $C$77 * $H$10</f>
        <v>0.15863161926430244</v>
      </c>
    </row>
    <row r="78" spans="1:85" outlineLevel="1" x14ac:dyDescent="0.2">
      <c r="A78" s="15">
        <v>364</v>
      </c>
      <c r="B78" s="14">
        <v>10.130111707583531</v>
      </c>
      <c r="C78" s="14">
        <v>8.0747908780208724E-2</v>
      </c>
      <c r="D78" s="14">
        <f t="shared" si="4"/>
        <v>9.971344369255549</v>
      </c>
      <c r="E78" s="14">
        <f t="shared" si="5"/>
        <v>10.288879045911512</v>
      </c>
      <c r="F78" s="14">
        <v>1.545824374124782E-2</v>
      </c>
      <c r="G78" s="14">
        <f t="shared" si="6"/>
        <v>10.09971755557269</v>
      </c>
      <c r="H78" s="14">
        <f t="shared" si="7"/>
        <v>10.160505859594371</v>
      </c>
      <c r="I78" s="25">
        <v>0.84311903927857068</v>
      </c>
      <c r="J78" s="25">
        <v>1</v>
      </c>
      <c r="K78" s="25">
        <v>0</v>
      </c>
      <c r="L78" s="25">
        <v>0</v>
      </c>
      <c r="M78" s="25">
        <v>0</v>
      </c>
      <c r="N78" s="25">
        <v>1</v>
      </c>
      <c r="O78" s="25">
        <v>0</v>
      </c>
      <c r="P78" s="25">
        <v>0</v>
      </c>
      <c r="Q78" s="25">
        <v>0</v>
      </c>
      <c r="R78" s="25">
        <v>0</v>
      </c>
      <c r="S78" s="25">
        <v>0</v>
      </c>
      <c r="T78" s="25">
        <v>1</v>
      </c>
      <c r="U78" s="25">
        <v>0</v>
      </c>
      <c r="V78" s="25">
        <v>0</v>
      </c>
      <c r="W78" s="25"/>
      <c r="CG78" s="6">
        <f xml:space="preserve"> $C$78 * $H$10</f>
        <v>0.15876733832798101</v>
      </c>
    </row>
    <row r="79" spans="1:85" outlineLevel="1" x14ac:dyDescent="0.2">
      <c r="A79" s="15">
        <v>365</v>
      </c>
      <c r="B79" s="14">
        <v>9.7550775769879223</v>
      </c>
      <c r="C79" s="14">
        <v>8.0903742492148226E-2</v>
      </c>
      <c r="D79" s="14">
        <f t="shared" si="4"/>
        <v>9.5960038368714606</v>
      </c>
      <c r="E79" s="14">
        <f t="shared" si="5"/>
        <v>9.914151317104384</v>
      </c>
      <c r="F79" s="14">
        <v>1.6252632907401452E-2</v>
      </c>
      <c r="G79" s="14">
        <f t="shared" si="6"/>
        <v>9.7231214891274487</v>
      </c>
      <c r="H79" s="14">
        <f t="shared" si="7"/>
        <v>9.787033664848396</v>
      </c>
      <c r="I79" s="25">
        <v>1.1192901201075556</v>
      </c>
      <c r="J79" s="25">
        <v>0</v>
      </c>
      <c r="K79" s="25">
        <v>1</v>
      </c>
      <c r="L79" s="25">
        <v>0</v>
      </c>
      <c r="M79" s="25">
        <v>0</v>
      </c>
      <c r="N79" s="25">
        <v>0</v>
      </c>
      <c r="O79" s="25">
        <v>0</v>
      </c>
      <c r="P79" s="25">
        <v>0</v>
      </c>
      <c r="Q79" s="25">
        <v>0</v>
      </c>
      <c r="R79" s="25">
        <v>0</v>
      </c>
      <c r="S79" s="25">
        <v>1</v>
      </c>
      <c r="T79" s="25">
        <v>0</v>
      </c>
      <c r="U79" s="25">
        <v>0</v>
      </c>
      <c r="V79" s="25">
        <v>0</v>
      </c>
      <c r="W79" s="25"/>
      <c r="CG79" s="6">
        <f xml:space="preserve"> $C$79 * $H$10</f>
        <v>0.15907374011646258</v>
      </c>
    </row>
    <row r="80" spans="1:85" outlineLevel="1" x14ac:dyDescent="0.2">
      <c r="A80" s="15">
        <v>366</v>
      </c>
      <c r="B80" s="14">
        <v>9.8876742370753838</v>
      </c>
      <c r="C80" s="14">
        <v>8.0171588204404662E-2</v>
      </c>
      <c r="D80" s="14">
        <f t="shared" si="4"/>
        <v>9.7300400659739754</v>
      </c>
      <c r="E80" s="14">
        <f t="shared" si="5"/>
        <v>10.045308408176792</v>
      </c>
      <c r="F80" s="14">
        <v>1.2091984221109157E-2</v>
      </c>
      <c r="G80" s="14">
        <f t="shared" si="6"/>
        <v>9.8638988578873601</v>
      </c>
      <c r="H80" s="14">
        <f t="shared" si="7"/>
        <v>9.9114496162634076</v>
      </c>
      <c r="I80" s="25">
        <v>1.6992493898484253</v>
      </c>
      <c r="J80" s="25">
        <v>0</v>
      </c>
      <c r="K80" s="25">
        <v>1</v>
      </c>
      <c r="L80" s="25">
        <v>0</v>
      </c>
      <c r="M80" s="25">
        <v>0</v>
      </c>
      <c r="N80" s="25">
        <v>0</v>
      </c>
      <c r="O80" s="25">
        <v>0</v>
      </c>
      <c r="P80" s="25">
        <v>0</v>
      </c>
      <c r="Q80" s="25">
        <v>0</v>
      </c>
      <c r="R80" s="25">
        <v>0</v>
      </c>
      <c r="S80" s="25">
        <v>0</v>
      </c>
      <c r="T80" s="25">
        <v>0</v>
      </c>
      <c r="U80" s="25">
        <v>0</v>
      </c>
      <c r="V80" s="25">
        <v>0</v>
      </c>
      <c r="W80" s="25"/>
      <c r="CG80" s="6">
        <f xml:space="preserve"> $C$80 * $H$10</f>
        <v>0.15763417110140773</v>
      </c>
    </row>
    <row r="81" spans="1:85" outlineLevel="1" x14ac:dyDescent="0.2">
      <c r="A81" s="15">
        <v>367</v>
      </c>
      <c r="B81" s="14">
        <v>9.1429666991637042</v>
      </c>
      <c r="C81" s="14">
        <v>8.0504684941275675E-2</v>
      </c>
      <c r="D81" s="14">
        <f t="shared" si="4"/>
        <v>8.9846775899577977</v>
      </c>
      <c r="E81" s="14">
        <f t="shared" si="5"/>
        <v>9.3012558083696106</v>
      </c>
      <c r="F81" s="14">
        <v>1.4132827908135663E-2</v>
      </c>
      <c r="G81" s="14">
        <f t="shared" si="6"/>
        <v>9.115178592896708</v>
      </c>
      <c r="H81" s="14">
        <f t="shared" si="7"/>
        <v>9.1707548054307004</v>
      </c>
      <c r="I81" s="25">
        <v>-0.81390744569534157</v>
      </c>
      <c r="J81" s="25">
        <v>1</v>
      </c>
      <c r="K81" s="25">
        <v>0</v>
      </c>
      <c r="L81" s="25">
        <v>0</v>
      </c>
      <c r="M81" s="25">
        <v>0</v>
      </c>
      <c r="N81" s="25">
        <v>0</v>
      </c>
      <c r="O81" s="25">
        <v>0</v>
      </c>
      <c r="P81" s="25">
        <v>0</v>
      </c>
      <c r="Q81" s="25">
        <v>0</v>
      </c>
      <c r="R81" s="25">
        <v>0</v>
      </c>
      <c r="S81" s="25">
        <v>0</v>
      </c>
      <c r="T81" s="25">
        <v>1</v>
      </c>
      <c r="U81" s="25">
        <v>0</v>
      </c>
      <c r="V81" s="25">
        <v>0</v>
      </c>
      <c r="W81" s="25"/>
      <c r="CG81" s="6">
        <f xml:space="preserve"> $C$81 * $H$10</f>
        <v>0.15828910920590647</v>
      </c>
    </row>
    <row r="82" spans="1:85" outlineLevel="1" x14ac:dyDescent="0.2">
      <c r="A82" s="15">
        <v>368</v>
      </c>
      <c r="B82" s="14">
        <v>9.3443929760191065</v>
      </c>
      <c r="C82" s="14">
        <v>8.0721125235282576E-2</v>
      </c>
      <c r="D82" s="14">
        <f t="shared" si="4"/>
        <v>9.1856782997625412</v>
      </c>
      <c r="E82" s="14">
        <f t="shared" si="5"/>
        <v>9.5031076522756717</v>
      </c>
      <c r="F82" s="14">
        <v>1.531772131999702E-2</v>
      </c>
      <c r="G82" s="14">
        <f t="shared" si="6"/>
        <v>9.3142751205852861</v>
      </c>
      <c r="H82" s="14">
        <f t="shared" si="7"/>
        <v>9.3745108314529269</v>
      </c>
      <c r="I82" s="25">
        <v>-1.0210357563170807</v>
      </c>
      <c r="J82" s="25">
        <v>0</v>
      </c>
      <c r="K82" s="25">
        <v>0</v>
      </c>
      <c r="L82" s="25">
        <v>0</v>
      </c>
      <c r="M82" s="25">
        <v>0</v>
      </c>
      <c r="N82" s="25">
        <v>1</v>
      </c>
      <c r="O82" s="25">
        <v>0</v>
      </c>
      <c r="P82" s="25">
        <v>0</v>
      </c>
      <c r="Q82" s="25">
        <v>0</v>
      </c>
      <c r="R82" s="25">
        <v>1</v>
      </c>
      <c r="S82" s="25">
        <v>0</v>
      </c>
      <c r="T82" s="25">
        <v>0</v>
      </c>
      <c r="U82" s="25">
        <v>0</v>
      </c>
      <c r="V82" s="25">
        <v>0</v>
      </c>
      <c r="W82" s="25"/>
      <c r="CG82" s="6">
        <f xml:space="preserve"> $C$82 * $H$10</f>
        <v>0.15871467625656455</v>
      </c>
    </row>
    <row r="83" spans="1:85" outlineLevel="1" x14ac:dyDescent="0.2">
      <c r="A83" s="15">
        <v>369</v>
      </c>
      <c r="B83" s="14">
        <v>9.4649557451231061</v>
      </c>
      <c r="C83" s="14">
        <v>8.1457335395620306E-2</v>
      </c>
      <c r="D83" s="14">
        <f t="shared" si="4"/>
        <v>9.3047935251546043</v>
      </c>
      <c r="E83" s="14">
        <f t="shared" si="5"/>
        <v>9.6251179650916079</v>
      </c>
      <c r="F83" s="14">
        <v>1.8815685396538037E-2</v>
      </c>
      <c r="G83" s="14">
        <f t="shared" si="6"/>
        <v>9.4279601580626871</v>
      </c>
      <c r="H83" s="14">
        <f t="shared" si="7"/>
        <v>9.5019513321835252</v>
      </c>
      <c r="I83" s="25">
        <v>0.60146934355320825</v>
      </c>
      <c r="J83" s="25">
        <v>1</v>
      </c>
      <c r="K83" s="25">
        <v>0</v>
      </c>
      <c r="L83" s="25">
        <v>0</v>
      </c>
      <c r="M83" s="25">
        <v>0</v>
      </c>
      <c r="N83" s="25">
        <v>0</v>
      </c>
      <c r="O83" s="25">
        <v>0</v>
      </c>
      <c r="P83" s="25">
        <v>1</v>
      </c>
      <c r="Q83" s="25">
        <v>0</v>
      </c>
      <c r="R83" s="25">
        <v>0</v>
      </c>
      <c r="S83" s="25">
        <v>0</v>
      </c>
      <c r="T83" s="25">
        <v>0</v>
      </c>
      <c r="U83" s="25">
        <v>1</v>
      </c>
      <c r="V83" s="25">
        <v>0</v>
      </c>
      <c r="W83" s="25"/>
      <c r="CG83" s="6">
        <f xml:space="preserve"> $C$83 * $H$10</f>
        <v>0.16016221996850136</v>
      </c>
    </row>
    <row r="84" spans="1:85" outlineLevel="1" x14ac:dyDescent="0.2">
      <c r="A84" s="15">
        <v>370</v>
      </c>
      <c r="B84" s="14">
        <v>9.0629241705333321</v>
      </c>
      <c r="C84" s="14">
        <v>8.0123467799447123E-2</v>
      </c>
      <c r="D84" s="14">
        <f t="shared" si="4"/>
        <v>8.9053846142489483</v>
      </c>
      <c r="E84" s="14">
        <f t="shared" si="5"/>
        <v>9.2204637268177159</v>
      </c>
      <c r="F84" s="14">
        <v>1.1768713582883993E-2</v>
      </c>
      <c r="G84" s="14">
        <f t="shared" si="6"/>
        <v>9.0397844092772885</v>
      </c>
      <c r="H84" s="14">
        <f t="shared" si="7"/>
        <v>9.0860639317893757</v>
      </c>
      <c r="I84" s="25">
        <v>-0.60677913507360304</v>
      </c>
      <c r="J84" s="25">
        <v>1</v>
      </c>
      <c r="K84" s="25">
        <v>0</v>
      </c>
      <c r="L84" s="25">
        <v>0</v>
      </c>
      <c r="M84" s="25">
        <v>0</v>
      </c>
      <c r="N84" s="25">
        <v>0</v>
      </c>
      <c r="O84" s="25">
        <v>0</v>
      </c>
      <c r="P84" s="25">
        <v>0</v>
      </c>
      <c r="Q84" s="25">
        <v>0</v>
      </c>
      <c r="R84" s="25">
        <v>1</v>
      </c>
      <c r="S84" s="25">
        <v>0</v>
      </c>
      <c r="T84" s="25">
        <v>0</v>
      </c>
      <c r="U84" s="25">
        <v>0</v>
      </c>
      <c r="V84" s="25">
        <v>0</v>
      </c>
      <c r="W84" s="25"/>
      <c r="CG84" s="6">
        <f xml:space="preserve"> $C$84 * $H$10</f>
        <v>0.15753955628438296</v>
      </c>
    </row>
    <row r="85" spans="1:85" outlineLevel="1" x14ac:dyDescent="0.2">
      <c r="A85" s="15">
        <v>371</v>
      </c>
      <c r="B85" s="14">
        <v>9.8397346095833509</v>
      </c>
      <c r="C85" s="14">
        <v>8.0505376678010082E-2</v>
      </c>
      <c r="D85" s="14">
        <f t="shared" si="4"/>
        <v>9.681444140277824</v>
      </c>
      <c r="E85" s="14">
        <f t="shared" si="5"/>
        <v>9.9980250788888778</v>
      </c>
      <c r="F85" s="14">
        <v>1.4136767708893324E-2</v>
      </c>
      <c r="G85" s="14">
        <f t="shared" si="6"/>
        <v>9.8119387568410676</v>
      </c>
      <c r="H85" s="14">
        <f t="shared" si="7"/>
        <v>9.8675304623256341</v>
      </c>
      <c r="I85" s="25">
        <v>0.67051211376045472</v>
      </c>
      <c r="J85" s="25">
        <v>0</v>
      </c>
      <c r="K85" s="25">
        <v>1</v>
      </c>
      <c r="L85" s="25">
        <v>0</v>
      </c>
      <c r="M85" s="25">
        <v>0</v>
      </c>
      <c r="N85" s="25">
        <v>1</v>
      </c>
      <c r="O85" s="25">
        <v>0</v>
      </c>
      <c r="P85" s="25">
        <v>0</v>
      </c>
      <c r="Q85" s="25">
        <v>0</v>
      </c>
      <c r="R85" s="25">
        <v>1</v>
      </c>
      <c r="S85" s="25">
        <v>0</v>
      </c>
      <c r="T85" s="25">
        <v>0</v>
      </c>
      <c r="U85" s="25">
        <v>0</v>
      </c>
      <c r="V85" s="25">
        <v>0</v>
      </c>
      <c r="W85" s="25"/>
      <c r="CG85" s="6">
        <f xml:space="preserve"> $C$85 * $H$10</f>
        <v>0.15829046930552768</v>
      </c>
    </row>
    <row r="86" spans="1:85" outlineLevel="1" x14ac:dyDescent="0.2">
      <c r="A86" s="15">
        <v>372</v>
      </c>
      <c r="B86" s="14">
        <v>9.2802789905084691</v>
      </c>
      <c r="C86" s="14">
        <v>8.0547385165508439E-2</v>
      </c>
      <c r="D86" s="14">
        <f t="shared" si="4"/>
        <v>9.1219059236985842</v>
      </c>
      <c r="E86" s="14">
        <f t="shared" si="5"/>
        <v>9.4386520573183539</v>
      </c>
      <c r="F86" s="14">
        <v>1.437406637620986E-2</v>
      </c>
      <c r="G86" s="14">
        <f t="shared" si="6"/>
        <v>9.252016558775253</v>
      </c>
      <c r="H86" s="14">
        <f t="shared" si="7"/>
        <v>9.3085414222416851</v>
      </c>
      <c r="I86" s="25">
        <v>-0.81390744569534157</v>
      </c>
      <c r="J86" s="25">
        <v>0</v>
      </c>
      <c r="K86" s="25">
        <v>1</v>
      </c>
      <c r="L86" s="25">
        <v>0</v>
      </c>
      <c r="M86" s="25">
        <v>0</v>
      </c>
      <c r="N86" s="25">
        <v>1</v>
      </c>
      <c r="O86" s="25">
        <v>0</v>
      </c>
      <c r="P86" s="25">
        <v>0</v>
      </c>
      <c r="Q86" s="25">
        <v>0</v>
      </c>
      <c r="R86" s="25">
        <v>1</v>
      </c>
      <c r="S86" s="25">
        <v>0</v>
      </c>
      <c r="T86" s="25">
        <v>0</v>
      </c>
      <c r="U86" s="25">
        <v>0</v>
      </c>
      <c r="V86" s="25">
        <v>0</v>
      </c>
      <c r="W86" s="25"/>
      <c r="CG86" s="6">
        <f xml:space="preserve"> $C$86 * $H$10</f>
        <v>0.15837306680988478</v>
      </c>
    </row>
    <row r="87" spans="1:85" outlineLevel="1" x14ac:dyDescent="0.2">
      <c r="A87" s="15">
        <v>373</v>
      </c>
      <c r="B87" s="14">
        <v>9.7137726422254786</v>
      </c>
      <c r="C87" s="14">
        <v>8.0754099601134124E-2</v>
      </c>
      <c r="D87" s="14">
        <f t="shared" si="4"/>
        <v>9.5549931314440535</v>
      </c>
      <c r="E87" s="14">
        <f t="shared" si="5"/>
        <v>9.8725521530069038</v>
      </c>
      <c r="F87" s="14">
        <v>1.5490549686076592E-2</v>
      </c>
      <c r="G87" s="14">
        <f t="shared" si="6"/>
        <v>9.6833149699458154</v>
      </c>
      <c r="H87" s="14">
        <f t="shared" si="7"/>
        <v>9.7442303145051419</v>
      </c>
      <c r="I87" s="25">
        <v>-0.26156528403737106</v>
      </c>
      <c r="J87" s="25">
        <v>1</v>
      </c>
      <c r="K87" s="25">
        <v>0</v>
      </c>
      <c r="L87" s="25">
        <v>0</v>
      </c>
      <c r="M87" s="25">
        <v>0</v>
      </c>
      <c r="N87" s="25">
        <v>1</v>
      </c>
      <c r="O87" s="25">
        <v>0</v>
      </c>
      <c r="P87" s="25">
        <v>0</v>
      </c>
      <c r="Q87" s="25">
        <v>0</v>
      </c>
      <c r="R87" s="25">
        <v>0</v>
      </c>
      <c r="S87" s="25">
        <v>0</v>
      </c>
      <c r="T87" s="25">
        <v>1</v>
      </c>
      <c r="U87" s="25">
        <v>0</v>
      </c>
      <c r="V87" s="25">
        <v>0</v>
      </c>
      <c r="W87" s="25"/>
      <c r="CG87" s="6">
        <f xml:space="preserve"> $C$87 * $H$10</f>
        <v>0.1587795107814258</v>
      </c>
    </row>
    <row r="88" spans="1:85" outlineLevel="1" x14ac:dyDescent="0.2">
      <c r="A88" s="15">
        <v>374</v>
      </c>
      <c r="B88" s="14">
        <v>9.960913672211241</v>
      </c>
      <c r="C88" s="14">
        <v>8.1877595013142485E-2</v>
      </c>
      <c r="D88" s="14">
        <f t="shared" si="4"/>
        <v>9.7999251336186575</v>
      </c>
      <c r="E88" s="14">
        <f t="shared" si="5"/>
        <v>10.121902210803825</v>
      </c>
      <c r="F88" s="14">
        <v>2.0559014867524542E-2</v>
      </c>
      <c r="G88" s="14">
        <f t="shared" si="6"/>
        <v>9.9204903334713244</v>
      </c>
      <c r="H88" s="14">
        <f t="shared" si="7"/>
        <v>10.001337010951158</v>
      </c>
      <c r="I88" s="25">
        <v>-0.39619868594150115</v>
      </c>
      <c r="J88" s="25">
        <v>0</v>
      </c>
      <c r="K88" s="25">
        <v>0</v>
      </c>
      <c r="L88" s="25">
        <v>0</v>
      </c>
      <c r="M88" s="25">
        <v>1</v>
      </c>
      <c r="N88" s="25">
        <v>0</v>
      </c>
      <c r="O88" s="25">
        <v>0</v>
      </c>
      <c r="P88" s="25">
        <v>0</v>
      </c>
      <c r="Q88" s="25">
        <v>1</v>
      </c>
      <c r="R88" s="25">
        <v>0</v>
      </c>
      <c r="S88" s="25">
        <v>0</v>
      </c>
      <c r="T88" s="25">
        <v>0</v>
      </c>
      <c r="U88" s="25">
        <v>0</v>
      </c>
      <c r="V88" s="25">
        <v>0</v>
      </c>
      <c r="W88" s="25"/>
      <c r="CG88" s="6">
        <f xml:space="preserve"> $C$88 * $H$10</f>
        <v>0.160988538592583</v>
      </c>
    </row>
    <row r="89" spans="1:85" outlineLevel="1" x14ac:dyDescent="0.2">
      <c r="A89" s="15">
        <v>375</v>
      </c>
      <c r="B89" s="14">
        <v>9.7233530873211951</v>
      </c>
      <c r="C89" s="14">
        <v>8.0670178024922407E-2</v>
      </c>
      <c r="D89" s="14">
        <f t="shared" si="4"/>
        <v>9.5647385839744476</v>
      </c>
      <c r="E89" s="14">
        <f t="shared" si="5"/>
        <v>9.8819675906679425</v>
      </c>
      <c r="F89" s="14">
        <v>1.5046931572901864E-2</v>
      </c>
      <c r="G89" s="14">
        <f t="shared" si="6"/>
        <v>9.6937676613712114</v>
      </c>
      <c r="H89" s="14">
        <f t="shared" si="7"/>
        <v>9.7529385132711788</v>
      </c>
      <c r="I89" s="25">
        <v>-0.39965082445186384</v>
      </c>
      <c r="J89" s="25">
        <v>0</v>
      </c>
      <c r="K89" s="25">
        <v>0</v>
      </c>
      <c r="L89" s="25">
        <v>0</v>
      </c>
      <c r="M89" s="25">
        <v>1</v>
      </c>
      <c r="N89" s="25">
        <v>0</v>
      </c>
      <c r="O89" s="25">
        <v>0</v>
      </c>
      <c r="P89" s="25">
        <v>0</v>
      </c>
      <c r="Q89" s="25">
        <v>0</v>
      </c>
      <c r="R89" s="25">
        <v>1</v>
      </c>
      <c r="S89" s="25">
        <v>0</v>
      </c>
      <c r="T89" s="25">
        <v>0</v>
      </c>
      <c r="U89" s="25">
        <v>0</v>
      </c>
      <c r="V89" s="25">
        <v>0</v>
      </c>
      <c r="W89" s="25"/>
      <c r="CG89" s="6">
        <f xml:space="preserve"> $C$89 * $H$10</f>
        <v>0.15861450334674795</v>
      </c>
    </row>
    <row r="90" spans="1:85" outlineLevel="1" x14ac:dyDescent="0.2">
      <c r="A90" s="15">
        <v>376</v>
      </c>
      <c r="B90" s="14">
        <v>9.9535977054981775</v>
      </c>
      <c r="C90" s="14">
        <v>8.2214247529593498E-2</v>
      </c>
      <c r="D90" s="14">
        <f t="shared" si="4"/>
        <v>9.7919472373920531</v>
      </c>
      <c r="E90" s="14">
        <f t="shared" si="5"/>
        <v>10.115248173604302</v>
      </c>
      <c r="F90" s="14">
        <v>2.1861267667822648E-2</v>
      </c>
      <c r="G90" s="14">
        <f t="shared" si="6"/>
        <v>9.9106138643990445</v>
      </c>
      <c r="H90" s="14">
        <f t="shared" si="7"/>
        <v>9.9965815465973105</v>
      </c>
      <c r="I90" s="25">
        <v>0.84311903927857068</v>
      </c>
      <c r="J90" s="25">
        <v>0</v>
      </c>
      <c r="K90" s="25">
        <v>1</v>
      </c>
      <c r="L90" s="25">
        <v>0</v>
      </c>
      <c r="M90" s="25">
        <v>1</v>
      </c>
      <c r="N90" s="25">
        <v>0</v>
      </c>
      <c r="O90" s="25">
        <v>0</v>
      </c>
      <c r="P90" s="25">
        <v>0</v>
      </c>
      <c r="Q90" s="25">
        <v>0</v>
      </c>
      <c r="R90" s="25">
        <v>0</v>
      </c>
      <c r="S90" s="25">
        <v>0</v>
      </c>
      <c r="T90" s="25">
        <v>0</v>
      </c>
      <c r="U90" s="25">
        <v>0</v>
      </c>
      <c r="V90" s="25">
        <v>1</v>
      </c>
      <c r="W90" s="25"/>
      <c r="CG90" s="6">
        <f xml:space="preserve"> $C$90 * $H$10</f>
        <v>0.1616504681061241</v>
      </c>
    </row>
    <row r="91" spans="1:85" outlineLevel="1" x14ac:dyDescent="0.2">
      <c r="A91" s="15">
        <v>377</v>
      </c>
      <c r="B91" s="14">
        <v>9.5375554727471794</v>
      </c>
      <c r="C91" s="14">
        <v>8.018217688695839E-2</v>
      </c>
      <c r="D91" s="14">
        <f t="shared" si="4"/>
        <v>9.3799004820732179</v>
      </c>
      <c r="E91" s="14">
        <f t="shared" si="5"/>
        <v>9.6952104634211409</v>
      </c>
      <c r="F91" s="14">
        <v>1.2161990688962102E-2</v>
      </c>
      <c r="G91" s="14">
        <f t="shared" si="6"/>
        <v>9.5136424461484097</v>
      </c>
      <c r="H91" s="14">
        <f t="shared" si="7"/>
        <v>9.5614684993459491</v>
      </c>
      <c r="I91" s="25">
        <v>0.32529826272422263</v>
      </c>
      <c r="J91" s="25">
        <v>1</v>
      </c>
      <c r="K91" s="25">
        <v>0</v>
      </c>
      <c r="L91" s="25">
        <v>0</v>
      </c>
      <c r="M91" s="25">
        <v>0</v>
      </c>
      <c r="N91" s="25">
        <v>0</v>
      </c>
      <c r="O91" s="25">
        <v>0</v>
      </c>
      <c r="P91" s="25">
        <v>1</v>
      </c>
      <c r="Q91" s="25">
        <v>0</v>
      </c>
      <c r="R91" s="25">
        <v>1</v>
      </c>
      <c r="S91" s="25">
        <v>0</v>
      </c>
      <c r="T91" s="25">
        <v>0</v>
      </c>
      <c r="U91" s="25">
        <v>0</v>
      </c>
      <c r="V91" s="25">
        <v>0</v>
      </c>
      <c r="W91" s="25"/>
      <c r="CG91" s="6">
        <f xml:space="preserve"> $C$91 * $H$10</f>
        <v>0.15765499067396202</v>
      </c>
    </row>
    <row r="92" spans="1:85" outlineLevel="1" x14ac:dyDescent="0.2">
      <c r="A92" s="15">
        <v>378</v>
      </c>
      <c r="B92" s="14">
        <v>9.4761517672648541</v>
      </c>
      <c r="C92" s="14">
        <v>8.0684145116495895E-2</v>
      </c>
      <c r="D92" s="14">
        <f t="shared" si="4"/>
        <v>9.3175098016842632</v>
      </c>
      <c r="E92" s="14">
        <f t="shared" si="5"/>
        <v>9.6347937328454449</v>
      </c>
      <c r="F92" s="14">
        <v>1.5121633521768913E-2</v>
      </c>
      <c r="G92" s="14">
        <f t="shared" si="6"/>
        <v>9.4464194616028294</v>
      </c>
      <c r="H92" s="14">
        <f t="shared" si="7"/>
        <v>9.5058840729268788</v>
      </c>
      <c r="I92" s="25">
        <v>-1.0555571414207039</v>
      </c>
      <c r="J92" s="25">
        <v>0</v>
      </c>
      <c r="K92" s="25">
        <v>0</v>
      </c>
      <c r="L92" s="25">
        <v>0</v>
      </c>
      <c r="M92" s="25">
        <v>1</v>
      </c>
      <c r="N92" s="25">
        <v>0</v>
      </c>
      <c r="O92" s="25">
        <v>0</v>
      </c>
      <c r="P92" s="25">
        <v>0</v>
      </c>
      <c r="Q92" s="25">
        <v>0</v>
      </c>
      <c r="R92" s="25">
        <v>1</v>
      </c>
      <c r="S92" s="25">
        <v>0</v>
      </c>
      <c r="T92" s="25">
        <v>0</v>
      </c>
      <c r="U92" s="25">
        <v>0</v>
      </c>
      <c r="V92" s="25">
        <v>0</v>
      </c>
      <c r="W92" s="25"/>
      <c r="CG92" s="6">
        <f xml:space="preserve"> $C$92 * $H$10</f>
        <v>0.15864196558059157</v>
      </c>
    </row>
    <row r="93" spans="1:85" outlineLevel="1" x14ac:dyDescent="0.2">
      <c r="A93" s="15">
        <v>379</v>
      </c>
      <c r="B93" s="14">
        <v>9.0746378713499318</v>
      </c>
      <c r="C93" s="14">
        <v>8.1511402800281449E-2</v>
      </c>
      <c r="D93" s="14">
        <f t="shared" ref="D93:D110" si="8" xml:space="preserve"> B93 - $H$10 * C93</f>
        <v>8.9143693435146627</v>
      </c>
      <c r="E93" s="14">
        <f t="shared" ref="E93:E110" si="9" xml:space="preserve"> B93 + $H$10 * C93</f>
        <v>9.234906399185201</v>
      </c>
      <c r="F93" s="14">
        <v>1.9048393991532415E-2</v>
      </c>
      <c r="G93" s="14">
        <f t="shared" ref="G93:G110" si="10" xml:space="preserve"> B93 - $H$10 * F93</f>
        <v>9.0371847303442596</v>
      </c>
      <c r="H93" s="14">
        <f t="shared" ref="H93:H110" si="11" xml:space="preserve"> B93 + $H$10 * F93</f>
        <v>9.112091012355604</v>
      </c>
      <c r="I93" s="25">
        <v>-0.43417220955548708</v>
      </c>
      <c r="J93" s="25">
        <v>1</v>
      </c>
      <c r="K93" s="25">
        <v>0</v>
      </c>
      <c r="L93" s="25">
        <v>0</v>
      </c>
      <c r="M93" s="25">
        <v>0</v>
      </c>
      <c r="N93" s="25">
        <v>0</v>
      </c>
      <c r="O93" s="25">
        <v>0</v>
      </c>
      <c r="P93" s="25">
        <v>1</v>
      </c>
      <c r="Q93" s="25">
        <v>0</v>
      </c>
      <c r="R93" s="25">
        <v>0</v>
      </c>
      <c r="S93" s="25">
        <v>0</v>
      </c>
      <c r="T93" s="25">
        <v>0</v>
      </c>
      <c r="U93" s="25">
        <v>1</v>
      </c>
      <c r="V93" s="25">
        <v>0</v>
      </c>
      <c r="W93" s="25"/>
      <c r="CG93" s="6">
        <f xml:space="preserve"> $C$93 * $H$10</f>
        <v>0.16026852783526874</v>
      </c>
    </row>
    <row r="94" spans="1:85" outlineLevel="1" x14ac:dyDescent="0.2">
      <c r="A94" s="15">
        <v>380</v>
      </c>
      <c r="B94" s="14">
        <v>9.2019157205244664</v>
      </c>
      <c r="C94" s="14">
        <v>8.0376694965479556E-2</v>
      </c>
      <c r="D94" s="14">
        <f t="shared" si="8"/>
        <v>9.0438782664771491</v>
      </c>
      <c r="E94" s="14">
        <f t="shared" si="9"/>
        <v>9.3599531745717837</v>
      </c>
      <c r="F94" s="14">
        <v>1.3384529157227175E-2</v>
      </c>
      <c r="G94" s="14">
        <f t="shared" si="10"/>
        <v>9.175598926675967</v>
      </c>
      <c r="H94" s="14">
        <f t="shared" si="11"/>
        <v>9.2282325143729658</v>
      </c>
      <c r="I94" s="25">
        <v>-0.91747160100621117</v>
      </c>
      <c r="J94" s="25">
        <v>1</v>
      </c>
      <c r="K94" s="25">
        <v>0</v>
      </c>
      <c r="L94" s="25">
        <v>0</v>
      </c>
      <c r="M94" s="25">
        <v>0</v>
      </c>
      <c r="N94" s="25">
        <v>0</v>
      </c>
      <c r="O94" s="25">
        <v>1</v>
      </c>
      <c r="P94" s="25">
        <v>0</v>
      </c>
      <c r="Q94" s="25">
        <v>0</v>
      </c>
      <c r="R94" s="25">
        <v>1</v>
      </c>
      <c r="S94" s="25">
        <v>0</v>
      </c>
      <c r="T94" s="25">
        <v>0</v>
      </c>
      <c r="U94" s="25">
        <v>0</v>
      </c>
      <c r="V94" s="25">
        <v>0</v>
      </c>
      <c r="W94" s="25"/>
      <c r="CG94" s="6">
        <f xml:space="preserve"> $C$94 * $H$10</f>
        <v>0.15803745404731748</v>
      </c>
    </row>
    <row r="95" spans="1:85" outlineLevel="1" x14ac:dyDescent="0.2">
      <c r="A95" s="15">
        <v>381</v>
      </c>
      <c r="B95" s="14">
        <v>9.2873265798827127</v>
      </c>
      <c r="C95" s="14">
        <v>8.0307497031606195E-2</v>
      </c>
      <c r="D95" s="14">
        <f t="shared" si="8"/>
        <v>9.1294251834986202</v>
      </c>
      <c r="E95" s="14">
        <f t="shared" si="9"/>
        <v>9.4452279762668052</v>
      </c>
      <c r="F95" s="14">
        <v>1.2962507730696113E-2</v>
      </c>
      <c r="G95" s="14">
        <f t="shared" si="10"/>
        <v>9.2618395687446249</v>
      </c>
      <c r="H95" s="14">
        <f t="shared" si="11"/>
        <v>9.3128135910208005</v>
      </c>
      <c r="I95" s="25">
        <v>-0.81390744569534157</v>
      </c>
      <c r="J95" s="25">
        <v>0</v>
      </c>
      <c r="K95" s="25">
        <v>0</v>
      </c>
      <c r="L95" s="25">
        <v>1</v>
      </c>
      <c r="M95" s="25">
        <v>0</v>
      </c>
      <c r="N95" s="25">
        <v>0</v>
      </c>
      <c r="O95" s="25">
        <v>0</v>
      </c>
      <c r="P95" s="25">
        <v>1</v>
      </c>
      <c r="Q95" s="25">
        <v>0</v>
      </c>
      <c r="R95" s="25">
        <v>1</v>
      </c>
      <c r="S95" s="25">
        <v>0</v>
      </c>
      <c r="T95" s="25">
        <v>0</v>
      </c>
      <c r="U95" s="25">
        <v>0</v>
      </c>
      <c r="V95" s="25">
        <v>0</v>
      </c>
      <c r="W95" s="25"/>
      <c r="CG95" s="6">
        <f xml:space="preserve"> $C$95 * $H$10</f>
        <v>0.15790139638409337</v>
      </c>
    </row>
    <row r="96" spans="1:85" outlineLevel="1" x14ac:dyDescent="0.2">
      <c r="A96" s="15">
        <v>382</v>
      </c>
      <c r="B96" s="14">
        <v>9.4303666762653258</v>
      </c>
      <c r="C96" s="14">
        <v>8.0362573480444288E-2</v>
      </c>
      <c r="D96" s="14">
        <f t="shared" si="8"/>
        <v>9.2723569880218069</v>
      </c>
      <c r="E96" s="14">
        <f t="shared" si="9"/>
        <v>9.5883763645088447</v>
      </c>
      <c r="F96" s="14">
        <v>1.3299464033814478E-2</v>
      </c>
      <c r="G96" s="14">
        <f t="shared" si="10"/>
        <v>9.4042171383053415</v>
      </c>
      <c r="H96" s="14">
        <f t="shared" si="11"/>
        <v>9.4565162142253101</v>
      </c>
      <c r="I96" s="25">
        <v>-0.15800112872650143</v>
      </c>
      <c r="J96" s="25">
        <v>0</v>
      </c>
      <c r="K96" s="25">
        <v>0</v>
      </c>
      <c r="L96" s="25">
        <v>0</v>
      </c>
      <c r="M96" s="25">
        <v>0</v>
      </c>
      <c r="N96" s="25">
        <v>0</v>
      </c>
      <c r="O96" s="25">
        <v>0</v>
      </c>
      <c r="P96" s="25">
        <v>1</v>
      </c>
      <c r="Q96" s="25">
        <v>0</v>
      </c>
      <c r="R96" s="25">
        <v>1</v>
      </c>
      <c r="S96" s="25">
        <v>0</v>
      </c>
      <c r="T96" s="25">
        <v>0</v>
      </c>
      <c r="U96" s="25">
        <v>0</v>
      </c>
      <c r="V96" s="25">
        <v>0</v>
      </c>
      <c r="W96" s="25"/>
      <c r="CG96" s="6">
        <f xml:space="preserve"> $C$96 * $H$10</f>
        <v>0.15800968824351952</v>
      </c>
    </row>
    <row r="97" spans="1:85" outlineLevel="1" x14ac:dyDescent="0.2">
      <c r="A97" s="15">
        <v>383</v>
      </c>
      <c r="B97" s="14">
        <v>9.591032653007769</v>
      </c>
      <c r="C97" s="14">
        <v>7.9985570555150112E-2</v>
      </c>
      <c r="D97" s="14">
        <f t="shared" si="8"/>
        <v>9.433764231651466</v>
      </c>
      <c r="E97" s="14">
        <f t="shared" si="9"/>
        <v>9.7483010743640719</v>
      </c>
      <c r="F97" s="14">
        <v>1.0789996488405996E-2</v>
      </c>
      <c r="G97" s="14">
        <f t="shared" si="10"/>
        <v>9.5698172550004301</v>
      </c>
      <c r="H97" s="14">
        <f t="shared" si="11"/>
        <v>9.6122480510151078</v>
      </c>
      <c r="I97" s="25">
        <v>0.91216180948581715</v>
      </c>
      <c r="J97" s="25">
        <v>0</v>
      </c>
      <c r="K97" s="25">
        <v>1</v>
      </c>
      <c r="L97" s="25">
        <v>0</v>
      </c>
      <c r="M97" s="25">
        <v>0</v>
      </c>
      <c r="N97" s="25">
        <v>0</v>
      </c>
      <c r="O97" s="25">
        <v>0</v>
      </c>
      <c r="P97" s="25">
        <v>0</v>
      </c>
      <c r="Q97" s="25">
        <v>0</v>
      </c>
      <c r="R97" s="25">
        <v>0</v>
      </c>
      <c r="S97" s="25">
        <v>0</v>
      </c>
      <c r="T97" s="25">
        <v>0</v>
      </c>
      <c r="U97" s="25">
        <v>0</v>
      </c>
      <c r="V97" s="25">
        <v>0</v>
      </c>
      <c r="W97" s="25"/>
      <c r="CG97" s="6">
        <f xml:space="preserve"> $C$97 * $H$10</f>
        <v>0.15726842135630212</v>
      </c>
    </row>
    <row r="98" spans="1:85" outlineLevel="1" x14ac:dyDescent="0.2">
      <c r="A98" s="15">
        <v>384</v>
      </c>
      <c r="B98" s="14">
        <v>10.396068712233115</v>
      </c>
      <c r="C98" s="14">
        <v>8.065237635770546E-2</v>
      </c>
      <c r="D98" s="14">
        <f t="shared" si="8"/>
        <v>10.237489210700835</v>
      </c>
      <c r="E98" s="14">
        <f t="shared" si="9"/>
        <v>10.554648213765395</v>
      </c>
      <c r="F98" s="14">
        <v>1.4951198591814725E-2</v>
      </c>
      <c r="G98" s="14">
        <f t="shared" si="10"/>
        <v>10.366671517419107</v>
      </c>
      <c r="H98" s="14">
        <f t="shared" si="11"/>
        <v>10.425465907047123</v>
      </c>
      <c r="I98" s="25">
        <v>2.3620599838379892</v>
      </c>
      <c r="J98" s="25">
        <v>0</v>
      </c>
      <c r="K98" s="25">
        <v>1</v>
      </c>
      <c r="L98" s="25">
        <v>0</v>
      </c>
      <c r="M98" s="25">
        <v>0</v>
      </c>
      <c r="N98" s="25">
        <v>0</v>
      </c>
      <c r="O98" s="25">
        <v>0</v>
      </c>
      <c r="P98" s="25">
        <v>1</v>
      </c>
      <c r="Q98" s="25">
        <v>0</v>
      </c>
      <c r="R98" s="25">
        <v>0</v>
      </c>
      <c r="S98" s="25">
        <v>0</v>
      </c>
      <c r="T98" s="25">
        <v>1</v>
      </c>
      <c r="U98" s="25">
        <v>0</v>
      </c>
      <c r="V98" s="25">
        <v>0</v>
      </c>
      <c r="W98" s="25"/>
      <c r="CG98" s="6">
        <f xml:space="preserve"> $C$98 * $H$10</f>
        <v>0.15857950153227957</v>
      </c>
    </row>
    <row r="99" spans="1:85" outlineLevel="1" x14ac:dyDescent="0.2">
      <c r="A99" s="15">
        <v>385</v>
      </c>
      <c r="B99" s="14">
        <v>9.552441711107539</v>
      </c>
      <c r="C99" s="14">
        <v>8.1996639792663084E-2</v>
      </c>
      <c r="D99" s="14">
        <f t="shared" si="8"/>
        <v>9.3912191054899168</v>
      </c>
      <c r="E99" s="14">
        <f t="shared" si="9"/>
        <v>9.7136643167251613</v>
      </c>
      <c r="F99" s="14">
        <v>2.1028111291189592E-2</v>
      </c>
      <c r="G99" s="14">
        <f t="shared" si="10"/>
        <v>9.5110960303314069</v>
      </c>
      <c r="H99" s="14">
        <f t="shared" si="11"/>
        <v>9.5937873918836711</v>
      </c>
      <c r="I99" s="25">
        <v>0.94668319458944028</v>
      </c>
      <c r="J99" s="25">
        <v>1</v>
      </c>
      <c r="K99" s="25">
        <v>0</v>
      </c>
      <c r="L99" s="25">
        <v>0</v>
      </c>
      <c r="M99" s="25">
        <v>0</v>
      </c>
      <c r="N99" s="25">
        <v>0</v>
      </c>
      <c r="O99" s="25">
        <v>0</v>
      </c>
      <c r="P99" s="25">
        <v>0</v>
      </c>
      <c r="Q99" s="25">
        <v>0</v>
      </c>
      <c r="R99" s="25">
        <v>0</v>
      </c>
      <c r="S99" s="25">
        <v>0</v>
      </c>
      <c r="T99" s="25">
        <v>0</v>
      </c>
      <c r="U99" s="25">
        <v>0</v>
      </c>
      <c r="V99" s="25">
        <v>1</v>
      </c>
      <c r="W99" s="25"/>
      <c r="CG99" s="6">
        <f xml:space="preserve"> $C$99 * $H$10</f>
        <v>0.16122260561762228</v>
      </c>
    </row>
    <row r="100" spans="1:85" outlineLevel="1" x14ac:dyDescent="0.2">
      <c r="A100" s="15">
        <v>386</v>
      </c>
      <c r="B100" s="14">
        <v>9.4044219420146646</v>
      </c>
      <c r="C100" s="14">
        <v>8.0289552032189557E-2</v>
      </c>
      <c r="D100" s="14">
        <f t="shared" si="8"/>
        <v>9.2465558292662315</v>
      </c>
      <c r="E100" s="14">
        <f t="shared" si="9"/>
        <v>9.5622880547630977</v>
      </c>
      <c r="F100" s="14">
        <v>1.2850863500815541E-2</v>
      </c>
      <c r="G100" s="14">
        <f t="shared" si="10"/>
        <v>9.3791544468675863</v>
      </c>
      <c r="H100" s="14">
        <f t="shared" si="11"/>
        <v>9.429689437161743</v>
      </c>
      <c r="I100" s="25">
        <v>-0.50321497976273344</v>
      </c>
      <c r="J100" s="25">
        <v>0</v>
      </c>
      <c r="K100" s="25">
        <v>0</v>
      </c>
      <c r="L100" s="25">
        <v>1</v>
      </c>
      <c r="M100" s="25">
        <v>0</v>
      </c>
      <c r="N100" s="25">
        <v>0</v>
      </c>
      <c r="O100" s="25">
        <v>0</v>
      </c>
      <c r="P100" s="25">
        <v>1</v>
      </c>
      <c r="Q100" s="25">
        <v>0</v>
      </c>
      <c r="R100" s="25">
        <v>1</v>
      </c>
      <c r="S100" s="25">
        <v>0</v>
      </c>
      <c r="T100" s="25">
        <v>0</v>
      </c>
      <c r="U100" s="25">
        <v>0</v>
      </c>
      <c r="V100" s="25">
        <v>0</v>
      </c>
      <c r="W100" s="25"/>
      <c r="CG100" s="6">
        <f xml:space="preserve"> $C$100 * $H$10</f>
        <v>0.15786611274843376</v>
      </c>
    </row>
    <row r="101" spans="1:85" outlineLevel="1" x14ac:dyDescent="0.2">
      <c r="A101" s="15">
        <v>387</v>
      </c>
      <c r="B101" s="14">
        <v>9.0867803254274282</v>
      </c>
      <c r="C101" s="14">
        <v>8.0059778278099264E-2</v>
      </c>
      <c r="D101" s="14">
        <f t="shared" si="8"/>
        <v>8.9293659961109828</v>
      </c>
      <c r="E101" s="14">
        <f t="shared" si="9"/>
        <v>9.2441946547438736</v>
      </c>
      <c r="F101" s="14">
        <v>1.1326986586260844E-2</v>
      </c>
      <c r="G101" s="14">
        <f t="shared" si="10"/>
        <v>9.0645090921689615</v>
      </c>
      <c r="H101" s="14">
        <f t="shared" si="11"/>
        <v>9.1090515586858949</v>
      </c>
      <c r="I101" s="25">
        <v>-0.36512943934824066</v>
      </c>
      <c r="J101" s="25">
        <v>0</v>
      </c>
      <c r="K101" s="25">
        <v>1</v>
      </c>
      <c r="L101" s="25">
        <v>0</v>
      </c>
      <c r="M101" s="25">
        <v>0</v>
      </c>
      <c r="N101" s="25">
        <v>0</v>
      </c>
      <c r="O101" s="25">
        <v>0</v>
      </c>
      <c r="P101" s="25">
        <v>0</v>
      </c>
      <c r="Q101" s="25">
        <v>0</v>
      </c>
      <c r="R101" s="25">
        <v>1</v>
      </c>
      <c r="S101" s="25">
        <v>0</v>
      </c>
      <c r="T101" s="25">
        <v>0</v>
      </c>
      <c r="U101" s="25">
        <v>0</v>
      </c>
      <c r="V101" s="25">
        <v>0</v>
      </c>
      <c r="W101" s="25"/>
      <c r="CG101" s="6">
        <f xml:space="preserve"> $C$101 * $H$10</f>
        <v>0.15741432931644617</v>
      </c>
    </row>
    <row r="102" spans="1:85" outlineLevel="1" x14ac:dyDescent="0.2">
      <c r="A102" s="15">
        <v>388</v>
      </c>
      <c r="B102" s="14">
        <v>9.7347873071264974</v>
      </c>
      <c r="C102" s="14">
        <v>8.0762552693287068E-2</v>
      </c>
      <c r="D102" s="14">
        <f t="shared" si="8"/>
        <v>9.5759911757915237</v>
      </c>
      <c r="E102" s="14">
        <f t="shared" si="9"/>
        <v>9.8935834384614711</v>
      </c>
      <c r="F102" s="14">
        <v>1.5534556470105217E-2</v>
      </c>
      <c r="G102" s="14">
        <f t="shared" si="10"/>
        <v>9.7042431082720402</v>
      </c>
      <c r="H102" s="14">
        <f t="shared" si="11"/>
        <v>9.7653315059809547</v>
      </c>
      <c r="I102" s="25">
        <v>-0.26156528403737106</v>
      </c>
      <c r="J102" s="25">
        <v>0</v>
      </c>
      <c r="K102" s="25">
        <v>0</v>
      </c>
      <c r="L102" s="25">
        <v>1</v>
      </c>
      <c r="M102" s="25">
        <v>0</v>
      </c>
      <c r="N102" s="25">
        <v>1</v>
      </c>
      <c r="O102" s="25">
        <v>0</v>
      </c>
      <c r="P102" s="25">
        <v>0</v>
      </c>
      <c r="Q102" s="25">
        <v>0</v>
      </c>
      <c r="R102" s="25">
        <v>1</v>
      </c>
      <c r="S102" s="25">
        <v>0</v>
      </c>
      <c r="T102" s="25">
        <v>0</v>
      </c>
      <c r="U102" s="25">
        <v>0</v>
      </c>
      <c r="V102" s="25">
        <v>0</v>
      </c>
      <c r="W102" s="25"/>
      <c r="CG102" s="6">
        <f xml:space="preserve"> $C$102 * $H$10</f>
        <v>0.15879613133497372</v>
      </c>
    </row>
    <row r="103" spans="1:85" outlineLevel="1" x14ac:dyDescent="0.2">
      <c r="A103" s="15">
        <v>389</v>
      </c>
      <c r="B103" s="14">
        <v>9.8632910692480813</v>
      </c>
      <c r="C103" s="14">
        <v>8.0418836618070214E-2</v>
      </c>
      <c r="D103" s="14">
        <f t="shared" si="8"/>
        <v>9.7051707558658826</v>
      </c>
      <c r="E103" s="14">
        <f t="shared" si="9"/>
        <v>10.02141138263028</v>
      </c>
      <c r="F103" s="14">
        <v>1.3635314818176642E-2</v>
      </c>
      <c r="G103" s="14">
        <f t="shared" si="10"/>
        <v>9.8364811781481318</v>
      </c>
      <c r="H103" s="14">
        <f t="shared" si="11"/>
        <v>9.8901009603480308</v>
      </c>
      <c r="I103" s="25">
        <v>1.0157259647966868</v>
      </c>
      <c r="J103" s="25">
        <v>0</v>
      </c>
      <c r="K103" s="25">
        <v>1</v>
      </c>
      <c r="L103" s="25">
        <v>0</v>
      </c>
      <c r="M103" s="25">
        <v>0</v>
      </c>
      <c r="N103" s="25">
        <v>0</v>
      </c>
      <c r="O103" s="25">
        <v>1</v>
      </c>
      <c r="P103" s="25">
        <v>0</v>
      </c>
      <c r="Q103" s="25">
        <v>0</v>
      </c>
      <c r="R103" s="25">
        <v>1</v>
      </c>
      <c r="S103" s="25">
        <v>0</v>
      </c>
      <c r="T103" s="25">
        <v>0</v>
      </c>
      <c r="U103" s="25">
        <v>0</v>
      </c>
      <c r="V103" s="25">
        <v>0</v>
      </c>
      <c r="W103" s="25"/>
      <c r="CG103" s="6">
        <f xml:space="preserve"> $C$103 * $H$10</f>
        <v>0.15812031338219851</v>
      </c>
    </row>
    <row r="104" spans="1:85" outlineLevel="1" x14ac:dyDescent="0.2">
      <c r="A104" s="15">
        <v>390</v>
      </c>
      <c r="B104" s="14">
        <v>9.274731148036734</v>
      </c>
      <c r="C104" s="14">
        <v>8.080588737736992E-2</v>
      </c>
      <c r="D104" s="14">
        <f t="shared" si="8"/>
        <v>9.1158498116165383</v>
      </c>
      <c r="E104" s="14">
        <f t="shared" si="9"/>
        <v>9.4336124844569298</v>
      </c>
      <c r="F104" s="14">
        <v>1.5758298195906476E-2</v>
      </c>
      <c r="G104" s="14">
        <f t="shared" si="10"/>
        <v>9.2437470259840779</v>
      </c>
      <c r="H104" s="14">
        <f t="shared" si="11"/>
        <v>9.3057152700893901</v>
      </c>
      <c r="I104" s="25">
        <v>-0.48250214870055957</v>
      </c>
      <c r="J104" s="25">
        <v>0</v>
      </c>
      <c r="K104" s="25">
        <v>1</v>
      </c>
      <c r="L104" s="25">
        <v>0</v>
      </c>
      <c r="M104" s="25">
        <v>0</v>
      </c>
      <c r="N104" s="25">
        <v>0</v>
      </c>
      <c r="O104" s="25">
        <v>0</v>
      </c>
      <c r="P104" s="25">
        <v>1</v>
      </c>
      <c r="Q104" s="25">
        <v>0</v>
      </c>
      <c r="R104" s="25">
        <v>0</v>
      </c>
      <c r="S104" s="25">
        <v>1</v>
      </c>
      <c r="T104" s="25">
        <v>0</v>
      </c>
      <c r="U104" s="25">
        <v>0</v>
      </c>
      <c r="V104" s="25">
        <v>0</v>
      </c>
      <c r="W104" s="25"/>
      <c r="CG104" s="6">
        <f xml:space="preserve"> $C$104 * $H$10</f>
        <v>0.15888133642019575</v>
      </c>
    </row>
    <row r="105" spans="1:85" outlineLevel="1" x14ac:dyDescent="0.2">
      <c r="A105" s="15">
        <v>391</v>
      </c>
      <c r="B105" s="14">
        <v>9.3749923867368263</v>
      </c>
      <c r="C105" s="14">
        <v>8.0322835694118119E-2</v>
      </c>
      <c r="D105" s="14">
        <f t="shared" si="8"/>
        <v>9.2170608313225202</v>
      </c>
      <c r="E105" s="14">
        <f t="shared" si="9"/>
        <v>9.5329239421511325</v>
      </c>
      <c r="F105" s="14">
        <v>1.305719958992793E-2</v>
      </c>
      <c r="G105" s="14">
        <f t="shared" si="10"/>
        <v>9.3493191915268703</v>
      </c>
      <c r="H105" s="14">
        <f t="shared" si="11"/>
        <v>9.4006655819467824</v>
      </c>
      <c r="I105" s="25">
        <v>-1.9915588312008629E-2</v>
      </c>
      <c r="J105" s="25">
        <v>0</v>
      </c>
      <c r="K105" s="25">
        <v>1</v>
      </c>
      <c r="L105" s="25">
        <v>0</v>
      </c>
      <c r="M105" s="25">
        <v>0</v>
      </c>
      <c r="N105" s="25">
        <v>0</v>
      </c>
      <c r="O105" s="25">
        <v>0</v>
      </c>
      <c r="P105" s="25">
        <v>0</v>
      </c>
      <c r="Q105" s="25">
        <v>0</v>
      </c>
      <c r="R105" s="25">
        <v>0</v>
      </c>
      <c r="S105" s="25">
        <v>0</v>
      </c>
      <c r="T105" s="25">
        <v>1</v>
      </c>
      <c r="U105" s="25">
        <v>0</v>
      </c>
      <c r="V105" s="25">
        <v>0</v>
      </c>
      <c r="W105" s="25"/>
      <c r="CG105" s="6">
        <f xml:space="preserve"> $C$105 * $H$10</f>
        <v>0.15793155541430626</v>
      </c>
    </row>
    <row r="106" spans="1:85" outlineLevel="1" x14ac:dyDescent="0.2">
      <c r="A106" s="15">
        <v>392</v>
      </c>
      <c r="B106" s="14">
        <v>8.994767161428797</v>
      </c>
      <c r="C106" s="14">
        <v>8.0466079142761965E-2</v>
      </c>
      <c r="D106" s="14">
        <f t="shared" si="8"/>
        <v>8.8365539593264515</v>
      </c>
      <c r="E106" s="14">
        <f t="shared" si="9"/>
        <v>9.1529803635311424</v>
      </c>
      <c r="F106" s="14">
        <v>1.3911233582833292E-2</v>
      </c>
      <c r="G106" s="14">
        <f t="shared" si="10"/>
        <v>8.9674147561198616</v>
      </c>
      <c r="H106" s="14">
        <f t="shared" si="11"/>
        <v>9.0221195667377323</v>
      </c>
      <c r="I106" s="25">
        <v>-0.98651437121345753</v>
      </c>
      <c r="J106" s="25">
        <v>0</v>
      </c>
      <c r="K106" s="25">
        <v>0</v>
      </c>
      <c r="L106" s="25">
        <v>0</v>
      </c>
      <c r="M106" s="25">
        <v>0</v>
      </c>
      <c r="N106" s="25">
        <v>0</v>
      </c>
      <c r="O106" s="25">
        <v>0</v>
      </c>
      <c r="P106" s="25">
        <v>0</v>
      </c>
      <c r="Q106" s="25">
        <v>0</v>
      </c>
      <c r="R106" s="25">
        <v>1</v>
      </c>
      <c r="S106" s="25">
        <v>0</v>
      </c>
      <c r="T106" s="25">
        <v>0</v>
      </c>
      <c r="U106" s="25">
        <v>0</v>
      </c>
      <c r="V106" s="25">
        <v>0</v>
      </c>
      <c r="W106" s="25"/>
      <c r="CG106" s="6">
        <f xml:space="preserve"> $C$106 * $H$10</f>
        <v>0.1582132021023463</v>
      </c>
    </row>
    <row r="107" spans="1:85" outlineLevel="1" x14ac:dyDescent="0.2">
      <c r="A107" s="15">
        <v>393</v>
      </c>
      <c r="B107" s="14">
        <v>11.020577310270193</v>
      </c>
      <c r="C107" s="14">
        <v>8.1628431191417813E-2</v>
      </c>
      <c r="D107" s="14">
        <f t="shared" si="8"/>
        <v>10.860078680052705</v>
      </c>
      <c r="E107" s="14">
        <f t="shared" si="9"/>
        <v>11.18107594048768</v>
      </c>
      <c r="F107" s="14">
        <v>1.9543114029216352E-2</v>
      </c>
      <c r="G107" s="14">
        <f t="shared" si="10"/>
        <v>10.982151445824531</v>
      </c>
      <c r="H107" s="14">
        <f t="shared" si="11"/>
        <v>11.059003174715855</v>
      </c>
      <c r="I107" s="25">
        <v>4.0190864688119028</v>
      </c>
      <c r="J107" s="25">
        <v>0</v>
      </c>
      <c r="K107" s="25">
        <v>1</v>
      </c>
      <c r="L107" s="25">
        <v>0</v>
      </c>
      <c r="M107" s="25">
        <v>0</v>
      </c>
      <c r="N107" s="25">
        <v>0</v>
      </c>
      <c r="O107" s="25">
        <v>0</v>
      </c>
      <c r="P107" s="25">
        <v>1</v>
      </c>
      <c r="Q107" s="25">
        <v>0</v>
      </c>
      <c r="R107" s="25">
        <v>0</v>
      </c>
      <c r="S107" s="25">
        <v>0</v>
      </c>
      <c r="T107" s="25">
        <v>1</v>
      </c>
      <c r="U107" s="25">
        <v>0</v>
      </c>
      <c r="V107" s="25">
        <v>0</v>
      </c>
      <c r="W107" s="25"/>
      <c r="CG107" s="6">
        <f xml:space="preserve"> $C$107 * $H$10</f>
        <v>0.16049863021748773</v>
      </c>
    </row>
    <row r="108" spans="1:85" outlineLevel="1" x14ac:dyDescent="0.2">
      <c r="A108" s="15">
        <v>394</v>
      </c>
      <c r="B108" s="14">
        <v>9.4480200778021661</v>
      </c>
      <c r="C108" s="14">
        <v>8.1270656153903928E-2</v>
      </c>
      <c r="D108" s="14">
        <f t="shared" si="8"/>
        <v>9.2882249084084236</v>
      </c>
      <c r="E108" s="14">
        <f t="shared" si="9"/>
        <v>9.6078152471959086</v>
      </c>
      <c r="F108" s="14">
        <v>1.7990332928353572E-2</v>
      </c>
      <c r="G108" s="14">
        <f t="shared" si="10"/>
        <v>9.4126473069426311</v>
      </c>
      <c r="H108" s="14">
        <f t="shared" si="11"/>
        <v>9.4833928486617012</v>
      </c>
      <c r="I108" s="25">
        <v>-1.0417485873792547</v>
      </c>
      <c r="J108" s="25">
        <v>0</v>
      </c>
      <c r="K108" s="25">
        <v>1</v>
      </c>
      <c r="L108" s="25">
        <v>0</v>
      </c>
      <c r="M108" s="25">
        <v>1</v>
      </c>
      <c r="N108" s="25">
        <v>0</v>
      </c>
      <c r="O108" s="25">
        <v>0</v>
      </c>
      <c r="P108" s="25">
        <v>0</v>
      </c>
      <c r="Q108" s="25">
        <v>0</v>
      </c>
      <c r="R108" s="25">
        <v>0</v>
      </c>
      <c r="S108" s="25">
        <v>1</v>
      </c>
      <c r="T108" s="25">
        <v>0</v>
      </c>
      <c r="U108" s="25">
        <v>0</v>
      </c>
      <c r="V108" s="25">
        <v>0</v>
      </c>
      <c r="W108" s="25"/>
      <c r="CG108" s="6">
        <f xml:space="preserve"> $C$108 * $H$10</f>
        <v>0.15979516939374197</v>
      </c>
    </row>
    <row r="109" spans="1:85" outlineLevel="1" x14ac:dyDescent="0.2">
      <c r="A109" s="15">
        <v>395</v>
      </c>
      <c r="B109" s="14">
        <v>9.7233605258053881</v>
      </c>
      <c r="C109" s="14">
        <v>8.0655096210929145E-2</v>
      </c>
      <c r="D109" s="14">
        <f t="shared" si="8"/>
        <v>9.5647756764707506</v>
      </c>
      <c r="E109" s="14">
        <f t="shared" si="9"/>
        <v>9.8819453751400257</v>
      </c>
      <c r="F109" s="14">
        <v>1.4965863556145195E-2</v>
      </c>
      <c r="G109" s="14">
        <f t="shared" si="10"/>
        <v>9.6939344965932079</v>
      </c>
      <c r="H109" s="14">
        <f t="shared" si="11"/>
        <v>9.7527865550175683</v>
      </c>
      <c r="I109" s="25">
        <v>0.94668319458944028</v>
      </c>
      <c r="J109" s="25">
        <v>0</v>
      </c>
      <c r="K109" s="25">
        <v>0</v>
      </c>
      <c r="L109" s="25">
        <v>0</v>
      </c>
      <c r="M109" s="25">
        <v>0</v>
      </c>
      <c r="N109" s="25">
        <v>0</v>
      </c>
      <c r="O109" s="25">
        <v>0</v>
      </c>
      <c r="P109" s="25">
        <v>0</v>
      </c>
      <c r="Q109" s="25">
        <v>0</v>
      </c>
      <c r="R109" s="25">
        <v>1</v>
      </c>
      <c r="S109" s="25">
        <v>0</v>
      </c>
      <c r="T109" s="25">
        <v>0</v>
      </c>
      <c r="U109" s="25">
        <v>0</v>
      </c>
      <c r="V109" s="25">
        <v>0</v>
      </c>
      <c r="W109" s="25"/>
      <c r="CG109" s="6">
        <f xml:space="preserve"> $C$109 * $H$10</f>
        <v>0.15858484933463743</v>
      </c>
    </row>
    <row r="110" spans="1:85" outlineLevel="1" x14ac:dyDescent="0.2">
      <c r="A110" s="15">
        <v>396</v>
      </c>
      <c r="B110" s="14">
        <v>9.0737697296349893</v>
      </c>
      <c r="C110" s="14">
        <v>8.0063883801422486E-2</v>
      </c>
      <c r="D110" s="14">
        <f t="shared" si="8"/>
        <v>8.9163473279979062</v>
      </c>
      <c r="E110" s="14">
        <f t="shared" si="9"/>
        <v>9.2311921312720724</v>
      </c>
      <c r="F110" s="14">
        <v>1.1355968323071263E-2</v>
      </c>
      <c r="G110" s="14">
        <f t="shared" si="10"/>
        <v>9.0514415121984424</v>
      </c>
      <c r="H110" s="14">
        <f t="shared" si="11"/>
        <v>9.0960979470715362</v>
      </c>
      <c r="I110" s="25">
        <v>-0.39965082445186384</v>
      </c>
      <c r="J110" s="25">
        <v>0</v>
      </c>
      <c r="K110" s="25">
        <v>1</v>
      </c>
      <c r="L110" s="25">
        <v>0</v>
      </c>
      <c r="M110" s="25">
        <v>0</v>
      </c>
      <c r="N110" s="25">
        <v>0</v>
      </c>
      <c r="O110" s="25">
        <v>0</v>
      </c>
      <c r="P110" s="25">
        <v>0</v>
      </c>
      <c r="Q110" s="25">
        <v>0</v>
      </c>
      <c r="R110" s="25">
        <v>1</v>
      </c>
      <c r="S110" s="25">
        <v>0</v>
      </c>
      <c r="T110" s="25">
        <v>0</v>
      </c>
      <c r="U110" s="25">
        <v>0</v>
      </c>
      <c r="V110" s="25">
        <v>0</v>
      </c>
      <c r="W110" s="25"/>
      <c r="CG110" s="6">
        <f xml:space="preserve"> $C$110 * $H$10</f>
        <v>0.15742240163708354</v>
      </c>
    </row>
    <row r="111" spans="1:85" outlineLevel="1" x14ac:dyDescent="0.2">
      <c r="I111" s="25"/>
      <c r="J111" s="25"/>
      <c r="K111" s="25"/>
      <c r="L111" s="25"/>
      <c r="M111" s="25"/>
      <c r="N111" s="25"/>
      <c r="O111" s="25"/>
      <c r="P111" s="25"/>
      <c r="Q111" s="25"/>
      <c r="R111" s="25"/>
      <c r="S111" s="25"/>
      <c r="T111" s="25"/>
      <c r="U111" s="25"/>
      <c r="V111" s="25"/>
      <c r="W111" s="25"/>
    </row>
    <row r="112" spans="1:85" outlineLevel="1" x14ac:dyDescent="0.2"/>
    <row r="113" outlineLevel="1" x14ac:dyDescent="0.2"/>
    <row r="114" outlineLevel="1" x14ac:dyDescent="0.2"/>
    <row r="115" outlineLevel="1" x14ac:dyDescent="0.2"/>
    <row r="116" outlineLevel="1" x14ac:dyDescent="0.2"/>
    <row r="117" outlineLevel="1" x14ac:dyDescent="0.2"/>
    <row r="118" outlineLevel="1" x14ac:dyDescent="0.2"/>
    <row r="119" outlineLevel="1" x14ac:dyDescent="0.2"/>
    <row r="120" outlineLevel="1" x14ac:dyDescent="0.2"/>
    <row r="121" outlineLevel="1" x14ac:dyDescent="0.2"/>
    <row r="122" outlineLevel="1" x14ac:dyDescent="0.2"/>
    <row r="123" outlineLevel="1" x14ac:dyDescent="0.2"/>
    <row r="124" outlineLevel="1" x14ac:dyDescent="0.2"/>
    <row r="125" outlineLevel="1" x14ac:dyDescent="0.2"/>
    <row r="126" outlineLevel="1" x14ac:dyDescent="0.2"/>
    <row r="127" outlineLevel="1" x14ac:dyDescent="0.2"/>
    <row r="128" outlineLevel="1" x14ac:dyDescent="0.2"/>
    <row r="129" spans="1:1" outlineLevel="1" x14ac:dyDescent="0.2"/>
    <row r="130" spans="1:1" x14ac:dyDescent="0.2">
      <c r="A130" s="37"/>
    </row>
    <row r="131" spans="1:1" x14ac:dyDescent="0.2">
      <c r="A131" s="11" t="s">
        <v>173</v>
      </c>
    </row>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outlineLevel="1" x14ac:dyDescent="0.2"/>
    <row r="152" spans="1:1" x14ac:dyDescent="0.2">
      <c r="A152" s="37"/>
    </row>
    <row r="153" spans="1:1" x14ac:dyDescent="0.2">
      <c r="A153" s="11" t="s">
        <v>174</v>
      </c>
    </row>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1" outlineLevel="1" x14ac:dyDescent="0.2"/>
    <row r="162" spans="1:1" outlineLevel="1" x14ac:dyDescent="0.2"/>
    <row r="163" spans="1:1" outlineLevel="1" x14ac:dyDescent="0.2"/>
    <row r="164" spans="1:1" outlineLevel="1" x14ac:dyDescent="0.2"/>
    <row r="165" spans="1:1" outlineLevel="1" x14ac:dyDescent="0.2"/>
    <row r="166" spans="1:1" outlineLevel="1" x14ac:dyDescent="0.2"/>
    <row r="167" spans="1:1" outlineLevel="1" x14ac:dyDescent="0.2"/>
    <row r="168" spans="1:1" outlineLevel="1" x14ac:dyDescent="0.2"/>
    <row r="169" spans="1:1" outlineLevel="1" x14ac:dyDescent="0.2"/>
    <row r="170" spans="1:1" outlineLevel="1" x14ac:dyDescent="0.2"/>
    <row r="171" spans="1:1" outlineLevel="1" x14ac:dyDescent="0.2"/>
    <row r="172" spans="1:1" outlineLevel="1" x14ac:dyDescent="0.2"/>
    <row r="173" spans="1:1" outlineLevel="1" x14ac:dyDescent="0.2"/>
    <row r="174" spans="1:1" x14ac:dyDescent="0.2">
      <c r="A174" s="37"/>
    </row>
    <row r="175" spans="1:1" x14ac:dyDescent="0.2">
      <c r="A175" s="11" t="s">
        <v>175</v>
      </c>
    </row>
    <row r="176" spans="1:1" outlineLevel="1" x14ac:dyDescent="0.2"/>
    <row r="177" spans="1:1" outlineLevel="1" x14ac:dyDescent="0.2"/>
    <row r="178" spans="1:1" outlineLevel="1" x14ac:dyDescent="0.2"/>
    <row r="179" spans="1:1" outlineLevel="1" x14ac:dyDescent="0.2"/>
    <row r="180" spans="1:1" outlineLevel="1" x14ac:dyDescent="0.2"/>
    <row r="181" spans="1:1" outlineLevel="1" x14ac:dyDescent="0.2"/>
    <row r="182" spans="1:1" outlineLevel="1" x14ac:dyDescent="0.2"/>
    <row r="183" spans="1:1" outlineLevel="1" x14ac:dyDescent="0.2"/>
    <row r="184" spans="1:1" outlineLevel="1" x14ac:dyDescent="0.2"/>
    <row r="185" spans="1:1" outlineLevel="1" x14ac:dyDescent="0.2"/>
    <row r="186" spans="1:1" outlineLevel="1" x14ac:dyDescent="0.2"/>
    <row r="187" spans="1:1" outlineLevel="1" x14ac:dyDescent="0.2"/>
    <row r="188" spans="1:1" outlineLevel="1" x14ac:dyDescent="0.2"/>
    <row r="189" spans="1:1" outlineLevel="1" x14ac:dyDescent="0.2"/>
    <row r="190" spans="1:1" outlineLevel="1" x14ac:dyDescent="0.2"/>
    <row r="191" spans="1:1" outlineLevel="1" x14ac:dyDescent="0.2"/>
    <row r="192" spans="1:1" outlineLevel="1" x14ac:dyDescent="0.2"/>
    <row r="193" spans="1:1" outlineLevel="1" x14ac:dyDescent="0.2"/>
    <row r="194" spans="1:1" outlineLevel="1" x14ac:dyDescent="0.2"/>
    <row r="195" spans="1:1" outlineLevel="1" x14ac:dyDescent="0.2"/>
    <row r="196" spans="1:1" x14ac:dyDescent="0.2">
      <c r="A196" s="37"/>
    </row>
    <row r="197" spans="1:1" x14ac:dyDescent="0.2">
      <c r="A197" s="11" t="s">
        <v>250</v>
      </c>
    </row>
    <row r="198" spans="1:1" outlineLevel="1" x14ac:dyDescent="0.2"/>
    <row r="199" spans="1:1" outlineLevel="1" x14ac:dyDescent="0.2"/>
    <row r="200" spans="1:1" outlineLevel="1" x14ac:dyDescent="0.2"/>
    <row r="201" spans="1:1" outlineLevel="1" x14ac:dyDescent="0.2"/>
    <row r="202" spans="1:1" outlineLevel="1" x14ac:dyDescent="0.2"/>
    <row r="203" spans="1:1" outlineLevel="1" x14ac:dyDescent="0.2"/>
    <row r="204" spans="1:1" outlineLevel="1" x14ac:dyDescent="0.2"/>
    <row r="205" spans="1:1" outlineLevel="1" x14ac:dyDescent="0.2"/>
    <row r="206" spans="1:1" outlineLevel="1" x14ac:dyDescent="0.2"/>
    <row r="207" spans="1:1" outlineLevel="1" x14ac:dyDescent="0.2"/>
    <row r="208" spans="1:1" outlineLevel="1" x14ac:dyDescent="0.2"/>
    <row r="209" spans="1:1" outlineLevel="1" x14ac:dyDescent="0.2"/>
    <row r="210" spans="1:1" outlineLevel="1" x14ac:dyDescent="0.2"/>
    <row r="211" spans="1:1" outlineLevel="1" x14ac:dyDescent="0.2"/>
    <row r="212" spans="1:1" outlineLevel="1" x14ac:dyDescent="0.2"/>
    <row r="213" spans="1:1" outlineLevel="1" x14ac:dyDescent="0.2"/>
    <row r="214" spans="1:1" outlineLevel="1" x14ac:dyDescent="0.2"/>
    <row r="215" spans="1:1" outlineLevel="1" x14ac:dyDescent="0.2"/>
    <row r="216" spans="1:1" outlineLevel="1" x14ac:dyDescent="0.2"/>
    <row r="217" spans="1:1" outlineLevel="1" x14ac:dyDescent="0.2"/>
    <row r="218" spans="1:1" x14ac:dyDescent="0.2">
      <c r="A218" s="37"/>
    </row>
    <row r="219" spans="1:1" x14ac:dyDescent="0.2">
      <c r="A219" s="11" t="s">
        <v>176</v>
      </c>
    </row>
    <row r="220" spans="1:1" outlineLevel="1" x14ac:dyDescent="0.2"/>
    <row r="221" spans="1:1" outlineLevel="1" x14ac:dyDescent="0.2"/>
    <row r="222" spans="1:1" outlineLevel="1" x14ac:dyDescent="0.2"/>
    <row r="223" spans="1:1" outlineLevel="1" x14ac:dyDescent="0.2"/>
    <row r="224" spans="1:1" outlineLevel="1" x14ac:dyDescent="0.2"/>
    <row r="225" spans="1:1" outlineLevel="1" x14ac:dyDescent="0.2"/>
    <row r="226" spans="1:1" outlineLevel="1" x14ac:dyDescent="0.2"/>
    <row r="227" spans="1:1" outlineLevel="1" x14ac:dyDescent="0.2"/>
    <row r="228" spans="1:1" outlineLevel="1" x14ac:dyDescent="0.2"/>
    <row r="229" spans="1:1" outlineLevel="1" x14ac:dyDescent="0.2"/>
    <row r="230" spans="1:1" outlineLevel="1" x14ac:dyDescent="0.2"/>
    <row r="231" spans="1:1" outlineLevel="1" x14ac:dyDescent="0.2"/>
    <row r="232" spans="1:1" outlineLevel="1" x14ac:dyDescent="0.2"/>
    <row r="233" spans="1:1" outlineLevel="1" x14ac:dyDescent="0.2"/>
    <row r="234" spans="1:1" outlineLevel="1" x14ac:dyDescent="0.2"/>
    <row r="235" spans="1:1" outlineLevel="1" x14ac:dyDescent="0.2"/>
    <row r="236" spans="1:1" outlineLevel="1" x14ac:dyDescent="0.2"/>
    <row r="237" spans="1:1" outlineLevel="1" x14ac:dyDescent="0.2"/>
    <row r="238" spans="1:1" outlineLevel="1" x14ac:dyDescent="0.2"/>
    <row r="239" spans="1:1" outlineLevel="1" x14ac:dyDescent="0.2"/>
    <row r="240" spans="1:1" x14ac:dyDescent="0.2">
      <c r="A240" s="37"/>
    </row>
    <row r="243" spans="1:1" x14ac:dyDescent="0.2">
      <c r="A243" s="7" t="s">
        <v>177</v>
      </c>
    </row>
  </sheetData>
  <dataValidations count="1">
    <dataValidation type="decimal" allowBlank="1" showInputMessage="1" showErrorMessage="1" error="Please enter a confidence level between 0 and 1." prompt="Confidence level can be adjusted between 0 and 100% to dynamically change confidence limits on this sheet." sqref="I10" xr:uid="{E3F9F536-0374-4BDA-A7DA-FE83DD2F7F41}">
      <formula1>0</formula1>
      <formula2>1</formula2>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AAF6D-A839-47EB-8AF7-9DBFF28BC90F}">
  <dimension ref="A1:CG248"/>
  <sheetViews>
    <sheetView showGridLines="0" showRowColHeaders="0" tabSelected="1" topLeftCell="A31" zoomScaleNormal="100" workbookViewId="0">
      <selection activeCell="H100" sqref="H100"/>
    </sheetView>
  </sheetViews>
  <sheetFormatPr defaultRowHeight="10.199999999999999" outlineLevelRow="1" x14ac:dyDescent="0.2"/>
  <cols>
    <col min="1" max="1" width="21.6640625" style="6" customWidth="1"/>
    <col min="2" max="9" width="10.77734375" style="6" customWidth="1"/>
    <col min="10" max="77" width="8.88671875" style="6"/>
    <col min="78" max="78" width="105.77734375" style="6" bestFit="1" customWidth="1"/>
    <col min="79" max="16384" width="8.88671875" style="6"/>
  </cols>
  <sheetData>
    <row r="1" spans="1:78" x14ac:dyDescent="0.2">
      <c r="A1" s="8" t="s">
        <v>85</v>
      </c>
      <c r="B1" s="6" t="s">
        <v>254</v>
      </c>
      <c r="E1" s="10" t="s">
        <v>255</v>
      </c>
      <c r="M1" s="7" t="s">
        <v>253</v>
      </c>
      <c r="N1" s="7" t="s">
        <v>212</v>
      </c>
      <c r="O1" s="7" t="s">
        <v>218</v>
      </c>
      <c r="R1" s="7" t="s">
        <v>84</v>
      </c>
      <c r="U1" s="7" t="s">
        <v>219</v>
      </c>
      <c r="Y1" s="6" t="s">
        <v>112</v>
      </c>
      <c r="Z1" s="26" t="s">
        <v>256</v>
      </c>
      <c r="BK1" s="24"/>
      <c r="BZ1" s="9" t="s">
        <v>256</v>
      </c>
    </row>
    <row r="2" spans="1:78" x14ac:dyDescent="0.2">
      <c r="A2" s="8" t="s">
        <v>89</v>
      </c>
      <c r="C2" s="6" t="s">
        <v>78</v>
      </c>
      <c r="Q2" s="7" t="s">
        <v>263</v>
      </c>
      <c r="R2" s="7" t="s">
        <v>264</v>
      </c>
      <c r="S2" s="7" t="s">
        <v>214</v>
      </c>
      <c r="AA2" s="26" t="str">
        <f>"Forecasts and " &amp; TEXT($I$10, "0.0%") &amp; " confidence limits for means and forecasts
Model 4 for PRICE.Ln    (15 variables, n=396)"</f>
        <v>Forecasts and 50.0% confidence limits for means and forecasts
Model 4 for PRICE.Ln    (15 variables, n=396)</v>
      </c>
    </row>
    <row r="3" spans="1:78" ht="10.199999999999999" hidden="1" customHeight="1" outlineLevel="1" x14ac:dyDescent="0.2">
      <c r="A3" s="8" t="s">
        <v>90</v>
      </c>
      <c r="AA3" s="26" t="str">
        <f>IF($A$66 &lt;&gt; "","Actual and predicted -vs- Observation # with " &amp; TEXT($I$10, "0.0%") &amp; " confidence limits
Model 4 for PRICE.Ln    (15 variables, n=396)","Actual and predicted -vs- Observation #
Model 4 for PRICE.Ln    (15 variables, n=396)")</f>
        <v>Actual and predicted -vs- Observation # with 50.0% confidence limits
Model 4 for PRICE.Ln    (15 variables, n=396)</v>
      </c>
    </row>
    <row r="4" spans="1:78" hidden="1" outlineLevel="1" x14ac:dyDescent="0.2">
      <c r="A4" s="6" t="s">
        <v>91</v>
      </c>
    </row>
    <row r="5" spans="1:78" hidden="1" outlineLevel="1" x14ac:dyDescent="0.2">
      <c r="A5" s="8" t="s">
        <v>92</v>
      </c>
    </row>
    <row r="6" spans="1:78" hidden="1" outlineLevel="1" x14ac:dyDescent="0.2">
      <c r="A6" s="6" t="s">
        <v>93</v>
      </c>
    </row>
    <row r="7" spans="1:78" collapsed="1" x14ac:dyDescent="0.2">
      <c r="A7" s="24"/>
      <c r="J7" s="7" t="s">
        <v>216</v>
      </c>
      <c r="K7" s="7" t="s">
        <v>265</v>
      </c>
    </row>
    <row r="8" spans="1:78" x14ac:dyDescent="0.2">
      <c r="A8" s="11" t="s">
        <v>257</v>
      </c>
    </row>
    <row r="9" spans="1:78" ht="10.8" outlineLevel="1" thickBot="1" x14ac:dyDescent="0.25">
      <c r="A9" s="12"/>
      <c r="B9" s="13" t="s">
        <v>95</v>
      </c>
      <c r="C9" s="13" t="s">
        <v>96</v>
      </c>
      <c r="D9" s="13" t="s">
        <v>97</v>
      </c>
      <c r="E9" s="13" t="s">
        <v>98</v>
      </c>
      <c r="F9" s="13" t="s">
        <v>99</v>
      </c>
      <c r="G9" s="13" t="s">
        <v>100</v>
      </c>
      <c r="H9" s="13" t="str">
        <f>"t("&amp;TEXT((1-I10)/2,"0.00%") &amp; ",380)"</f>
        <v>t(25.00%,380)</v>
      </c>
      <c r="I9" s="13" t="s">
        <v>101</v>
      </c>
    </row>
    <row r="10" spans="1:78" outlineLevel="1" x14ac:dyDescent="0.2">
      <c r="B10" s="14">
        <f xml:space="preserve"> 1 - C34 / C35</f>
        <v>0.96492836483502509</v>
      </c>
      <c r="C10" s="14">
        <f>1-D10^2/E10^2</f>
        <v>0.96354395818377603</v>
      </c>
      <c r="D10" s="14">
        <f xml:space="preserve"> SQRT(D34)</f>
        <v>7.7465978417863929E-2</v>
      </c>
      <c r="E10" s="14">
        <v>0.40571984757332169</v>
      </c>
      <c r="F10" s="15">
        <v>396</v>
      </c>
      <c r="G10" s="15">
        <v>51</v>
      </c>
      <c r="H10" s="6">
        <f>TINV(1 - $I$10, F10 - 15 - 1)</f>
        <v>0.67513591881044277</v>
      </c>
      <c r="I10" s="16">
        <v>0.5</v>
      </c>
    </row>
    <row r="11" spans="1:78" x14ac:dyDescent="0.2">
      <c r="A11" s="24"/>
    </row>
    <row r="12" spans="1:78" x14ac:dyDescent="0.2">
      <c r="A12" s="11" t="s">
        <v>258</v>
      </c>
    </row>
    <row r="13" spans="1:78" ht="10.8" outlineLevel="1" thickBot="1" x14ac:dyDescent="0.25">
      <c r="A13" s="13" t="s">
        <v>103</v>
      </c>
      <c r="B13" s="13" t="s">
        <v>104</v>
      </c>
      <c r="C13" s="13" t="s">
        <v>105</v>
      </c>
      <c r="D13" s="13" t="s">
        <v>106</v>
      </c>
      <c r="E13" s="13" t="s">
        <v>107</v>
      </c>
      <c r="F13" s="13" t="str">
        <f>IF($I$10&gt;99%,("Lower"&amp;TEXT($I$10,"0.0%")),("Lower"&amp;TEXT($I$10,"0%")))</f>
        <v>Lower50%</v>
      </c>
      <c r="G13" s="13" t="str">
        <f>IF($I$10&gt;99%,("Upper"&amp;TEXT($I$10,"0.0%")),("Upper"&amp;TEXT($I$10,"0%")))</f>
        <v>Upper50%</v>
      </c>
      <c r="H13" s="13" t="s">
        <v>109</v>
      </c>
      <c r="I13" s="13" t="s">
        <v>108</v>
      </c>
    </row>
    <row r="14" spans="1:78" outlineLevel="1" x14ac:dyDescent="0.2">
      <c r="A14" s="17" t="s">
        <v>110</v>
      </c>
      <c r="B14" s="14">
        <v>8.2353717706250933</v>
      </c>
      <c r="C14" s="14">
        <v>2.9343231972035016E-2</v>
      </c>
      <c r="D14" s="14">
        <f>IF(C14&lt;&gt;0,(B14 - 0) / C14, 0)</f>
        <v>280.65660178379977</v>
      </c>
      <c r="E14" s="14">
        <f>IF(C14&lt;&gt;0,TDIST(ABS(D14),$F$10 - 16,2),0)</f>
        <v>0</v>
      </c>
      <c r="F14" s="14">
        <f>B14 - TINV(1 - $I$10, $F$10 - 16) * C14</f>
        <v>8.2155611007467861</v>
      </c>
      <c r="G14" s="14">
        <f>B14 + TINV(1 - $I$10, $F$10 - 16) * C14</f>
        <v>8.2551824405034004</v>
      </c>
      <c r="H14" s="14">
        <v>0</v>
      </c>
      <c r="I14" s="14">
        <v>0</v>
      </c>
    </row>
    <row r="15" spans="1:78" outlineLevel="1" x14ac:dyDescent="0.2">
      <c r="A15" s="17" t="s">
        <v>60</v>
      </c>
      <c r="B15" s="14">
        <v>-0.22779779580659473</v>
      </c>
      <c r="C15" s="14">
        <v>1.6546693463430375E-2</v>
      </c>
      <c r="D15" s="42">
        <f t="shared" ref="D15:D29" si="0">IF(C15&lt;&gt;0,(B15 - 0) / C15, 0)</f>
        <v>-13.766967781813785</v>
      </c>
      <c r="E15" s="14">
        <f t="shared" ref="E15:E29" si="1">IF(C15&lt;&gt;0,TDIST(ABS(D15),$F$10 - 16,2),0)</f>
        <v>2.8790343171561376E-35</v>
      </c>
      <c r="F15" s="14">
        <f t="shared" ref="F15:F29" si="2">B15 - TINV(1 - $I$10, $F$10 - 16) * C15</f>
        <v>-0.23896906290130254</v>
      </c>
      <c r="G15" s="14">
        <f t="shared" ref="G15:G29" si="3">B15 + TINV(1 - $I$10, $F$10 - 16) * C15</f>
        <v>-0.21662652871188692</v>
      </c>
      <c r="H15" s="14">
        <v>68.761885792602911</v>
      </c>
      <c r="I15" s="42">
        <f>B15*1.95332779807339/$E$10</f>
        <v>-1.0967266441370078</v>
      </c>
    </row>
    <row r="16" spans="1:78" outlineLevel="1" x14ac:dyDescent="0.2">
      <c r="A16" s="17" t="s">
        <v>59</v>
      </c>
      <c r="B16" s="14">
        <v>0.96106210775115397</v>
      </c>
      <c r="C16" s="14">
        <v>3.8268043422604398E-2</v>
      </c>
      <c r="D16" s="43">
        <f t="shared" si="0"/>
        <v>25.113959894366275</v>
      </c>
      <c r="E16" s="14">
        <f t="shared" si="1"/>
        <v>9.8454335585640872E-83</v>
      </c>
      <c r="F16" s="14">
        <f t="shared" si="2"/>
        <v>0.93522597709395605</v>
      </c>
      <c r="G16" s="14">
        <f t="shared" si="3"/>
        <v>0.98689823840835189</v>
      </c>
      <c r="H16" s="14">
        <v>68.699092612173274</v>
      </c>
      <c r="I16" s="43">
        <f>B16*0.844212357551975/$E$10</f>
        <v>1.999755527345372</v>
      </c>
    </row>
    <row r="17" spans="1:9" outlineLevel="1" x14ac:dyDescent="0.2">
      <c r="A17" s="17" t="s">
        <v>68</v>
      </c>
      <c r="B17" s="14">
        <v>-7.7966302878104715E-2</v>
      </c>
      <c r="C17" s="14">
        <v>1.3363404046147699E-2</v>
      </c>
      <c r="D17" s="44">
        <f t="shared" si="0"/>
        <v>-5.8343145660240854</v>
      </c>
      <c r="E17" s="14">
        <f t="shared" si="1"/>
        <v>1.1572143978851699E-8</v>
      </c>
      <c r="F17" s="14">
        <f t="shared" si="2"/>
        <v>-8.698841694723583E-2</v>
      </c>
      <c r="G17" s="14">
        <f t="shared" si="3"/>
        <v>-6.89441888089736E-2</v>
      </c>
      <c r="H17" s="14">
        <v>2.440804598513497</v>
      </c>
      <c r="I17" s="45">
        <f>B17*0.455681995544922/$E$10</f>
        <v>-8.7567420458359413E-2</v>
      </c>
    </row>
    <row r="18" spans="1:9" outlineLevel="1" x14ac:dyDescent="0.2">
      <c r="A18" s="17" t="s">
        <v>69</v>
      </c>
      <c r="B18" s="14">
        <v>-0.14503115546680539</v>
      </c>
      <c r="C18" s="14">
        <v>1.3314602328699909E-2</v>
      </c>
      <c r="D18" s="42">
        <f t="shared" si="0"/>
        <v>-10.8926389152598</v>
      </c>
      <c r="E18" s="14">
        <f t="shared" si="1"/>
        <v>3.1456103564427151E-24</v>
      </c>
      <c r="F18" s="14">
        <f t="shared" si="2"/>
        <v>-0.15402032174358787</v>
      </c>
      <c r="G18" s="14">
        <f t="shared" si="3"/>
        <v>-0.13604198919002292</v>
      </c>
      <c r="H18" s="14">
        <v>2.7667671259476738</v>
      </c>
      <c r="I18" s="46">
        <f>B18*0.486934522816254/$E$10</f>
        <v>-0.17406266147222749</v>
      </c>
    </row>
    <row r="19" spans="1:9" outlineLevel="1" x14ac:dyDescent="0.2">
      <c r="A19" s="17" t="s">
        <v>70</v>
      </c>
      <c r="B19" s="14">
        <v>0.10359421019476034</v>
      </c>
      <c r="C19" s="14">
        <v>1.5289637685901934E-2</v>
      </c>
      <c r="D19" s="47">
        <f t="shared" si="0"/>
        <v>6.7754522587726926</v>
      </c>
      <c r="E19" s="14">
        <f t="shared" si="1"/>
        <v>4.7386427910238693E-11</v>
      </c>
      <c r="F19" s="14">
        <f t="shared" si="2"/>
        <v>9.327162660741016E-2</v>
      </c>
      <c r="G19" s="14">
        <f t="shared" si="3"/>
        <v>0.11391679378211052</v>
      </c>
      <c r="H19" s="14">
        <v>1.7018578590943436</v>
      </c>
      <c r="I19" s="48">
        <f>B19*0.332565283157597/$E$10</f>
        <v>8.4915337647320677E-2</v>
      </c>
    </row>
    <row r="20" spans="1:9" outlineLevel="1" x14ac:dyDescent="0.2">
      <c r="A20" s="17" t="s">
        <v>61</v>
      </c>
      <c r="B20" s="14">
        <v>0.50475019463292548</v>
      </c>
      <c r="C20" s="14">
        <v>1.3377220224159053E-2</v>
      </c>
      <c r="D20" s="43">
        <f t="shared" si="0"/>
        <v>37.732068858472886</v>
      </c>
      <c r="E20" s="14">
        <f t="shared" si="1"/>
        <v>1.4128138135574072E-130</v>
      </c>
      <c r="F20" s="14">
        <f t="shared" si="2"/>
        <v>0.49571875276575822</v>
      </c>
      <c r="G20" s="14">
        <f t="shared" si="3"/>
        <v>0.51378163650009279</v>
      </c>
      <c r="H20" s="14">
        <v>1.412315140894701</v>
      </c>
      <c r="I20" s="49">
        <f>B20*0.346268027858099/$E$10</f>
        <v>0.43078704554858804</v>
      </c>
    </row>
    <row r="21" spans="1:9" outlineLevel="1" x14ac:dyDescent="0.2">
      <c r="A21" s="17" t="s">
        <v>62</v>
      </c>
      <c r="B21" s="14">
        <v>0.35794030070550942</v>
      </c>
      <c r="C21" s="14">
        <v>1.2927321083635998E-2</v>
      </c>
      <c r="D21" s="43">
        <f t="shared" si="0"/>
        <v>27.688667929707947</v>
      </c>
      <c r="E21" s="14">
        <f t="shared" si="1"/>
        <v>3.6706769590170357E-93</v>
      </c>
      <c r="F21" s="14">
        <f t="shared" si="2"/>
        <v>0.34921260190795123</v>
      </c>
      <c r="G21" s="14">
        <f t="shared" si="3"/>
        <v>0.36666799950306761</v>
      </c>
      <c r="H21" s="14">
        <v>1.2987325653387591</v>
      </c>
      <c r="I21" s="50">
        <f>B21*0.343608415763059/$E$10</f>
        <v>0.30314341385762761</v>
      </c>
    </row>
    <row r="22" spans="1:9" outlineLevel="1" x14ac:dyDescent="0.2">
      <c r="A22" s="17" t="s">
        <v>63</v>
      </c>
      <c r="B22" s="14">
        <v>0.25203480160304037</v>
      </c>
      <c r="C22" s="14">
        <v>1.2369362248228951E-2</v>
      </c>
      <c r="D22" s="43">
        <f t="shared" si="0"/>
        <v>20.375731306529307</v>
      </c>
      <c r="E22" s="14">
        <f t="shared" si="1"/>
        <v>6.6571237163908385E-63</v>
      </c>
      <c r="F22" s="14">
        <f t="shared" si="2"/>
        <v>0.24368380085648311</v>
      </c>
      <c r="G22" s="14">
        <f t="shared" si="3"/>
        <v>0.26038580234959763</v>
      </c>
      <c r="H22" s="14">
        <v>1.3852200222817377</v>
      </c>
      <c r="I22" s="51">
        <f>B22*0.370872416838548/$E$10</f>
        <v>0.23038743743255288</v>
      </c>
    </row>
    <row r="23" spans="1:9" outlineLevel="1" x14ac:dyDescent="0.2">
      <c r="A23" s="17" t="s">
        <v>64</v>
      </c>
      <c r="B23" s="14">
        <v>0.11917348364136435</v>
      </c>
      <c r="C23" s="14">
        <v>1.0665575407995443E-2</v>
      </c>
      <c r="D23" s="43">
        <f t="shared" si="0"/>
        <v>11.173657217971193</v>
      </c>
      <c r="E23" s="14">
        <f t="shared" si="1"/>
        <v>2.9490934805367823E-25</v>
      </c>
      <c r="F23" s="14">
        <f t="shared" si="2"/>
        <v>0.11197277058864528</v>
      </c>
      <c r="G23" s="14">
        <f t="shared" si="3"/>
        <v>0.12637419669408342</v>
      </c>
      <c r="H23" s="14">
        <v>1.4974756491762882</v>
      </c>
      <c r="I23" s="52">
        <f>B23*0.447206447801943/$E$10</f>
        <v>0.13135948514770654</v>
      </c>
    </row>
    <row r="24" spans="1:9" outlineLevel="1" x14ac:dyDescent="0.2">
      <c r="A24" s="17" t="s">
        <v>111</v>
      </c>
      <c r="B24" s="14">
        <v>0.21136702483045391</v>
      </c>
      <c r="C24" s="14">
        <v>1.9859040269471495E-2</v>
      </c>
      <c r="D24" s="43">
        <f t="shared" si="0"/>
        <v>10.643365538433393</v>
      </c>
      <c r="E24" s="14">
        <f t="shared" si="1"/>
        <v>2.5026966049931122E-23</v>
      </c>
      <c r="F24" s="14">
        <f t="shared" si="2"/>
        <v>0.19795947343143069</v>
      </c>
      <c r="G24" s="14">
        <f t="shared" si="3"/>
        <v>0.22477457622947714</v>
      </c>
      <c r="H24" s="14">
        <v>1.3655059252546253</v>
      </c>
      <c r="I24" s="53">
        <f>B24*0.229351191533127/$E$10</f>
        <v>0.11948461305412432</v>
      </c>
    </row>
    <row r="25" spans="1:9" outlineLevel="1" x14ac:dyDescent="0.2">
      <c r="A25" s="17" t="s">
        <v>72</v>
      </c>
      <c r="B25" s="14">
        <v>-2.2953071913917666E-2</v>
      </c>
      <c r="C25" s="14">
        <v>1.0283471891305369E-2</v>
      </c>
      <c r="D25" s="54">
        <f t="shared" si="0"/>
        <v>-2.2320352655725535</v>
      </c>
      <c r="E25" s="14">
        <f t="shared" si="1"/>
        <v>2.6194943421844443E-2</v>
      </c>
      <c r="F25" s="14">
        <f t="shared" si="2"/>
        <v>-2.9895813157815476E-2</v>
      </c>
      <c r="G25" s="18">
        <f t="shared" si="3"/>
        <v>-1.6010330670019855E-2</v>
      </c>
      <c r="H25" s="14">
        <v>1.6462862666981373</v>
      </c>
      <c r="I25" s="55">
        <f>B25*0.486323633380174/$E$10</f>
        <v>-2.7513126107037576E-2</v>
      </c>
    </row>
    <row r="26" spans="1:9" outlineLevel="1" x14ac:dyDescent="0.2">
      <c r="A26" s="17" t="s">
        <v>73</v>
      </c>
      <c r="B26" s="14">
        <v>8.5593434386922088E-2</v>
      </c>
      <c r="C26" s="14">
        <v>1.5377317728536267E-2</v>
      </c>
      <c r="D26" s="56">
        <f t="shared" si="0"/>
        <v>5.5662135554423209</v>
      </c>
      <c r="E26" s="14">
        <f t="shared" si="1"/>
        <v>4.9265548617808693E-8</v>
      </c>
      <c r="F26" s="14">
        <f t="shared" si="2"/>
        <v>7.5211654853426652E-2</v>
      </c>
      <c r="G26" s="14">
        <f t="shared" si="3"/>
        <v>9.5975213920417524E-2</v>
      </c>
      <c r="H26" s="14">
        <v>1.2247049028633132</v>
      </c>
      <c r="I26" s="57">
        <f>B26*0.280509518694099/$E$10</f>
        <v>5.9178206900295689E-2</v>
      </c>
    </row>
    <row r="27" spans="1:9" outlineLevel="1" x14ac:dyDescent="0.2">
      <c r="A27" s="17" t="s">
        <v>74</v>
      </c>
      <c r="B27" s="14">
        <v>0.14415373786617314</v>
      </c>
      <c r="C27" s="14">
        <v>1.3120226987304836E-2</v>
      </c>
      <c r="D27" s="43">
        <f t="shared" si="0"/>
        <v>10.987137494317489</v>
      </c>
      <c r="E27" s="14">
        <f t="shared" si="1"/>
        <v>1.4238819588660863E-24</v>
      </c>
      <c r="F27" s="14">
        <f t="shared" si="2"/>
        <v>0.13529580136409752</v>
      </c>
      <c r="G27" s="14">
        <f t="shared" si="3"/>
        <v>0.15301167436824875</v>
      </c>
      <c r="H27" s="14">
        <v>1.4402815680200995</v>
      </c>
      <c r="I27" s="58">
        <f>B27*0.356528962587241/$E$10</f>
        <v>0.12667603747241299</v>
      </c>
    </row>
    <row r="28" spans="1:9" outlineLevel="1" x14ac:dyDescent="0.2">
      <c r="A28" s="17" t="s">
        <v>75</v>
      </c>
      <c r="B28" s="14">
        <v>-0.19924877023977494</v>
      </c>
      <c r="C28" s="14">
        <v>1.7864933954956856E-2</v>
      </c>
      <c r="D28" s="42">
        <f t="shared" si="0"/>
        <v>-11.15306503467318</v>
      </c>
      <c r="E28" s="14">
        <f t="shared" si="1"/>
        <v>3.511228821015374E-25</v>
      </c>
      <c r="F28" s="14">
        <f t="shared" si="2"/>
        <v>-0.21131002883994263</v>
      </c>
      <c r="G28" s="14">
        <f t="shared" si="3"/>
        <v>-0.18718751163960726</v>
      </c>
      <c r="H28" s="14">
        <v>1.2456600645175802</v>
      </c>
      <c r="I28" s="59">
        <f>B28*0.243506645721788/$E$10</f>
        <v>-0.11958596552639829</v>
      </c>
    </row>
    <row r="29" spans="1:9" outlineLevel="1" x14ac:dyDescent="0.2">
      <c r="A29" s="17" t="s">
        <v>76</v>
      </c>
      <c r="B29" s="14">
        <v>-0.12113091778789711</v>
      </c>
      <c r="C29" s="14">
        <v>1.983349805570199E-2</v>
      </c>
      <c r="D29" s="60">
        <f t="shared" si="0"/>
        <v>-6.1073905091125784</v>
      </c>
      <c r="E29" s="14">
        <f t="shared" si="1"/>
        <v>2.5054093120510902E-9</v>
      </c>
      <c r="F29" s="14">
        <f t="shared" si="2"/>
        <v>-0.13452122472095862</v>
      </c>
      <c r="G29" s="14">
        <f t="shared" si="3"/>
        <v>-0.10774061085483562</v>
      </c>
      <c r="H29" s="14">
        <v>1.1262783447348759</v>
      </c>
      <c r="I29" s="61">
        <f>B29*0.208562398044376/$E$10</f>
        <v>-6.2267978365525715E-2</v>
      </c>
    </row>
    <row r="30" spans="1:9" x14ac:dyDescent="0.2">
      <c r="A30" s="24"/>
    </row>
    <row r="31" spans="1:9" x14ac:dyDescent="0.2">
      <c r="A31" s="11" t="s">
        <v>259</v>
      </c>
    </row>
    <row r="32" spans="1:9" ht="10.8" hidden="1" outlineLevel="1" thickBot="1" x14ac:dyDescent="0.25">
      <c r="A32" s="19" t="s">
        <v>114</v>
      </c>
      <c r="B32" s="13" t="s">
        <v>118</v>
      </c>
      <c r="C32" s="13" t="s">
        <v>119</v>
      </c>
      <c r="D32" s="13" t="s">
        <v>120</v>
      </c>
      <c r="E32" s="13" t="s">
        <v>121</v>
      </c>
      <c r="F32" s="13" t="s">
        <v>107</v>
      </c>
      <c r="G32" s="12"/>
      <c r="H32" s="12"/>
      <c r="I32" s="13" t="s">
        <v>122</v>
      </c>
    </row>
    <row r="33" spans="1:9" hidden="1" outlineLevel="1" x14ac:dyDescent="0.2">
      <c r="A33" s="6" t="s">
        <v>115</v>
      </c>
      <c r="B33" s="15">
        <v>15</v>
      </c>
      <c r="C33" s="14">
        <f>C35 - C34</f>
        <v>62.740023343743083</v>
      </c>
      <c r="D33" s="14">
        <f>C33/B33</f>
        <v>4.1826682229162051</v>
      </c>
      <c r="E33" s="14">
        <f>D33/D34</f>
        <v>696.99778165936073</v>
      </c>
      <c r="F33" s="14">
        <f>FDIST(E33,15,380)</f>
        <v>1.0869441636581843E-265</v>
      </c>
      <c r="I33" s="14">
        <v>9.5310723053041002</v>
      </c>
    </row>
    <row r="34" spans="1:9" hidden="1" outlineLevel="1" x14ac:dyDescent="0.2">
      <c r="A34" s="6" t="s">
        <v>116</v>
      </c>
      <c r="B34" s="15">
        <v>380</v>
      </c>
      <c r="C34" s="14">
        <v>2.280371568650045</v>
      </c>
      <c r="D34" s="18">
        <f>C34/B34</f>
        <v>6.0009778122369602E-3</v>
      </c>
    </row>
    <row r="35" spans="1:9" hidden="1" outlineLevel="1" x14ac:dyDescent="0.2">
      <c r="A35" s="6" t="s">
        <v>117</v>
      </c>
      <c r="B35" s="15">
        <f>B33 + B34</f>
        <v>395</v>
      </c>
      <c r="C35" s="14">
        <v>65.02039491239313</v>
      </c>
    </row>
    <row r="36" spans="1:9" collapsed="1" x14ac:dyDescent="0.2">
      <c r="A36" s="24"/>
    </row>
    <row r="37" spans="1:9" x14ac:dyDescent="0.2">
      <c r="A37" s="11" t="s">
        <v>260</v>
      </c>
    </row>
    <row r="38" spans="1:9" ht="10.8" outlineLevel="1" thickBot="1" x14ac:dyDescent="0.25">
      <c r="A38" s="12"/>
      <c r="B38" s="13" t="s">
        <v>126</v>
      </c>
      <c r="C38" s="13" t="s">
        <v>127</v>
      </c>
      <c r="D38" s="13" t="s">
        <v>128</v>
      </c>
      <c r="E38" s="13" t="s">
        <v>129</v>
      </c>
      <c r="F38" s="13" t="s">
        <v>130</v>
      </c>
      <c r="G38" s="13" t="s">
        <v>124</v>
      </c>
      <c r="H38" s="13" t="s">
        <v>131</v>
      </c>
      <c r="I38" s="12"/>
    </row>
    <row r="39" spans="1:9" outlineLevel="1" x14ac:dyDescent="0.2">
      <c r="A39" s="6" t="s">
        <v>125</v>
      </c>
      <c r="B39" s="14">
        <v>-3.3194546998893571E-16</v>
      </c>
      <c r="C39" s="14">
        <v>7.5884873738101377E-2</v>
      </c>
      <c r="D39" s="14">
        <v>5.3540971695557847E-2</v>
      </c>
      <c r="E39" s="14">
        <v>-0.36815379988899011</v>
      </c>
      <c r="F39" s="14">
        <v>0.47276917561730514</v>
      </c>
      <c r="G39" s="16">
        <v>5.5982186578403311E-3</v>
      </c>
      <c r="H39" s="20" t="s">
        <v>132</v>
      </c>
    </row>
    <row r="40" spans="1:9" outlineLevel="1" x14ac:dyDescent="0.2"/>
    <row r="41" spans="1:9" x14ac:dyDescent="0.2">
      <c r="A41" s="24"/>
    </row>
    <row r="42" spans="1:9" x14ac:dyDescent="0.2">
      <c r="A42" s="11" t="s">
        <v>261</v>
      </c>
    </row>
    <row r="43" spans="1:9" ht="10.8" hidden="1" outlineLevel="1" thickBot="1" x14ac:dyDescent="0.25">
      <c r="A43" s="21" t="s">
        <v>103</v>
      </c>
      <c r="B43" s="12" t="s">
        <v>134</v>
      </c>
    </row>
    <row r="44" spans="1:9" ht="10.8" hidden="1" outlineLevel="1" thickBot="1" x14ac:dyDescent="0.25">
      <c r="A44" s="20" t="s">
        <v>110</v>
      </c>
      <c r="B44" s="22">
        <v>1</v>
      </c>
      <c r="C44" s="23" t="s">
        <v>135</v>
      </c>
    </row>
    <row r="45" spans="1:9" ht="10.8" hidden="1" outlineLevel="1" thickBot="1" x14ac:dyDescent="0.25">
      <c r="A45" s="20" t="s">
        <v>60</v>
      </c>
      <c r="B45" s="22">
        <v>0.81654560649225427</v>
      </c>
      <c r="C45" s="22">
        <v>1</v>
      </c>
      <c r="D45" s="23" t="s">
        <v>136</v>
      </c>
    </row>
    <row r="46" spans="1:9" ht="10.8" hidden="1" outlineLevel="1" thickBot="1" x14ac:dyDescent="0.25">
      <c r="A46" s="20" t="s">
        <v>59</v>
      </c>
      <c r="B46" s="22">
        <v>-0.84333619621868328</v>
      </c>
      <c r="C46" s="62">
        <v>-0.99184750405271771</v>
      </c>
      <c r="D46" s="22">
        <v>1</v>
      </c>
      <c r="E46" s="23" t="s">
        <v>137</v>
      </c>
    </row>
    <row r="47" spans="1:9" ht="10.8" hidden="1" outlineLevel="1" thickBot="1" x14ac:dyDescent="0.25">
      <c r="A47" s="20" t="s">
        <v>68</v>
      </c>
      <c r="B47" s="22">
        <v>-0.20063211971352998</v>
      </c>
      <c r="C47" s="63">
        <v>0.12358773107957248</v>
      </c>
      <c r="D47" s="64">
        <v>-0.13886235466033203</v>
      </c>
      <c r="E47" s="22">
        <v>1</v>
      </c>
      <c r="F47" s="23" t="s">
        <v>138</v>
      </c>
    </row>
    <row r="48" spans="1:9" ht="10.8" hidden="1" outlineLevel="1" thickBot="1" x14ac:dyDescent="0.25">
      <c r="A48" s="20" t="s">
        <v>69</v>
      </c>
      <c r="B48" s="22">
        <v>-0.2404857422293806</v>
      </c>
      <c r="C48" s="65">
        <v>0.10903113121469496</v>
      </c>
      <c r="D48" s="66">
        <v>-0.13053841624822032</v>
      </c>
      <c r="E48" s="67">
        <v>0.73418792200185168</v>
      </c>
      <c r="F48" s="22">
        <v>1</v>
      </c>
      <c r="G48" s="23" t="s">
        <v>139</v>
      </c>
    </row>
    <row r="49" spans="1:17" ht="10.8" hidden="1" outlineLevel="1" thickBot="1" x14ac:dyDescent="0.25">
      <c r="A49" s="20" t="s">
        <v>70</v>
      </c>
      <c r="B49" s="22">
        <v>-0.22249875342330455</v>
      </c>
      <c r="C49" s="68">
        <v>3.0903125108420516E-2</v>
      </c>
      <c r="D49" s="69">
        <v>-3.2608707098466333E-2</v>
      </c>
      <c r="E49" s="70">
        <v>0.53145131264945544</v>
      </c>
      <c r="F49" s="71">
        <v>0.53545662051869725</v>
      </c>
      <c r="G49" s="22">
        <v>1</v>
      </c>
      <c r="H49" s="23" t="s">
        <v>140</v>
      </c>
    </row>
    <row r="50" spans="1:17" ht="10.8" hidden="1" outlineLevel="1" thickBot="1" x14ac:dyDescent="0.25">
      <c r="A50" s="20" t="s">
        <v>61</v>
      </c>
      <c r="B50" s="22">
        <v>-0.17547670459453463</v>
      </c>
      <c r="C50" s="72">
        <v>3.8433423946706478E-2</v>
      </c>
      <c r="D50" s="69">
        <v>-3.0672451578595345E-2</v>
      </c>
      <c r="E50" s="73">
        <v>9.3778879589408962E-2</v>
      </c>
      <c r="F50" s="74">
        <v>0.15057943510583244</v>
      </c>
      <c r="G50" s="75">
        <v>5.8228695087154773E-2</v>
      </c>
      <c r="H50" s="22">
        <v>1</v>
      </c>
      <c r="I50" s="23" t="s">
        <v>141</v>
      </c>
    </row>
    <row r="51" spans="1:17" ht="10.8" hidden="1" outlineLevel="1" thickBot="1" x14ac:dyDescent="0.25">
      <c r="A51" s="20" t="s">
        <v>62</v>
      </c>
      <c r="B51" s="22">
        <v>-0.12554255209298551</v>
      </c>
      <c r="C51" s="75">
        <v>6.1334423148752544E-2</v>
      </c>
      <c r="D51" s="76">
        <v>-5.6370213179390213E-2</v>
      </c>
      <c r="E51" s="72">
        <v>4.2656532962621584E-2</v>
      </c>
      <c r="F51" s="77">
        <v>7.6286200633567294E-2</v>
      </c>
      <c r="G51" s="78">
        <v>5.127913303216991E-2</v>
      </c>
      <c r="H51" s="79">
        <v>0.3271552537168706</v>
      </c>
      <c r="I51" s="22">
        <v>1</v>
      </c>
      <c r="J51" s="23" t="s">
        <v>142</v>
      </c>
    </row>
    <row r="52" spans="1:17" ht="10.8" hidden="1" outlineLevel="1" thickBot="1" x14ac:dyDescent="0.25">
      <c r="A52" s="20" t="s">
        <v>63</v>
      </c>
      <c r="B52" s="22">
        <v>-0.13441992976378014</v>
      </c>
      <c r="C52" s="80">
        <v>0.10546725664474131</v>
      </c>
      <c r="D52" s="81">
        <v>-9.7528159017292573E-2</v>
      </c>
      <c r="E52" s="63">
        <v>0.11828159726268922</v>
      </c>
      <c r="F52" s="82">
        <v>0.13900361697052802</v>
      </c>
      <c r="G52" s="63">
        <v>0.12108808796830932</v>
      </c>
      <c r="H52" s="83">
        <v>0.35650352896805715</v>
      </c>
      <c r="I52" s="84">
        <v>0.35319331633030587</v>
      </c>
      <c r="J52" s="22">
        <v>1</v>
      </c>
      <c r="K52" s="23" t="s">
        <v>143</v>
      </c>
    </row>
    <row r="53" spans="1:17" ht="10.8" hidden="1" outlineLevel="1" thickBot="1" x14ac:dyDescent="0.25">
      <c r="A53" s="20" t="s">
        <v>64</v>
      </c>
      <c r="B53" s="22">
        <v>-0.13039651745861341</v>
      </c>
      <c r="C53" s="80">
        <v>0.10381922052666308</v>
      </c>
      <c r="D53" s="85">
        <v>-0.10073078625343672</v>
      </c>
      <c r="E53" s="80">
        <v>0.10248626234121512</v>
      </c>
      <c r="F53" s="86">
        <v>0.12819852603076218</v>
      </c>
      <c r="G53" s="87">
        <v>4.856304810757028E-3</v>
      </c>
      <c r="H53" s="88">
        <v>0.40902395937691538</v>
      </c>
      <c r="I53" s="89">
        <v>0.40311345359195916</v>
      </c>
      <c r="J53" s="90">
        <v>0.4281106819397415</v>
      </c>
      <c r="K53" s="22">
        <v>1</v>
      </c>
      <c r="L53" s="23" t="s">
        <v>144</v>
      </c>
    </row>
    <row r="54" spans="1:17" ht="10.8" hidden="1" outlineLevel="1" thickBot="1" x14ac:dyDescent="0.25">
      <c r="A54" s="20" t="s">
        <v>111</v>
      </c>
      <c r="B54" s="22">
        <v>-0.17222060242086168</v>
      </c>
      <c r="C54" s="78">
        <v>5.0161491206598678E-2</v>
      </c>
      <c r="D54" s="76">
        <v>-5.8218650682755349E-2</v>
      </c>
      <c r="E54" s="91">
        <v>0.43757507339787011</v>
      </c>
      <c r="F54" s="92">
        <v>0.45030880502959603</v>
      </c>
      <c r="G54" s="83">
        <v>0.36017055749239923</v>
      </c>
      <c r="H54" s="72">
        <v>4.4685648213666676E-2</v>
      </c>
      <c r="I54" s="78">
        <v>5.0806852532499586E-2</v>
      </c>
      <c r="J54" s="86">
        <v>0.12785927659861765</v>
      </c>
      <c r="K54" s="65">
        <v>0.11567843606411291</v>
      </c>
      <c r="L54" s="22">
        <v>1</v>
      </c>
      <c r="M54" s="23" t="s">
        <v>145</v>
      </c>
    </row>
    <row r="55" spans="1:17" ht="10.8" hidden="1" outlineLevel="1" thickBot="1" x14ac:dyDescent="0.25">
      <c r="A55" s="20" t="s">
        <v>72</v>
      </c>
      <c r="B55" s="22">
        <v>-0.27917420474260868</v>
      </c>
      <c r="C55" s="93">
        <v>-1.7987451366711246E-2</v>
      </c>
      <c r="D55" s="94">
        <v>2.30959219438257E-2</v>
      </c>
      <c r="E55" s="63">
        <v>0.12247699160898499</v>
      </c>
      <c r="F55" s="95">
        <v>0.21658833147612816</v>
      </c>
      <c r="G55" s="76">
        <v>-5.8099827388785732E-2</v>
      </c>
      <c r="H55" s="68">
        <v>2.9291724993982249E-2</v>
      </c>
      <c r="I55" s="87">
        <v>1.2423452993065456E-3</v>
      </c>
      <c r="J55" s="93">
        <v>-1.5564248819778095E-2</v>
      </c>
      <c r="K55" s="68">
        <v>2.8509603448709744E-2</v>
      </c>
      <c r="L55" s="75">
        <v>6.3563469138068276E-2</v>
      </c>
      <c r="M55" s="22">
        <v>1</v>
      </c>
      <c r="N55" s="23" t="s">
        <v>146</v>
      </c>
    </row>
    <row r="56" spans="1:17" ht="10.8" hidden="1" outlineLevel="1" thickBot="1" x14ac:dyDescent="0.25">
      <c r="A56" s="20" t="s">
        <v>73</v>
      </c>
      <c r="B56" s="22">
        <v>-0.10701613843315057</v>
      </c>
      <c r="C56" s="87">
        <v>8.047688869770339E-4</v>
      </c>
      <c r="D56" s="87">
        <v>5.1697097453857191E-3</v>
      </c>
      <c r="E56" s="96">
        <v>-6.5801478606742902E-2</v>
      </c>
      <c r="F56" s="76">
        <v>-5.6495270827958008E-2</v>
      </c>
      <c r="G56" s="94">
        <v>2.2410524749852435E-2</v>
      </c>
      <c r="H56" s="97">
        <v>-5.4772599153516052E-2</v>
      </c>
      <c r="I56" s="76">
        <v>-5.845906331636868E-2</v>
      </c>
      <c r="J56" s="94">
        <v>2.1873540948737048E-2</v>
      </c>
      <c r="K56" s="97">
        <v>-4.9651755082372524E-2</v>
      </c>
      <c r="L56" s="98">
        <v>1.2418724414667032E-2</v>
      </c>
      <c r="M56" s="99">
        <v>0.32498265455304287</v>
      </c>
      <c r="N56" s="22">
        <v>1</v>
      </c>
      <c r="O56" s="23" t="s">
        <v>147</v>
      </c>
    </row>
    <row r="57" spans="1:17" ht="10.8" hidden="1" outlineLevel="1" thickBot="1" x14ac:dyDescent="0.25">
      <c r="A57" s="20" t="s">
        <v>74</v>
      </c>
      <c r="B57" s="22">
        <v>-0.24646214502456718</v>
      </c>
      <c r="C57" s="100">
        <v>-0.17404746231784682</v>
      </c>
      <c r="D57" s="101">
        <v>0.15810973461292421</v>
      </c>
      <c r="E57" s="85">
        <v>-0.10370117075971956</v>
      </c>
      <c r="F57" s="102">
        <v>-2.1411868109582382E-2</v>
      </c>
      <c r="G57" s="94">
        <v>2.005228302238372E-2</v>
      </c>
      <c r="H57" s="103">
        <v>6.6019955919554896E-2</v>
      </c>
      <c r="I57" s="104">
        <v>-9.1118662657174959E-4</v>
      </c>
      <c r="J57" s="68">
        <v>3.0884837300897999E-2</v>
      </c>
      <c r="K57" s="105">
        <v>-7.6647057787076311E-2</v>
      </c>
      <c r="L57" s="72">
        <v>4.5308807494642202E-2</v>
      </c>
      <c r="M57" s="106">
        <v>0.38867168493389831</v>
      </c>
      <c r="N57" s="107">
        <v>0.28250966725231003</v>
      </c>
      <c r="O57" s="22">
        <v>1</v>
      </c>
      <c r="P57" s="23" t="s">
        <v>148</v>
      </c>
    </row>
    <row r="58" spans="1:17" ht="10.8" hidden="1" outlineLevel="1" thickBot="1" x14ac:dyDescent="0.25">
      <c r="A58" s="20" t="s">
        <v>75</v>
      </c>
      <c r="B58" s="22">
        <v>-8.2779304365711598E-2</v>
      </c>
      <c r="C58" s="68">
        <v>3.2256210205338413E-2</v>
      </c>
      <c r="D58" s="108">
        <v>-3.8059064702839165E-2</v>
      </c>
      <c r="E58" s="103">
        <v>6.761735125166872E-2</v>
      </c>
      <c r="F58" s="63">
        <v>0.12421004762947606</v>
      </c>
      <c r="G58" s="68">
        <v>3.2586833951834648E-2</v>
      </c>
      <c r="H58" s="109">
        <v>-0.17850602167216842</v>
      </c>
      <c r="I58" s="98">
        <v>1.0153373283382229E-2</v>
      </c>
      <c r="J58" s="87">
        <v>1.2617678397560388E-3</v>
      </c>
      <c r="K58" s="96">
        <v>-6.5393639699563716E-2</v>
      </c>
      <c r="L58" s="69">
        <v>-2.8057769730054499E-2</v>
      </c>
      <c r="M58" s="110">
        <v>0.33321996853275293</v>
      </c>
      <c r="N58" s="111">
        <v>0.19838403984819095</v>
      </c>
      <c r="O58" s="95">
        <v>0.21441165599408823</v>
      </c>
      <c r="P58" s="22">
        <v>1</v>
      </c>
      <c r="Q58" s="23" t="s">
        <v>149</v>
      </c>
    </row>
    <row r="59" spans="1:17" hidden="1" outlineLevel="1" x14ac:dyDescent="0.2">
      <c r="A59" s="20" t="s">
        <v>76</v>
      </c>
      <c r="B59" s="22">
        <v>-4.3524824563120901E-2</v>
      </c>
      <c r="C59" s="94">
        <v>2.6517053898895786E-2</v>
      </c>
      <c r="D59" s="69">
        <v>-2.8626935881880998E-2</v>
      </c>
      <c r="E59" s="76">
        <v>-6.2628524237651556E-2</v>
      </c>
      <c r="F59" s="76">
        <v>-6.3212702941022325E-2</v>
      </c>
      <c r="G59" s="69">
        <v>-3.1188463400944222E-2</v>
      </c>
      <c r="H59" s="102">
        <v>-2.4966044534958234E-2</v>
      </c>
      <c r="I59" s="98">
        <v>1.3488060995068277E-2</v>
      </c>
      <c r="J59" s="93">
        <v>-1.8284323460405726E-2</v>
      </c>
      <c r="K59" s="94">
        <v>2.3581874283555605E-2</v>
      </c>
      <c r="L59" s="94">
        <v>1.9366397246723479E-2</v>
      </c>
      <c r="M59" s="112">
        <v>0.25106125147308234</v>
      </c>
      <c r="N59" s="113">
        <v>0.18528082272811011</v>
      </c>
      <c r="O59" s="114">
        <v>0.21346369107360808</v>
      </c>
      <c r="P59" s="115">
        <v>0.14651411211381613</v>
      </c>
      <c r="Q59" s="22">
        <v>1</v>
      </c>
    </row>
    <row r="60" spans="1:17" hidden="1" outlineLevel="1" x14ac:dyDescent="0.2">
      <c r="A60" s="6" t="s">
        <v>150</v>
      </c>
      <c r="C60" s="116"/>
    </row>
    <row r="61" spans="1:17" hidden="1" outlineLevel="1" x14ac:dyDescent="0.2">
      <c r="A61" s="6" t="s">
        <v>151</v>
      </c>
      <c r="C61" s="116"/>
    </row>
    <row r="62" spans="1:17" hidden="1" outlineLevel="1" x14ac:dyDescent="0.2">
      <c r="A62" s="6" t="s">
        <v>152</v>
      </c>
      <c r="C62" s="116"/>
    </row>
    <row r="63" spans="1:17" collapsed="1" x14ac:dyDescent="0.2">
      <c r="A63" s="24"/>
    </row>
    <row r="64" spans="1:17" x14ac:dyDescent="0.2">
      <c r="A64" s="11" t="s">
        <v>262</v>
      </c>
    </row>
    <row r="65" spans="1:85" ht="10.8" outlineLevel="1" thickBot="1" x14ac:dyDescent="0.25">
      <c r="A65" s="13" t="s">
        <v>154</v>
      </c>
      <c r="B65" s="13" t="s">
        <v>155</v>
      </c>
      <c r="C65" s="13" t="s">
        <v>156</v>
      </c>
      <c r="D65" s="13" t="str">
        <f>IF($I$10&gt;99%,("Low"&amp;TEXT($I$10,"0.0%")&amp;"F"),("Lower"&amp;TEXT($I$10,"0%")&amp;"F"))</f>
        <v>Lower50%F</v>
      </c>
      <c r="E65" s="13" t="str">
        <f>IF($I$10&gt;99%,("Up"&amp;TEXT($I$10,"0.0%")&amp;"F"),("Upper"&amp;TEXT($I$10,"0%")&amp;"F"))</f>
        <v>Upper50%F</v>
      </c>
      <c r="F65" s="13" t="s">
        <v>157</v>
      </c>
      <c r="G65" s="13" t="str">
        <f>IF($I$10&gt;99%,("Low"&amp;TEXT($I$10,"0.0%")&amp;"M"),("Lower"&amp;TEXT($I$10,"0%")&amp;"M"))</f>
        <v>Lower50%M</v>
      </c>
      <c r="H65" s="13" t="str">
        <f>IF($I$10&gt;99%,("Up"&amp;TEXT($I$10,"0.0%")&amp;"M"),("Upper"&amp;TEXT($I$10,"0%")&amp;"M"))</f>
        <v>Upper50%M</v>
      </c>
      <c r="I65" s="19" t="s">
        <v>158</v>
      </c>
      <c r="J65" s="19" t="s">
        <v>159</v>
      </c>
      <c r="K65" s="19" t="s">
        <v>160</v>
      </c>
      <c r="L65" s="19" t="s">
        <v>161</v>
      </c>
      <c r="M65" s="19" t="s">
        <v>162</v>
      </c>
      <c r="N65" s="19" t="s">
        <v>163</v>
      </c>
      <c r="O65" s="19" t="s">
        <v>164</v>
      </c>
      <c r="P65" s="19" t="s">
        <v>165</v>
      </c>
      <c r="Q65" s="19" t="s">
        <v>166</v>
      </c>
      <c r="R65" s="19" t="s">
        <v>167</v>
      </c>
      <c r="S65" s="19" t="s">
        <v>168</v>
      </c>
      <c r="T65" s="19" t="s">
        <v>169</v>
      </c>
      <c r="U65" s="19" t="s">
        <v>170</v>
      </c>
      <c r="V65" s="19" t="s">
        <v>171</v>
      </c>
      <c r="W65" s="19" t="s">
        <v>172</v>
      </c>
    </row>
    <row r="66" spans="1:85" outlineLevel="1" x14ac:dyDescent="0.2">
      <c r="A66" s="15">
        <v>347</v>
      </c>
      <c r="B66" s="14">
        <v>9.0813274915379889</v>
      </c>
      <c r="C66" s="14">
        <v>7.8686189814403409E-2</v>
      </c>
      <c r="D66" s="14">
        <f t="shared" ref="D66:D97" si="4" xml:space="preserve"> B66 - $H$10 * C66</f>
        <v>9.0282036184799495</v>
      </c>
      <c r="E66" s="14">
        <f t="shared" ref="E66:E97" si="5" xml:space="preserve"> B66 + $H$10 * C66</f>
        <v>9.1344513645960284</v>
      </c>
      <c r="F66" s="14">
        <v>1.3803574003545678E-2</v>
      </c>
      <c r="G66" s="14">
        <f t="shared" ref="G66:G97" si="6" xml:space="preserve"> B66 - $H$10 * F66</f>
        <v>9.0720082029202374</v>
      </c>
      <c r="H66" s="14">
        <f t="shared" ref="H66:H97" si="7" xml:space="preserve"> B66 + $H$10 * F66</f>
        <v>9.0906467801557405</v>
      </c>
      <c r="I66" s="25">
        <v>1.2950290000000002</v>
      </c>
      <c r="J66" s="25">
        <v>1.1881000000000002</v>
      </c>
      <c r="K66" s="25">
        <v>0</v>
      </c>
      <c r="L66" s="25">
        <v>1</v>
      </c>
      <c r="M66" s="25">
        <v>0</v>
      </c>
      <c r="N66" s="25">
        <v>0</v>
      </c>
      <c r="O66" s="25">
        <v>0</v>
      </c>
      <c r="P66" s="25">
        <v>0</v>
      </c>
      <c r="Q66" s="25">
        <v>0</v>
      </c>
      <c r="R66" s="25">
        <v>0</v>
      </c>
      <c r="S66" s="25">
        <v>0</v>
      </c>
      <c r="T66" s="25">
        <v>0</v>
      </c>
      <c r="U66" s="25">
        <v>1</v>
      </c>
      <c r="V66" s="25">
        <v>0</v>
      </c>
      <c r="W66" s="25">
        <v>0</v>
      </c>
      <c r="X66" s="25"/>
      <c r="CG66" s="6">
        <f xml:space="preserve"> $C$66 * $H$10</f>
        <v>5.3123873058040151E-2</v>
      </c>
    </row>
    <row r="67" spans="1:85" outlineLevel="1" x14ac:dyDescent="0.2">
      <c r="A67" s="15">
        <v>348</v>
      </c>
      <c r="B67" s="14">
        <v>9.6690152921453958</v>
      </c>
      <c r="C67" s="14">
        <v>7.882846581228474E-2</v>
      </c>
      <c r="D67" s="14">
        <f t="shared" si="4"/>
        <v>9.6157953634508022</v>
      </c>
      <c r="E67" s="14">
        <f t="shared" si="5"/>
        <v>9.7222352208399894</v>
      </c>
      <c r="F67" s="14">
        <v>1.4592779381652562E-2</v>
      </c>
      <c r="G67" s="14">
        <f t="shared" si="6"/>
        <v>9.6591631826295661</v>
      </c>
      <c r="H67" s="14">
        <f t="shared" si="7"/>
        <v>9.6788674016612255</v>
      </c>
      <c r="I67" s="25">
        <v>2.0971520000000003</v>
      </c>
      <c r="J67" s="25">
        <v>1.6384000000000001</v>
      </c>
      <c r="K67" s="25">
        <v>0</v>
      </c>
      <c r="L67" s="25">
        <v>1</v>
      </c>
      <c r="M67" s="25">
        <v>0</v>
      </c>
      <c r="N67" s="25">
        <v>1</v>
      </c>
      <c r="O67" s="25">
        <v>0</v>
      </c>
      <c r="P67" s="25">
        <v>0</v>
      </c>
      <c r="Q67" s="25">
        <v>0</v>
      </c>
      <c r="R67" s="25">
        <v>0</v>
      </c>
      <c r="S67" s="25">
        <v>1</v>
      </c>
      <c r="T67" s="25">
        <v>0</v>
      </c>
      <c r="U67" s="25">
        <v>0</v>
      </c>
      <c r="V67" s="25">
        <v>0</v>
      </c>
      <c r="W67" s="25">
        <v>0</v>
      </c>
      <c r="X67" s="25"/>
      <c r="CG67" s="6">
        <f xml:space="preserve"> $C$67 * $H$10</f>
        <v>5.321992869459443E-2</v>
      </c>
    </row>
    <row r="68" spans="1:85" outlineLevel="1" x14ac:dyDescent="0.2">
      <c r="A68" s="15">
        <v>349</v>
      </c>
      <c r="B68" s="14">
        <v>8.9934347350717125</v>
      </c>
      <c r="C68" s="14">
        <v>8.0246506701093762E-2</v>
      </c>
      <c r="D68" s="14">
        <f t="shared" si="4"/>
        <v>8.9392574360387407</v>
      </c>
      <c r="E68" s="14">
        <f t="shared" si="5"/>
        <v>9.0476120341046844</v>
      </c>
      <c r="F68" s="14">
        <v>2.0940965247373999E-2</v>
      </c>
      <c r="G68" s="14">
        <f t="shared" si="6"/>
        <v>8.9792967372586485</v>
      </c>
      <c r="H68" s="14">
        <f t="shared" si="7"/>
        <v>9.0075727328847766</v>
      </c>
      <c r="I68" s="25">
        <v>1.1248640000000001</v>
      </c>
      <c r="J68" s="25">
        <v>1.0816000000000001</v>
      </c>
      <c r="K68" s="25">
        <v>1</v>
      </c>
      <c r="L68" s="25">
        <v>0</v>
      </c>
      <c r="M68" s="25">
        <v>0</v>
      </c>
      <c r="N68" s="25">
        <v>0</v>
      </c>
      <c r="O68" s="25">
        <v>0</v>
      </c>
      <c r="P68" s="25">
        <v>1</v>
      </c>
      <c r="Q68" s="25">
        <v>0</v>
      </c>
      <c r="R68" s="25">
        <v>0</v>
      </c>
      <c r="S68" s="25">
        <v>0</v>
      </c>
      <c r="T68" s="25">
        <v>0</v>
      </c>
      <c r="U68" s="25">
        <v>0</v>
      </c>
      <c r="V68" s="25">
        <v>1</v>
      </c>
      <c r="W68" s="25">
        <v>0</v>
      </c>
      <c r="X68" s="25"/>
      <c r="CG68" s="6">
        <f xml:space="preserve"> $C$68 * $H$10</f>
        <v>5.4177299032971291E-2</v>
      </c>
    </row>
    <row r="69" spans="1:85" outlineLevel="1" x14ac:dyDescent="0.2">
      <c r="A69" s="15">
        <v>350</v>
      </c>
      <c r="B69" s="14">
        <v>9.3702209729426453</v>
      </c>
      <c r="C69" s="14">
        <v>7.8627897685441289E-2</v>
      </c>
      <c r="D69" s="14">
        <f t="shared" si="4"/>
        <v>9.3171364549946514</v>
      </c>
      <c r="E69" s="14">
        <f t="shared" si="5"/>
        <v>9.4233054908906393</v>
      </c>
      <c r="F69" s="14">
        <v>1.3467311617218296E-2</v>
      </c>
      <c r="G69" s="14">
        <f t="shared" si="6"/>
        <v>9.3611287071400486</v>
      </c>
      <c r="H69" s="14">
        <f t="shared" si="7"/>
        <v>9.379313238745242</v>
      </c>
      <c r="I69" s="25">
        <v>1.5129537919999996</v>
      </c>
      <c r="J69" s="25">
        <v>1.3179039999999997</v>
      </c>
      <c r="K69" s="25">
        <v>0</v>
      </c>
      <c r="L69" s="25">
        <v>1</v>
      </c>
      <c r="M69" s="25">
        <v>0</v>
      </c>
      <c r="N69" s="25">
        <v>0</v>
      </c>
      <c r="O69" s="25">
        <v>1</v>
      </c>
      <c r="P69" s="25">
        <v>0</v>
      </c>
      <c r="Q69" s="25">
        <v>0</v>
      </c>
      <c r="R69" s="25">
        <v>0</v>
      </c>
      <c r="S69" s="25">
        <v>0</v>
      </c>
      <c r="T69" s="25">
        <v>0</v>
      </c>
      <c r="U69" s="25">
        <v>0</v>
      </c>
      <c r="V69" s="25">
        <v>0</v>
      </c>
      <c r="W69" s="25">
        <v>0</v>
      </c>
      <c r="X69" s="25"/>
      <c r="CG69" s="6">
        <f xml:space="preserve"> $C$69 * $H$10</f>
        <v>5.3084517947993889E-2</v>
      </c>
    </row>
    <row r="70" spans="1:85" outlineLevel="1" x14ac:dyDescent="0.2">
      <c r="A70" s="15">
        <v>351</v>
      </c>
      <c r="B70" s="14">
        <v>9.3848817497656185</v>
      </c>
      <c r="C70" s="14">
        <v>7.8901087454900515E-2</v>
      </c>
      <c r="D70" s="14">
        <f t="shared" si="4"/>
        <v>9.3316127915916116</v>
      </c>
      <c r="E70" s="14">
        <f t="shared" si="5"/>
        <v>9.4381507079396254</v>
      </c>
      <c r="F70" s="14">
        <v>1.498011312804077E-2</v>
      </c>
      <c r="G70" s="14">
        <f t="shared" si="6"/>
        <v>9.3747681373250344</v>
      </c>
      <c r="H70" s="14">
        <f t="shared" si="7"/>
        <v>9.3949953622062026</v>
      </c>
      <c r="I70" s="25">
        <v>1.0303010000000001</v>
      </c>
      <c r="J70" s="25">
        <v>1.0201</v>
      </c>
      <c r="K70" s="25">
        <v>1</v>
      </c>
      <c r="L70" s="25">
        <v>0</v>
      </c>
      <c r="M70" s="25">
        <v>0</v>
      </c>
      <c r="N70" s="25">
        <v>1</v>
      </c>
      <c r="O70" s="25">
        <v>0</v>
      </c>
      <c r="P70" s="25">
        <v>0</v>
      </c>
      <c r="Q70" s="25">
        <v>0</v>
      </c>
      <c r="R70" s="25">
        <v>0</v>
      </c>
      <c r="S70" s="25">
        <v>1</v>
      </c>
      <c r="T70" s="25">
        <v>0</v>
      </c>
      <c r="U70" s="25">
        <v>0</v>
      </c>
      <c r="V70" s="25">
        <v>0</v>
      </c>
      <c r="W70" s="25">
        <v>0</v>
      </c>
      <c r="X70" s="25"/>
      <c r="CG70" s="6">
        <f xml:space="preserve"> $C$70 * $H$10</f>
        <v>5.3268958174007355E-2</v>
      </c>
    </row>
    <row r="71" spans="1:85" outlineLevel="1" x14ac:dyDescent="0.2">
      <c r="A71" s="15">
        <v>352</v>
      </c>
      <c r="B71" s="14">
        <v>9.7875427785889055</v>
      </c>
      <c r="C71" s="14">
        <v>7.8650125003221827E-2</v>
      </c>
      <c r="D71" s="14">
        <f t="shared" si="4"/>
        <v>9.7344432541802988</v>
      </c>
      <c r="E71" s="14">
        <f t="shared" si="5"/>
        <v>9.8406423029975123</v>
      </c>
      <c r="F71" s="14">
        <v>1.3596483030014039E-2</v>
      </c>
      <c r="G71" s="14">
        <f t="shared" si="6"/>
        <v>9.7783633045258469</v>
      </c>
      <c r="H71" s="14">
        <f t="shared" si="7"/>
        <v>9.7967222526519642</v>
      </c>
      <c r="I71" s="25">
        <v>3.5815770000000002</v>
      </c>
      <c r="J71" s="25">
        <v>2.3409</v>
      </c>
      <c r="K71" s="25">
        <v>0</v>
      </c>
      <c r="L71" s="25">
        <v>1</v>
      </c>
      <c r="M71" s="25">
        <v>0</v>
      </c>
      <c r="N71" s="25">
        <v>0</v>
      </c>
      <c r="O71" s="25">
        <v>0</v>
      </c>
      <c r="P71" s="25">
        <v>0</v>
      </c>
      <c r="Q71" s="25">
        <v>1</v>
      </c>
      <c r="R71" s="25">
        <v>0</v>
      </c>
      <c r="S71" s="25">
        <v>0</v>
      </c>
      <c r="T71" s="25">
        <v>0</v>
      </c>
      <c r="U71" s="25">
        <v>1</v>
      </c>
      <c r="V71" s="25">
        <v>0</v>
      </c>
      <c r="W71" s="25">
        <v>0</v>
      </c>
      <c r="X71" s="25"/>
      <c r="CG71" s="6">
        <f xml:space="preserve"> $C$71 * $H$10</f>
        <v>5.3099524408606345E-2</v>
      </c>
    </row>
    <row r="72" spans="1:85" outlineLevel="1" x14ac:dyDescent="0.2">
      <c r="A72" s="15">
        <v>353</v>
      </c>
      <c r="B72" s="14">
        <v>10.046223653479293</v>
      </c>
      <c r="C72" s="14">
        <v>7.8856989949029274E-2</v>
      </c>
      <c r="D72" s="14">
        <f t="shared" si="4"/>
        <v>9.9929844671154289</v>
      </c>
      <c r="E72" s="14">
        <f t="shared" si="5"/>
        <v>10.099462839843158</v>
      </c>
      <c r="F72" s="14">
        <v>1.4746085975076329E-2</v>
      </c>
      <c r="G72" s="14">
        <f t="shared" si="6"/>
        <v>10.036268041175653</v>
      </c>
      <c r="H72" s="14">
        <f t="shared" si="7"/>
        <v>10.056179265782934</v>
      </c>
      <c r="I72" s="25">
        <v>3.4429509999999999</v>
      </c>
      <c r="J72" s="25">
        <v>2.2801</v>
      </c>
      <c r="K72" s="25">
        <v>1</v>
      </c>
      <c r="L72" s="25">
        <v>0</v>
      </c>
      <c r="M72" s="25">
        <v>0</v>
      </c>
      <c r="N72" s="25">
        <v>1</v>
      </c>
      <c r="O72" s="25">
        <v>0</v>
      </c>
      <c r="P72" s="25">
        <v>0</v>
      </c>
      <c r="Q72" s="25">
        <v>0</v>
      </c>
      <c r="R72" s="25">
        <v>0</v>
      </c>
      <c r="S72" s="25">
        <v>1</v>
      </c>
      <c r="T72" s="25">
        <v>0</v>
      </c>
      <c r="U72" s="25">
        <v>0</v>
      </c>
      <c r="V72" s="25">
        <v>0</v>
      </c>
      <c r="W72" s="25">
        <v>0</v>
      </c>
      <c r="X72" s="25"/>
      <c r="CG72" s="6">
        <f xml:space="preserve"> $C$72 * $H$10</f>
        <v>5.3239186363863732E-2</v>
      </c>
    </row>
    <row r="73" spans="1:85" outlineLevel="1" x14ac:dyDescent="0.2">
      <c r="A73" s="15">
        <v>354</v>
      </c>
      <c r="B73" s="14">
        <v>9.3036893819296083</v>
      </c>
      <c r="C73" s="14">
        <v>7.9004711938681388E-2</v>
      </c>
      <c r="D73" s="14">
        <f t="shared" si="4"/>
        <v>9.2503504631445317</v>
      </c>
      <c r="E73" s="14">
        <f t="shared" si="5"/>
        <v>9.3570283007146848</v>
      </c>
      <c r="F73" s="14">
        <v>1.551665866986404E-2</v>
      </c>
      <c r="G73" s="14">
        <f t="shared" si="6"/>
        <v>9.2932135283216617</v>
      </c>
      <c r="H73" s="14">
        <f t="shared" si="7"/>
        <v>9.3141652355375548</v>
      </c>
      <c r="I73" s="25">
        <v>2.2122451269999996</v>
      </c>
      <c r="J73" s="25">
        <v>1.6978089999999999</v>
      </c>
      <c r="K73" s="25">
        <v>0</v>
      </c>
      <c r="L73" s="25">
        <v>1</v>
      </c>
      <c r="M73" s="25">
        <v>0</v>
      </c>
      <c r="N73" s="25">
        <v>0</v>
      </c>
      <c r="O73" s="25">
        <v>0</v>
      </c>
      <c r="P73" s="25">
        <v>0</v>
      </c>
      <c r="Q73" s="25">
        <v>0</v>
      </c>
      <c r="R73" s="25">
        <v>0</v>
      </c>
      <c r="S73" s="25">
        <v>0</v>
      </c>
      <c r="T73" s="25">
        <v>1</v>
      </c>
      <c r="U73" s="25">
        <v>0</v>
      </c>
      <c r="V73" s="25">
        <v>0</v>
      </c>
      <c r="W73" s="25">
        <v>0</v>
      </c>
      <c r="X73" s="25"/>
      <c r="CG73" s="6">
        <f xml:space="preserve"> $C$73 * $H$10</f>
        <v>5.3338918785076017E-2</v>
      </c>
    </row>
    <row r="74" spans="1:85" outlineLevel="1" x14ac:dyDescent="0.2">
      <c r="A74" s="15">
        <v>355</v>
      </c>
      <c r="B74" s="14">
        <v>9.8227244888815228</v>
      </c>
      <c r="C74" s="14">
        <v>7.9319259424980304E-2</v>
      </c>
      <c r="D74" s="14">
        <f t="shared" si="4"/>
        <v>9.7691732077902742</v>
      </c>
      <c r="E74" s="14">
        <f t="shared" si="5"/>
        <v>9.8762757699727715</v>
      </c>
      <c r="F74" s="14">
        <v>1.7046028965432537E-2</v>
      </c>
      <c r="G74" s="14">
        <f t="shared" si="6"/>
        <v>9.8112161024538764</v>
      </c>
      <c r="H74" s="14">
        <f t="shared" si="7"/>
        <v>9.8342328753091692</v>
      </c>
      <c r="I74" s="25">
        <v>2.0483830000000003</v>
      </c>
      <c r="J74" s="25">
        <v>1.6129</v>
      </c>
      <c r="K74" s="25">
        <v>0</v>
      </c>
      <c r="L74" s="25">
        <v>1</v>
      </c>
      <c r="M74" s="25">
        <v>0</v>
      </c>
      <c r="N74" s="25">
        <v>1</v>
      </c>
      <c r="O74" s="25">
        <v>0</v>
      </c>
      <c r="P74" s="25">
        <v>0</v>
      </c>
      <c r="Q74" s="25">
        <v>0</v>
      </c>
      <c r="R74" s="25">
        <v>0</v>
      </c>
      <c r="S74" s="25">
        <v>0</v>
      </c>
      <c r="T74" s="25">
        <v>0</v>
      </c>
      <c r="U74" s="25">
        <v>1</v>
      </c>
      <c r="V74" s="25">
        <v>0</v>
      </c>
      <c r="W74" s="25">
        <v>0</v>
      </c>
      <c r="X74" s="25"/>
      <c r="CG74" s="6">
        <f xml:space="preserve"> $C$74 * $H$10</f>
        <v>5.3551281091247953E-2</v>
      </c>
    </row>
    <row r="75" spans="1:85" outlineLevel="1" x14ac:dyDescent="0.2">
      <c r="A75" s="15">
        <v>356</v>
      </c>
      <c r="B75" s="14">
        <v>9.3861368835593062</v>
      </c>
      <c r="C75" s="14">
        <v>7.9733800060443824E-2</v>
      </c>
      <c r="D75" s="14">
        <f t="shared" si="4"/>
        <v>9.33230573119525</v>
      </c>
      <c r="E75" s="14">
        <f t="shared" si="5"/>
        <v>9.4399680359233624</v>
      </c>
      <c r="F75" s="14">
        <v>1.8881235654529344E-2</v>
      </c>
      <c r="G75" s="14">
        <f t="shared" si="6"/>
        <v>9.3733894831774087</v>
      </c>
      <c r="H75" s="14">
        <f t="shared" si="7"/>
        <v>9.3988842839412037</v>
      </c>
      <c r="I75" s="25">
        <v>1.7279999999999998</v>
      </c>
      <c r="J75" s="25">
        <v>1.44</v>
      </c>
      <c r="K75" s="25">
        <v>0</v>
      </c>
      <c r="L75" s="25">
        <v>1</v>
      </c>
      <c r="M75" s="25">
        <v>0</v>
      </c>
      <c r="N75" s="25">
        <v>1</v>
      </c>
      <c r="O75" s="25">
        <v>0</v>
      </c>
      <c r="P75" s="25">
        <v>0</v>
      </c>
      <c r="Q75" s="25">
        <v>0</v>
      </c>
      <c r="R75" s="25">
        <v>0</v>
      </c>
      <c r="S75" s="25">
        <v>0</v>
      </c>
      <c r="T75" s="25">
        <v>0</v>
      </c>
      <c r="U75" s="25">
        <v>0</v>
      </c>
      <c r="V75" s="25">
        <v>1</v>
      </c>
      <c r="W75" s="25">
        <v>0</v>
      </c>
      <c r="X75" s="25"/>
      <c r="CG75" s="6">
        <f xml:space="preserve"> $C$75 * $H$10</f>
        <v>5.3831152364055876E-2</v>
      </c>
    </row>
    <row r="76" spans="1:85" outlineLevel="1" x14ac:dyDescent="0.2">
      <c r="A76" s="15">
        <v>357</v>
      </c>
      <c r="B76" s="14">
        <v>9.9890374544162572</v>
      </c>
      <c r="C76" s="14">
        <v>7.9774921772539059E-2</v>
      </c>
      <c r="D76" s="14">
        <f t="shared" si="4"/>
        <v>9.9351785393073229</v>
      </c>
      <c r="E76" s="14">
        <f t="shared" si="5"/>
        <v>10.042896369525192</v>
      </c>
      <c r="F76" s="14">
        <v>1.9054142110779132E-2</v>
      </c>
      <c r="G76" s="14">
        <f t="shared" si="6"/>
        <v>9.9761733186751513</v>
      </c>
      <c r="H76" s="14">
        <f t="shared" si="7"/>
        <v>10.001901590157363</v>
      </c>
      <c r="I76" s="25">
        <v>4.4921249999999997</v>
      </c>
      <c r="J76" s="25">
        <v>2.7224999999999997</v>
      </c>
      <c r="K76" s="25">
        <v>0</v>
      </c>
      <c r="L76" s="25">
        <v>1</v>
      </c>
      <c r="M76" s="25">
        <v>0</v>
      </c>
      <c r="N76" s="25">
        <v>1</v>
      </c>
      <c r="O76" s="25">
        <v>0</v>
      </c>
      <c r="P76" s="25">
        <v>0</v>
      </c>
      <c r="Q76" s="25">
        <v>0</v>
      </c>
      <c r="R76" s="25">
        <v>0</v>
      </c>
      <c r="S76" s="25">
        <v>0</v>
      </c>
      <c r="T76" s="25">
        <v>0</v>
      </c>
      <c r="U76" s="25">
        <v>0</v>
      </c>
      <c r="V76" s="25">
        <v>1</v>
      </c>
      <c r="W76" s="25">
        <v>0</v>
      </c>
      <c r="X76" s="25"/>
      <c r="CG76" s="6">
        <f xml:space="preserve"> $C$76 * $H$10</f>
        <v>5.3858915108934355E-2</v>
      </c>
    </row>
    <row r="77" spans="1:85" outlineLevel="1" x14ac:dyDescent="0.2">
      <c r="A77" s="15">
        <v>358</v>
      </c>
      <c r="B77" s="14">
        <v>9.429891549682333</v>
      </c>
      <c r="C77" s="14">
        <v>7.849817985458972E-2</v>
      </c>
      <c r="D77" s="14">
        <f t="shared" si="4"/>
        <v>9.3768946089012566</v>
      </c>
      <c r="E77" s="14">
        <f t="shared" si="5"/>
        <v>9.4828884904634094</v>
      </c>
      <c r="F77" s="14">
        <v>1.2688042727172543E-2</v>
      </c>
      <c r="G77" s="14">
        <f t="shared" si="6"/>
        <v>9.4213253962978172</v>
      </c>
      <c r="H77" s="14">
        <f t="shared" si="7"/>
        <v>9.4384577030668488</v>
      </c>
      <c r="I77" s="25">
        <v>1.9066239999999999</v>
      </c>
      <c r="J77" s="25">
        <v>1.5376000000000001</v>
      </c>
      <c r="K77" s="25">
        <v>1</v>
      </c>
      <c r="L77" s="25">
        <v>0</v>
      </c>
      <c r="M77" s="25">
        <v>0</v>
      </c>
      <c r="N77" s="25">
        <v>0</v>
      </c>
      <c r="O77" s="25">
        <v>0</v>
      </c>
      <c r="P77" s="25">
        <v>1</v>
      </c>
      <c r="Q77" s="25">
        <v>0</v>
      </c>
      <c r="R77" s="25">
        <v>0</v>
      </c>
      <c r="S77" s="25">
        <v>1</v>
      </c>
      <c r="T77" s="25">
        <v>0</v>
      </c>
      <c r="U77" s="25">
        <v>0</v>
      </c>
      <c r="V77" s="25">
        <v>0</v>
      </c>
      <c r="W77" s="25">
        <v>0</v>
      </c>
      <c r="X77" s="25"/>
      <c r="CG77" s="6">
        <f xml:space="preserve"> $C$77 * $H$10</f>
        <v>5.2996940781075821E-2</v>
      </c>
    </row>
    <row r="78" spans="1:85" outlineLevel="1" x14ac:dyDescent="0.2">
      <c r="A78" s="15">
        <v>359</v>
      </c>
      <c r="B78" s="14">
        <v>10.399106326345109</v>
      </c>
      <c r="C78" s="14">
        <v>7.9508124145700756E-2</v>
      </c>
      <c r="D78" s="14">
        <f t="shared" si="4"/>
        <v>10.345427535897107</v>
      </c>
      <c r="E78" s="14">
        <f t="shared" si="5"/>
        <v>10.452785116793111</v>
      </c>
      <c r="F78" s="14">
        <v>1.7904300961813752E-2</v>
      </c>
      <c r="G78" s="14">
        <f t="shared" si="6"/>
        <v>10.387018489664596</v>
      </c>
      <c r="H78" s="14">
        <f t="shared" si="7"/>
        <v>10.411194163025622</v>
      </c>
      <c r="I78" s="25">
        <v>8.8697429999999979</v>
      </c>
      <c r="J78" s="25">
        <v>4.2848999999999995</v>
      </c>
      <c r="K78" s="25">
        <v>1</v>
      </c>
      <c r="L78" s="25">
        <v>0</v>
      </c>
      <c r="M78" s="25">
        <v>0</v>
      </c>
      <c r="N78" s="25">
        <v>0</v>
      </c>
      <c r="O78" s="25">
        <v>0</v>
      </c>
      <c r="P78" s="25">
        <v>0</v>
      </c>
      <c r="Q78" s="25">
        <v>0</v>
      </c>
      <c r="R78" s="25">
        <v>0</v>
      </c>
      <c r="S78" s="25">
        <v>0</v>
      </c>
      <c r="T78" s="25">
        <v>0</v>
      </c>
      <c r="U78" s="25">
        <v>1</v>
      </c>
      <c r="V78" s="25">
        <v>0</v>
      </c>
      <c r="W78" s="25">
        <v>0</v>
      </c>
      <c r="X78" s="25"/>
      <c r="CG78" s="6">
        <f xml:space="preserve"> $C$78 * $H$10</f>
        <v>5.3678790448002431E-2</v>
      </c>
    </row>
    <row r="79" spans="1:85" outlineLevel="1" x14ac:dyDescent="0.2">
      <c r="A79" s="15">
        <v>360</v>
      </c>
      <c r="B79" s="14">
        <v>9.6859904710440308</v>
      </c>
      <c r="C79" s="14">
        <v>7.850187414879449E-2</v>
      </c>
      <c r="D79" s="14">
        <f t="shared" si="4"/>
        <v>9.6329910361122426</v>
      </c>
      <c r="E79" s="14">
        <f t="shared" si="5"/>
        <v>9.7389899059758189</v>
      </c>
      <c r="F79" s="14">
        <v>1.2710878515516163E-2</v>
      </c>
      <c r="G79" s="14">
        <f t="shared" si="6"/>
        <v>9.6774089003985697</v>
      </c>
      <c r="H79" s="14">
        <f t="shared" si="7"/>
        <v>9.6945720416894918</v>
      </c>
      <c r="I79" s="25">
        <v>4.103684801</v>
      </c>
      <c r="J79" s="25">
        <v>2.5632009999999998</v>
      </c>
      <c r="K79" s="25">
        <v>1</v>
      </c>
      <c r="L79" s="25">
        <v>0</v>
      </c>
      <c r="M79" s="25">
        <v>0</v>
      </c>
      <c r="N79" s="25">
        <v>0</v>
      </c>
      <c r="O79" s="25">
        <v>0</v>
      </c>
      <c r="P79" s="25">
        <v>0</v>
      </c>
      <c r="Q79" s="25">
        <v>0</v>
      </c>
      <c r="R79" s="25">
        <v>0</v>
      </c>
      <c r="S79" s="25">
        <v>0</v>
      </c>
      <c r="T79" s="25">
        <v>0</v>
      </c>
      <c r="U79" s="25">
        <v>0</v>
      </c>
      <c r="V79" s="25">
        <v>0</v>
      </c>
      <c r="W79" s="25">
        <v>0</v>
      </c>
      <c r="X79" s="25"/>
      <c r="CG79" s="6">
        <f xml:space="preserve"> $C$79 * $H$10</f>
        <v>5.299943493178811E-2</v>
      </c>
    </row>
    <row r="80" spans="1:85" outlineLevel="1" x14ac:dyDescent="0.2">
      <c r="A80" s="15">
        <v>361</v>
      </c>
      <c r="B80" s="14">
        <v>9.5322524337297718</v>
      </c>
      <c r="C80" s="14">
        <v>7.9516672139392786E-2</v>
      </c>
      <c r="D80" s="14">
        <f t="shared" si="4"/>
        <v>9.4785678722241933</v>
      </c>
      <c r="E80" s="14">
        <f t="shared" si="5"/>
        <v>9.5859369952353504</v>
      </c>
      <c r="F80" s="14">
        <v>1.7942222155762244E-2</v>
      </c>
      <c r="G80" s="14">
        <f t="shared" si="6"/>
        <v>9.5201389950891411</v>
      </c>
      <c r="H80" s="14">
        <f t="shared" si="7"/>
        <v>9.5443658723704026</v>
      </c>
      <c r="I80" s="25">
        <v>1.1281119209999997</v>
      </c>
      <c r="J80" s="25">
        <v>1.0836809999999999</v>
      </c>
      <c r="K80" s="25">
        <v>1</v>
      </c>
      <c r="L80" s="25">
        <v>0</v>
      </c>
      <c r="M80" s="25">
        <v>0</v>
      </c>
      <c r="N80" s="25">
        <v>1</v>
      </c>
      <c r="O80" s="25">
        <v>0</v>
      </c>
      <c r="P80" s="25">
        <v>0</v>
      </c>
      <c r="Q80" s="25">
        <v>0</v>
      </c>
      <c r="R80" s="25">
        <v>0</v>
      </c>
      <c r="S80" s="25">
        <v>0</v>
      </c>
      <c r="T80" s="25">
        <v>1</v>
      </c>
      <c r="U80" s="25">
        <v>0</v>
      </c>
      <c r="V80" s="25">
        <v>0</v>
      </c>
      <c r="W80" s="25">
        <v>0</v>
      </c>
      <c r="X80" s="25"/>
      <c r="CG80" s="6">
        <f xml:space="preserve"> $C$80 * $H$10</f>
        <v>5.3684561505577683E-2</v>
      </c>
    </row>
    <row r="81" spans="1:85" outlineLevel="1" x14ac:dyDescent="0.2">
      <c r="A81" s="15">
        <v>362</v>
      </c>
      <c r="B81" s="14">
        <v>9.3716628615635731</v>
      </c>
      <c r="C81" s="14">
        <v>7.8685540614174362E-2</v>
      </c>
      <c r="D81" s="14">
        <f t="shared" si="4"/>
        <v>9.3185394268039268</v>
      </c>
      <c r="E81" s="14">
        <f t="shared" si="5"/>
        <v>9.4247862963232194</v>
      </c>
      <c r="F81" s="14">
        <v>1.3799872807671913E-2</v>
      </c>
      <c r="G81" s="14">
        <f t="shared" si="6"/>
        <v>9.3623460717560985</v>
      </c>
      <c r="H81" s="14">
        <f t="shared" si="7"/>
        <v>9.3809796513710477</v>
      </c>
      <c r="I81" s="25">
        <v>2.2480910000000001</v>
      </c>
      <c r="J81" s="25">
        <v>1.7161000000000002</v>
      </c>
      <c r="K81" s="25">
        <v>0</v>
      </c>
      <c r="L81" s="25">
        <v>1</v>
      </c>
      <c r="M81" s="25">
        <v>0</v>
      </c>
      <c r="N81" s="25">
        <v>0</v>
      </c>
      <c r="O81" s="25">
        <v>0</v>
      </c>
      <c r="P81" s="25">
        <v>0</v>
      </c>
      <c r="Q81" s="25">
        <v>0</v>
      </c>
      <c r="R81" s="25">
        <v>0</v>
      </c>
      <c r="S81" s="25">
        <v>0</v>
      </c>
      <c r="T81" s="25">
        <v>0</v>
      </c>
      <c r="U81" s="25">
        <v>1</v>
      </c>
      <c r="V81" s="25">
        <v>0</v>
      </c>
      <c r="W81" s="25">
        <v>0</v>
      </c>
      <c r="X81" s="25"/>
      <c r="CG81" s="6">
        <f xml:space="preserve"> $C$81 * $H$10</f>
        <v>5.3123434759647016E-2</v>
      </c>
    </row>
    <row r="82" spans="1:85" outlineLevel="1" x14ac:dyDescent="0.2">
      <c r="A82" s="15">
        <v>363</v>
      </c>
      <c r="B82" s="14">
        <v>9.3137268698085975</v>
      </c>
      <c r="C82" s="14">
        <v>7.8939099162499304E-2</v>
      </c>
      <c r="D82" s="14">
        <f t="shared" si="4"/>
        <v>9.2604322485654542</v>
      </c>
      <c r="E82" s="14">
        <f t="shared" si="5"/>
        <v>9.3670214910517409</v>
      </c>
      <c r="F82" s="14">
        <v>1.5179050179439421E-2</v>
      </c>
      <c r="G82" s="14">
        <f t="shared" si="6"/>
        <v>9.3034789478190323</v>
      </c>
      <c r="H82" s="14">
        <f t="shared" si="7"/>
        <v>9.3239747917981628</v>
      </c>
      <c r="I82" s="25">
        <v>1.0303010000000001</v>
      </c>
      <c r="J82" s="25">
        <v>1.0201</v>
      </c>
      <c r="K82" s="25">
        <v>0</v>
      </c>
      <c r="L82" s="25">
        <v>0</v>
      </c>
      <c r="M82" s="25">
        <v>1</v>
      </c>
      <c r="N82" s="25">
        <v>0</v>
      </c>
      <c r="O82" s="25">
        <v>0</v>
      </c>
      <c r="P82" s="25">
        <v>1</v>
      </c>
      <c r="Q82" s="25">
        <v>0</v>
      </c>
      <c r="R82" s="25">
        <v>0</v>
      </c>
      <c r="S82" s="25">
        <v>1</v>
      </c>
      <c r="T82" s="25">
        <v>0</v>
      </c>
      <c r="U82" s="25">
        <v>0</v>
      </c>
      <c r="V82" s="25">
        <v>0</v>
      </c>
      <c r="W82" s="25">
        <v>0</v>
      </c>
      <c r="X82" s="25"/>
      <c r="CG82" s="6">
        <f xml:space="preserve"> $C$82 * $H$10</f>
        <v>5.3294621243142624E-2</v>
      </c>
    </row>
    <row r="83" spans="1:85" outlineLevel="1" x14ac:dyDescent="0.2">
      <c r="A83" s="15">
        <v>364</v>
      </c>
      <c r="B83" s="14">
        <v>10.14686840030712</v>
      </c>
      <c r="C83" s="14">
        <v>7.9095790027502125E-2</v>
      </c>
      <c r="D83" s="14">
        <f t="shared" si="4"/>
        <v>10.093467991432865</v>
      </c>
      <c r="E83" s="14">
        <f t="shared" si="5"/>
        <v>10.200268809181376</v>
      </c>
      <c r="F83" s="14">
        <v>1.5973922118181993E-2</v>
      </c>
      <c r="G83" s="14">
        <f t="shared" si="6"/>
        <v>10.136083831720855</v>
      </c>
      <c r="H83" s="14">
        <f t="shared" si="7"/>
        <v>10.157652968893386</v>
      </c>
      <c r="I83" s="25">
        <v>3.8698930000000002</v>
      </c>
      <c r="J83" s="25">
        <v>2.4649000000000001</v>
      </c>
      <c r="K83" s="25">
        <v>1</v>
      </c>
      <c r="L83" s="25">
        <v>0</v>
      </c>
      <c r="M83" s="25">
        <v>0</v>
      </c>
      <c r="N83" s="25">
        <v>0</v>
      </c>
      <c r="O83" s="25">
        <v>1</v>
      </c>
      <c r="P83" s="25">
        <v>0</v>
      </c>
      <c r="Q83" s="25">
        <v>0</v>
      </c>
      <c r="R83" s="25">
        <v>0</v>
      </c>
      <c r="S83" s="25">
        <v>0</v>
      </c>
      <c r="T83" s="25">
        <v>0</v>
      </c>
      <c r="U83" s="25">
        <v>1</v>
      </c>
      <c r="V83" s="25">
        <v>0</v>
      </c>
      <c r="W83" s="25">
        <v>0</v>
      </c>
      <c r="X83" s="25"/>
      <c r="CG83" s="6">
        <f xml:space="preserve"> $C$83 * $H$10</f>
        <v>5.3400408874255505E-2</v>
      </c>
    </row>
    <row r="84" spans="1:85" outlineLevel="1" x14ac:dyDescent="0.2">
      <c r="A84" s="15">
        <v>365</v>
      </c>
      <c r="B84" s="14">
        <v>9.7691294644100282</v>
      </c>
      <c r="C84" s="14">
        <v>7.9141023507616648E-2</v>
      </c>
      <c r="D84" s="14">
        <f t="shared" si="4"/>
        <v>9.7156985167886152</v>
      </c>
      <c r="E84" s="14">
        <f t="shared" si="5"/>
        <v>9.8225604120314411</v>
      </c>
      <c r="F84" s="14">
        <v>1.6196412861994192E-2</v>
      </c>
      <c r="G84" s="14">
        <f t="shared" si="6"/>
        <v>9.7581946843310128</v>
      </c>
      <c r="H84" s="14">
        <f t="shared" si="7"/>
        <v>9.7800642444890435</v>
      </c>
      <c r="I84" s="25">
        <v>4.4921249999999997</v>
      </c>
      <c r="J84" s="25">
        <v>2.7224999999999997</v>
      </c>
      <c r="K84" s="25">
        <v>0</v>
      </c>
      <c r="L84" s="25">
        <v>1</v>
      </c>
      <c r="M84" s="25">
        <v>0</v>
      </c>
      <c r="N84" s="25">
        <v>0</v>
      </c>
      <c r="O84" s="25">
        <v>0</v>
      </c>
      <c r="P84" s="25">
        <v>0</v>
      </c>
      <c r="Q84" s="25">
        <v>0</v>
      </c>
      <c r="R84" s="25">
        <v>0</v>
      </c>
      <c r="S84" s="25">
        <v>0</v>
      </c>
      <c r="T84" s="25">
        <v>1</v>
      </c>
      <c r="U84" s="25">
        <v>0</v>
      </c>
      <c r="V84" s="25">
        <v>0</v>
      </c>
      <c r="W84" s="25">
        <v>0</v>
      </c>
      <c r="X84" s="25"/>
      <c r="CG84" s="6">
        <f xml:space="preserve"> $C$84 * $H$10</f>
        <v>5.3430947621413614E-2</v>
      </c>
    </row>
    <row r="85" spans="1:85" outlineLevel="1" x14ac:dyDescent="0.2">
      <c r="A85" s="15">
        <v>366</v>
      </c>
      <c r="B85" s="14">
        <v>9.8979979219385434</v>
      </c>
      <c r="C85" s="14">
        <v>7.8371276761337955E-2</v>
      </c>
      <c r="D85" s="14">
        <f t="shared" si="4"/>
        <v>9.8450866579939298</v>
      </c>
      <c r="E85" s="14">
        <f t="shared" si="5"/>
        <v>9.9509091858831571</v>
      </c>
      <c r="F85" s="14">
        <v>1.1877676917868722E-2</v>
      </c>
      <c r="G85" s="14">
        <f t="shared" si="6"/>
        <v>9.8899788756192653</v>
      </c>
      <c r="H85" s="14">
        <f t="shared" si="7"/>
        <v>9.9060169682578216</v>
      </c>
      <c r="I85" s="25">
        <v>6.0087154320000007</v>
      </c>
      <c r="J85" s="25">
        <v>3.3051240000000002</v>
      </c>
      <c r="K85" s="25">
        <v>0</v>
      </c>
      <c r="L85" s="25">
        <v>1</v>
      </c>
      <c r="M85" s="25">
        <v>0</v>
      </c>
      <c r="N85" s="25">
        <v>0</v>
      </c>
      <c r="O85" s="25">
        <v>0</v>
      </c>
      <c r="P85" s="25">
        <v>0</v>
      </c>
      <c r="Q85" s="25">
        <v>0</v>
      </c>
      <c r="R85" s="25">
        <v>0</v>
      </c>
      <c r="S85" s="25">
        <v>0</v>
      </c>
      <c r="T85" s="25">
        <v>0</v>
      </c>
      <c r="U85" s="25">
        <v>0</v>
      </c>
      <c r="V85" s="25">
        <v>0</v>
      </c>
      <c r="W85" s="25">
        <v>0</v>
      </c>
      <c r="X85" s="25"/>
      <c r="CG85" s="6">
        <f xml:space="preserve"> $C$85 * $H$10</f>
        <v>5.2911263944613401E-2</v>
      </c>
    </row>
    <row r="86" spans="1:85" outlineLevel="1" x14ac:dyDescent="0.2">
      <c r="A86" s="15">
        <v>367</v>
      </c>
      <c r="B86" s="14">
        <v>9.1483923441266892</v>
      </c>
      <c r="C86" s="14">
        <v>7.8691627840727738E-2</v>
      </c>
      <c r="D86" s="14">
        <f t="shared" si="4"/>
        <v>9.0952647996617504</v>
      </c>
      <c r="E86" s="14">
        <f t="shared" si="5"/>
        <v>9.2015198885916281</v>
      </c>
      <c r="F86" s="14">
        <v>1.3834539384693558E-2</v>
      </c>
      <c r="G86" s="14">
        <f t="shared" si="6"/>
        <v>9.1390521496678847</v>
      </c>
      <c r="H86" s="14">
        <f t="shared" si="7"/>
        <v>9.1577325385854937</v>
      </c>
      <c r="I86" s="25">
        <v>1.2950290000000002</v>
      </c>
      <c r="J86" s="25">
        <v>1.1881000000000002</v>
      </c>
      <c r="K86" s="25">
        <v>1</v>
      </c>
      <c r="L86" s="25">
        <v>0</v>
      </c>
      <c r="M86" s="25">
        <v>0</v>
      </c>
      <c r="N86" s="25">
        <v>0</v>
      </c>
      <c r="O86" s="25">
        <v>0</v>
      </c>
      <c r="P86" s="25">
        <v>0</v>
      </c>
      <c r="Q86" s="25">
        <v>0</v>
      </c>
      <c r="R86" s="25">
        <v>0</v>
      </c>
      <c r="S86" s="25">
        <v>0</v>
      </c>
      <c r="T86" s="25">
        <v>0</v>
      </c>
      <c r="U86" s="25">
        <v>1</v>
      </c>
      <c r="V86" s="25">
        <v>0</v>
      </c>
      <c r="W86" s="25">
        <v>0</v>
      </c>
      <c r="X86" s="25"/>
      <c r="CG86" s="6">
        <f xml:space="preserve"> $C$86 * $H$10</f>
        <v>5.3127544464939142E-2</v>
      </c>
    </row>
    <row r="87" spans="1:85" outlineLevel="1" x14ac:dyDescent="0.2">
      <c r="A87" s="15">
        <v>368</v>
      </c>
      <c r="B87" s="14">
        <v>9.3410289875115318</v>
      </c>
      <c r="C87" s="14">
        <v>7.8928479523256823E-2</v>
      </c>
      <c r="D87" s="14">
        <f t="shared" si="4"/>
        <v>9.2877415359682871</v>
      </c>
      <c r="E87" s="14">
        <f t="shared" si="5"/>
        <v>9.3943164390547764</v>
      </c>
      <c r="F87" s="14">
        <v>1.5123725322030063E-2</v>
      </c>
      <c r="G87" s="14">
        <f t="shared" si="6"/>
        <v>9.3308184173204065</v>
      </c>
      <c r="H87" s="14">
        <f t="shared" si="7"/>
        <v>9.351239557702657</v>
      </c>
      <c r="I87" s="25">
        <v>1.092727</v>
      </c>
      <c r="J87" s="25">
        <v>1.0609</v>
      </c>
      <c r="K87" s="25">
        <v>0</v>
      </c>
      <c r="L87" s="25">
        <v>0</v>
      </c>
      <c r="M87" s="25">
        <v>0</v>
      </c>
      <c r="N87" s="25">
        <v>0</v>
      </c>
      <c r="O87" s="25">
        <v>1</v>
      </c>
      <c r="P87" s="25">
        <v>0</v>
      </c>
      <c r="Q87" s="25">
        <v>0</v>
      </c>
      <c r="R87" s="25">
        <v>0</v>
      </c>
      <c r="S87" s="25">
        <v>1</v>
      </c>
      <c r="T87" s="25">
        <v>0</v>
      </c>
      <c r="U87" s="25">
        <v>0</v>
      </c>
      <c r="V87" s="25">
        <v>0</v>
      </c>
      <c r="W87" s="25">
        <v>0</v>
      </c>
      <c r="X87" s="25"/>
      <c r="CG87" s="6">
        <f xml:space="preserve"> $C$87 * $H$10</f>
        <v>5.3287451543245212E-2</v>
      </c>
    </row>
    <row r="88" spans="1:85" outlineLevel="1" x14ac:dyDescent="0.2">
      <c r="A88" s="15">
        <v>369</v>
      </c>
      <c r="B88" s="14">
        <v>9.4709023627414179</v>
      </c>
      <c r="C88" s="14">
        <v>7.9647773376277015E-2</v>
      </c>
      <c r="D88" s="14">
        <f t="shared" si="4"/>
        <v>9.4171292900818191</v>
      </c>
      <c r="E88" s="14">
        <f t="shared" si="5"/>
        <v>9.5246754354010168</v>
      </c>
      <c r="F88" s="14">
        <v>1.8514588614436549E-2</v>
      </c>
      <c r="G88" s="14">
        <f t="shared" si="6"/>
        <v>9.4584024989458122</v>
      </c>
      <c r="H88" s="14">
        <f t="shared" si="7"/>
        <v>9.4834022265370237</v>
      </c>
      <c r="I88" s="25">
        <v>3.375</v>
      </c>
      <c r="J88" s="25">
        <v>2.25</v>
      </c>
      <c r="K88" s="25">
        <v>1</v>
      </c>
      <c r="L88" s="25">
        <v>0</v>
      </c>
      <c r="M88" s="25">
        <v>0</v>
      </c>
      <c r="N88" s="25">
        <v>0</v>
      </c>
      <c r="O88" s="25">
        <v>0</v>
      </c>
      <c r="P88" s="25">
        <v>0</v>
      </c>
      <c r="Q88" s="25">
        <v>1</v>
      </c>
      <c r="R88" s="25">
        <v>0</v>
      </c>
      <c r="S88" s="25">
        <v>0</v>
      </c>
      <c r="T88" s="25">
        <v>0</v>
      </c>
      <c r="U88" s="25">
        <v>0</v>
      </c>
      <c r="V88" s="25">
        <v>1</v>
      </c>
      <c r="W88" s="25">
        <v>0</v>
      </c>
      <c r="X88" s="25"/>
      <c r="CG88" s="6">
        <f xml:space="preserve"> $C$88 * $H$10</f>
        <v>5.3773072659598707E-2</v>
      </c>
    </row>
    <row r="89" spans="1:85" outlineLevel="1" x14ac:dyDescent="0.2">
      <c r="A89" s="15">
        <v>370</v>
      </c>
      <c r="B89" s="14">
        <v>9.0590050606366166</v>
      </c>
      <c r="C89" s="14">
        <v>7.831669590173046E-2</v>
      </c>
      <c r="D89" s="14">
        <f t="shared" si="4"/>
        <v>9.0061306461908046</v>
      </c>
      <c r="E89" s="14">
        <f t="shared" si="5"/>
        <v>9.1118794750824286</v>
      </c>
      <c r="F89" s="14">
        <v>1.151203912116199E-2</v>
      </c>
      <c r="G89" s="14">
        <f t="shared" si="6"/>
        <v>9.0512328695271691</v>
      </c>
      <c r="H89" s="14">
        <f t="shared" si="7"/>
        <v>9.0667772517460641</v>
      </c>
      <c r="I89" s="25">
        <v>1.5208749999999998</v>
      </c>
      <c r="J89" s="25">
        <v>1.3224999999999998</v>
      </c>
      <c r="K89" s="25">
        <v>1</v>
      </c>
      <c r="L89" s="25">
        <v>0</v>
      </c>
      <c r="M89" s="25">
        <v>0</v>
      </c>
      <c r="N89" s="25">
        <v>0</v>
      </c>
      <c r="O89" s="25">
        <v>0</v>
      </c>
      <c r="P89" s="25">
        <v>0</v>
      </c>
      <c r="Q89" s="25">
        <v>0</v>
      </c>
      <c r="R89" s="25">
        <v>0</v>
      </c>
      <c r="S89" s="25">
        <v>1</v>
      </c>
      <c r="T89" s="25">
        <v>0</v>
      </c>
      <c r="U89" s="25">
        <v>0</v>
      </c>
      <c r="V89" s="25">
        <v>0</v>
      </c>
      <c r="W89" s="25">
        <v>0</v>
      </c>
      <c r="X89" s="25"/>
      <c r="CG89" s="6">
        <f xml:space="preserve"> $C$89 * $H$10</f>
        <v>5.2874414445812833E-2</v>
      </c>
    </row>
    <row r="90" spans="1:85" outlineLevel="1" x14ac:dyDescent="0.2">
      <c r="A90" s="15">
        <v>371</v>
      </c>
      <c r="B90" s="14">
        <v>9.8457836160021799</v>
      </c>
      <c r="C90" s="14">
        <v>7.8756052371324478E-2</v>
      </c>
      <c r="D90" s="14">
        <f t="shared" si="4"/>
        <v>9.7926125762225826</v>
      </c>
      <c r="E90" s="14">
        <f t="shared" si="5"/>
        <v>9.8989546557817771</v>
      </c>
      <c r="F90" s="14">
        <v>1.4196407041143985E-2</v>
      </c>
      <c r="G90" s="14">
        <f t="shared" si="6"/>
        <v>9.8361991116906502</v>
      </c>
      <c r="H90" s="14">
        <f t="shared" si="7"/>
        <v>9.8553681203137096</v>
      </c>
      <c r="I90" s="25">
        <v>3.5118080000000003</v>
      </c>
      <c r="J90" s="25">
        <v>2.3104</v>
      </c>
      <c r="K90" s="25">
        <v>0</v>
      </c>
      <c r="L90" s="25">
        <v>1</v>
      </c>
      <c r="M90" s="25">
        <v>0</v>
      </c>
      <c r="N90" s="25">
        <v>0</v>
      </c>
      <c r="O90" s="25">
        <v>1</v>
      </c>
      <c r="P90" s="25">
        <v>0</v>
      </c>
      <c r="Q90" s="25">
        <v>0</v>
      </c>
      <c r="R90" s="25">
        <v>0</v>
      </c>
      <c r="S90" s="25">
        <v>1</v>
      </c>
      <c r="T90" s="25">
        <v>0</v>
      </c>
      <c r="U90" s="25">
        <v>0</v>
      </c>
      <c r="V90" s="25">
        <v>0</v>
      </c>
      <c r="W90" s="25">
        <v>0</v>
      </c>
      <c r="X90" s="25"/>
      <c r="CG90" s="6">
        <f xml:space="preserve"> $C$90 * $H$10</f>
        <v>5.3171039779597501E-2</v>
      </c>
    </row>
    <row r="91" spans="1:85" outlineLevel="1" x14ac:dyDescent="0.2">
      <c r="A91" s="15">
        <v>372</v>
      </c>
      <c r="B91" s="14">
        <v>9.2721609824634079</v>
      </c>
      <c r="C91" s="14">
        <v>7.8754606044126804E-2</v>
      </c>
      <c r="D91" s="14">
        <f t="shared" si="4"/>
        <v>9.2189909191512527</v>
      </c>
      <c r="E91" s="14">
        <f t="shared" si="5"/>
        <v>9.3253310457755632</v>
      </c>
      <c r="F91" s="14">
        <v>1.4188381194789454E-2</v>
      </c>
      <c r="G91" s="14">
        <f t="shared" si="6"/>
        <v>9.2625818966890314</v>
      </c>
      <c r="H91" s="14">
        <f t="shared" si="7"/>
        <v>9.2817400682377844</v>
      </c>
      <c r="I91" s="25">
        <v>1.2950290000000002</v>
      </c>
      <c r="J91" s="25">
        <v>1.1881000000000002</v>
      </c>
      <c r="K91" s="25">
        <v>0</v>
      </c>
      <c r="L91" s="25">
        <v>1</v>
      </c>
      <c r="M91" s="25">
        <v>0</v>
      </c>
      <c r="N91" s="25">
        <v>0</v>
      </c>
      <c r="O91" s="25">
        <v>1</v>
      </c>
      <c r="P91" s="25">
        <v>0</v>
      </c>
      <c r="Q91" s="25">
        <v>0</v>
      </c>
      <c r="R91" s="25">
        <v>0</v>
      </c>
      <c r="S91" s="25">
        <v>1</v>
      </c>
      <c r="T91" s="25">
        <v>0</v>
      </c>
      <c r="U91" s="25">
        <v>0</v>
      </c>
      <c r="V91" s="25">
        <v>0</v>
      </c>
      <c r="W91" s="25">
        <v>0</v>
      </c>
      <c r="X91" s="25"/>
      <c r="CG91" s="6">
        <f xml:space="preserve"> $C$91 * $H$10</f>
        <v>5.3170063312155999E-2</v>
      </c>
    </row>
    <row r="92" spans="1:85" outlineLevel="1" x14ac:dyDescent="0.2">
      <c r="A92" s="15">
        <v>373</v>
      </c>
      <c r="B92" s="14">
        <v>9.7162414797450936</v>
      </c>
      <c r="C92" s="14">
        <v>7.8998310609330047E-2</v>
      </c>
      <c r="D92" s="14">
        <f t="shared" si="4"/>
        <v>9.6629068827273912</v>
      </c>
      <c r="E92" s="14">
        <f t="shared" si="5"/>
        <v>9.7695760767627959</v>
      </c>
      <c r="F92" s="14">
        <v>1.5484032643056115E-2</v>
      </c>
      <c r="G92" s="14">
        <f t="shared" si="6"/>
        <v>9.7057876531397334</v>
      </c>
      <c r="H92" s="14">
        <f t="shared" si="7"/>
        <v>9.7266953063504538</v>
      </c>
      <c r="I92" s="25">
        <v>1.953125</v>
      </c>
      <c r="J92" s="25">
        <v>1.5625</v>
      </c>
      <c r="K92" s="25">
        <v>1</v>
      </c>
      <c r="L92" s="25">
        <v>0</v>
      </c>
      <c r="M92" s="25">
        <v>0</v>
      </c>
      <c r="N92" s="25">
        <v>0</v>
      </c>
      <c r="O92" s="25">
        <v>1</v>
      </c>
      <c r="P92" s="25">
        <v>0</v>
      </c>
      <c r="Q92" s="25">
        <v>0</v>
      </c>
      <c r="R92" s="25">
        <v>0</v>
      </c>
      <c r="S92" s="25">
        <v>0</v>
      </c>
      <c r="T92" s="25">
        <v>0</v>
      </c>
      <c r="U92" s="25">
        <v>1</v>
      </c>
      <c r="V92" s="25">
        <v>0</v>
      </c>
      <c r="W92" s="25">
        <v>0</v>
      </c>
      <c r="X92" s="25"/>
      <c r="CG92" s="6">
        <f xml:space="preserve"> $C$92 * $H$10</f>
        <v>5.3334597017702788E-2</v>
      </c>
    </row>
    <row r="93" spans="1:85" outlineLevel="1" x14ac:dyDescent="0.2">
      <c r="A93" s="15">
        <v>374</v>
      </c>
      <c r="B93" s="14">
        <v>9.9563476790805581</v>
      </c>
      <c r="C93" s="14">
        <v>8.0036284937357524E-2</v>
      </c>
      <c r="D93" s="14">
        <f t="shared" si="4"/>
        <v>9.9023123083112008</v>
      </c>
      <c r="E93" s="14">
        <f t="shared" si="5"/>
        <v>10.010383049849915</v>
      </c>
      <c r="F93" s="14">
        <v>2.0120365164104821E-2</v>
      </c>
      <c r="G93" s="14">
        <f t="shared" si="6"/>
        <v>9.9427636978586893</v>
      </c>
      <c r="H93" s="14">
        <f t="shared" si="7"/>
        <v>9.9699316603024268</v>
      </c>
      <c r="I93" s="25">
        <v>1.7759569310000003</v>
      </c>
      <c r="J93" s="25">
        <v>1.4665210000000002</v>
      </c>
      <c r="K93" s="25">
        <v>0</v>
      </c>
      <c r="L93" s="25">
        <v>0</v>
      </c>
      <c r="M93" s="25">
        <v>0</v>
      </c>
      <c r="N93" s="25">
        <v>1</v>
      </c>
      <c r="O93" s="25">
        <v>0</v>
      </c>
      <c r="P93" s="25">
        <v>0</v>
      </c>
      <c r="Q93" s="25">
        <v>0</v>
      </c>
      <c r="R93" s="25">
        <v>1</v>
      </c>
      <c r="S93" s="25">
        <v>0</v>
      </c>
      <c r="T93" s="25">
        <v>0</v>
      </c>
      <c r="U93" s="25">
        <v>0</v>
      </c>
      <c r="V93" s="25">
        <v>0</v>
      </c>
      <c r="W93" s="25">
        <v>0</v>
      </c>
      <c r="X93" s="25"/>
      <c r="CG93" s="6">
        <f xml:space="preserve"> $C$93 * $H$10</f>
        <v>5.4035370769357272E-2</v>
      </c>
    </row>
    <row r="94" spans="1:85" outlineLevel="1" x14ac:dyDescent="0.2">
      <c r="A94" s="15">
        <v>375</v>
      </c>
      <c r="B94" s="14">
        <v>9.7207022343656391</v>
      </c>
      <c r="C94" s="14">
        <v>7.8871065572483481E-2</v>
      </c>
      <c r="D94" s="14">
        <f t="shared" si="4"/>
        <v>9.6674535450428021</v>
      </c>
      <c r="E94" s="14">
        <f t="shared" si="5"/>
        <v>9.7739509236884761</v>
      </c>
      <c r="F94" s="14">
        <v>1.4821173108159466E-2</v>
      </c>
      <c r="G94" s="14">
        <f t="shared" si="6"/>
        <v>9.7106959280414138</v>
      </c>
      <c r="H94" s="14">
        <f t="shared" si="7"/>
        <v>9.7307085406898643</v>
      </c>
      <c r="I94" s="25">
        <v>1.7715609999999999</v>
      </c>
      <c r="J94" s="25">
        <v>1.4641</v>
      </c>
      <c r="K94" s="25">
        <v>0</v>
      </c>
      <c r="L94" s="25">
        <v>0</v>
      </c>
      <c r="M94" s="25">
        <v>0</v>
      </c>
      <c r="N94" s="25">
        <v>1</v>
      </c>
      <c r="O94" s="25">
        <v>0</v>
      </c>
      <c r="P94" s="25">
        <v>0</v>
      </c>
      <c r="Q94" s="25">
        <v>0</v>
      </c>
      <c r="R94" s="25">
        <v>0</v>
      </c>
      <c r="S94" s="25">
        <v>1</v>
      </c>
      <c r="T94" s="25">
        <v>0</v>
      </c>
      <c r="U94" s="25">
        <v>0</v>
      </c>
      <c r="V94" s="25">
        <v>0</v>
      </c>
      <c r="W94" s="25">
        <v>0</v>
      </c>
      <c r="X94" s="25"/>
      <c r="CG94" s="6">
        <f xml:space="preserve"> $C$94 * $H$10</f>
        <v>5.3248689322837314E-2</v>
      </c>
    </row>
    <row r="95" spans="1:85" outlineLevel="1" x14ac:dyDescent="0.2">
      <c r="A95" s="15">
        <v>376</v>
      </c>
      <c r="B95" s="14">
        <v>9.9613287859917676</v>
      </c>
      <c r="C95" s="14">
        <v>8.0406303994555381E-2</v>
      </c>
      <c r="D95" s="14">
        <f t="shared" si="4"/>
        <v>9.9070436020662509</v>
      </c>
      <c r="E95" s="14">
        <f t="shared" si="5"/>
        <v>10.015613969917284</v>
      </c>
      <c r="F95" s="14">
        <v>2.1545206191352449E-2</v>
      </c>
      <c r="G95" s="14">
        <f t="shared" si="6"/>
        <v>9.9467828434138088</v>
      </c>
      <c r="H95" s="14">
        <f t="shared" si="7"/>
        <v>9.9758747285697265</v>
      </c>
      <c r="I95" s="25">
        <v>3.8698930000000002</v>
      </c>
      <c r="J95" s="25">
        <v>2.4649000000000001</v>
      </c>
      <c r="K95" s="25">
        <v>0</v>
      </c>
      <c r="L95" s="25">
        <v>1</v>
      </c>
      <c r="M95" s="25">
        <v>0</v>
      </c>
      <c r="N95" s="25">
        <v>1</v>
      </c>
      <c r="O95" s="25">
        <v>0</v>
      </c>
      <c r="P95" s="25">
        <v>0</v>
      </c>
      <c r="Q95" s="25">
        <v>0</v>
      </c>
      <c r="R95" s="25">
        <v>0</v>
      </c>
      <c r="S95" s="25">
        <v>0</v>
      </c>
      <c r="T95" s="25">
        <v>0</v>
      </c>
      <c r="U95" s="25">
        <v>0</v>
      </c>
      <c r="V95" s="25">
        <v>0</v>
      </c>
      <c r="W95" s="25">
        <v>1</v>
      </c>
      <c r="X95" s="25"/>
      <c r="CG95" s="6">
        <f xml:space="preserve"> $C$95 * $H$10</f>
        <v>5.4285183925515922E-2</v>
      </c>
    </row>
    <row r="96" spans="1:85" outlineLevel="1" x14ac:dyDescent="0.2">
      <c r="A96" s="15">
        <v>377</v>
      </c>
      <c r="B96" s="14">
        <v>9.5392608183843901</v>
      </c>
      <c r="C96" s="14">
        <v>7.841092437361824E-2</v>
      </c>
      <c r="D96" s="14">
        <f t="shared" si="4"/>
        <v>9.4863227869126305</v>
      </c>
      <c r="E96" s="14">
        <f t="shared" si="5"/>
        <v>9.5921988498561497</v>
      </c>
      <c r="F96" s="14">
        <v>1.2136525404262903E-2</v>
      </c>
      <c r="G96" s="14">
        <f t="shared" si="6"/>
        <v>9.5310670141544165</v>
      </c>
      <c r="H96" s="14">
        <f t="shared" si="7"/>
        <v>9.5474546226143637</v>
      </c>
      <c r="I96" s="25">
        <v>2.8632879999999994</v>
      </c>
      <c r="J96" s="25">
        <v>2.0164</v>
      </c>
      <c r="K96" s="25">
        <v>1</v>
      </c>
      <c r="L96" s="25">
        <v>0</v>
      </c>
      <c r="M96" s="25">
        <v>0</v>
      </c>
      <c r="N96" s="25">
        <v>0</v>
      </c>
      <c r="O96" s="25">
        <v>0</v>
      </c>
      <c r="P96" s="25">
        <v>0</v>
      </c>
      <c r="Q96" s="25">
        <v>1</v>
      </c>
      <c r="R96" s="25">
        <v>0</v>
      </c>
      <c r="S96" s="25">
        <v>1</v>
      </c>
      <c r="T96" s="25">
        <v>0</v>
      </c>
      <c r="U96" s="25">
        <v>0</v>
      </c>
      <c r="V96" s="25">
        <v>0</v>
      </c>
      <c r="W96" s="25">
        <v>0</v>
      </c>
      <c r="X96" s="25"/>
      <c r="CG96" s="6">
        <f xml:space="preserve"> $C$96 * $H$10</f>
        <v>5.2938031471758892E-2</v>
      </c>
    </row>
    <row r="97" spans="1:85" outlineLevel="1" x14ac:dyDescent="0.2">
      <c r="A97" s="15">
        <v>378</v>
      </c>
      <c r="B97" s="14">
        <v>9.4753170669560767</v>
      </c>
      <c r="C97" s="14">
        <v>7.889197721792586E-2</v>
      </c>
      <c r="D97" s="14">
        <f t="shared" si="4"/>
        <v>9.4220542594302792</v>
      </c>
      <c r="E97" s="14">
        <f t="shared" si="5"/>
        <v>9.5285798744818742</v>
      </c>
      <c r="F97" s="14">
        <v>1.4932054685031539E-2</v>
      </c>
      <c r="G97" s="14">
        <f t="shared" si="6"/>
        <v>9.4652359004965696</v>
      </c>
      <c r="H97" s="14">
        <f t="shared" si="7"/>
        <v>9.4853982334155837</v>
      </c>
      <c r="I97" s="25">
        <v>1.0612080000000002</v>
      </c>
      <c r="J97" s="25">
        <v>1.0404</v>
      </c>
      <c r="K97" s="25">
        <v>0</v>
      </c>
      <c r="L97" s="25">
        <v>0</v>
      </c>
      <c r="M97" s="25">
        <v>0</v>
      </c>
      <c r="N97" s="25">
        <v>1</v>
      </c>
      <c r="O97" s="25">
        <v>0</v>
      </c>
      <c r="P97" s="25">
        <v>0</v>
      </c>
      <c r="Q97" s="25">
        <v>0</v>
      </c>
      <c r="R97" s="25">
        <v>0</v>
      </c>
      <c r="S97" s="25">
        <v>1</v>
      </c>
      <c r="T97" s="25">
        <v>0</v>
      </c>
      <c r="U97" s="25">
        <v>0</v>
      </c>
      <c r="V97" s="25">
        <v>0</v>
      </c>
      <c r="W97" s="25">
        <v>0</v>
      </c>
      <c r="X97" s="25"/>
      <c r="CG97" s="6">
        <f xml:space="preserve"> $C$97 * $H$10</f>
        <v>5.3262807525796894E-2</v>
      </c>
    </row>
    <row r="98" spans="1:85" outlineLevel="1" x14ac:dyDescent="0.2">
      <c r="A98" s="15">
        <v>379</v>
      </c>
      <c r="B98" s="14">
        <v>9.0676250251564454</v>
      </c>
      <c r="C98" s="14">
        <v>7.9678504283837007E-2</v>
      </c>
      <c r="D98" s="14">
        <f t="shared" ref="D98:D129" si="8" xml:space="preserve"> B98 - $H$10 * C98</f>
        <v>9.0138312049573361</v>
      </c>
      <c r="E98" s="14">
        <f t="shared" ref="E98:E115" si="9" xml:space="preserve"> B98 + $H$10 * C98</f>
        <v>9.1214188453555547</v>
      </c>
      <c r="F98" s="14">
        <v>1.8646346362557794E-2</v>
      </c>
      <c r="G98" s="14">
        <f t="shared" ref="G98:G129" si="10" xml:space="preserve"> B98 - $H$10 * F98</f>
        <v>9.0550362069725026</v>
      </c>
      <c r="H98" s="14">
        <f t="shared" ref="H98:H115" si="11" xml:space="preserve"> B98 + $H$10 * F98</f>
        <v>9.0802138433403883</v>
      </c>
      <c r="I98" s="25">
        <v>1.7279999999999998</v>
      </c>
      <c r="J98" s="25">
        <v>1.44</v>
      </c>
      <c r="K98" s="25">
        <v>1</v>
      </c>
      <c r="L98" s="25">
        <v>0</v>
      </c>
      <c r="M98" s="25">
        <v>0</v>
      </c>
      <c r="N98" s="25">
        <v>0</v>
      </c>
      <c r="O98" s="25">
        <v>0</v>
      </c>
      <c r="P98" s="25">
        <v>0</v>
      </c>
      <c r="Q98" s="25">
        <v>1</v>
      </c>
      <c r="R98" s="25">
        <v>0</v>
      </c>
      <c r="S98" s="25">
        <v>0</v>
      </c>
      <c r="T98" s="25">
        <v>0</v>
      </c>
      <c r="U98" s="25">
        <v>0</v>
      </c>
      <c r="V98" s="25">
        <v>1</v>
      </c>
      <c r="W98" s="25">
        <v>0</v>
      </c>
      <c r="X98" s="25"/>
      <c r="CG98" s="6">
        <f xml:space="preserve"> $C$98 * $H$10</f>
        <v>5.3793820199110096E-2</v>
      </c>
    </row>
    <row r="99" spans="1:85" outlineLevel="1" x14ac:dyDescent="0.2">
      <c r="A99" s="15">
        <v>380</v>
      </c>
      <c r="B99" s="14">
        <v>9.1950257621349198</v>
      </c>
      <c r="C99" s="14">
        <v>7.863610269939858E-2</v>
      </c>
      <c r="D99" s="14">
        <f t="shared" si="8"/>
        <v>9.1419357046872882</v>
      </c>
      <c r="E99" s="14">
        <f t="shared" si="9"/>
        <v>9.2481158195825515</v>
      </c>
      <c r="F99" s="14">
        <v>1.3515133573642549E-2</v>
      </c>
      <c r="G99" s="14">
        <f t="shared" si="10"/>
        <v>9.1859012100118331</v>
      </c>
      <c r="H99" s="14">
        <f t="shared" si="11"/>
        <v>9.2041503142580066</v>
      </c>
      <c r="I99" s="25">
        <v>1.1910160000000001</v>
      </c>
      <c r="J99" s="25">
        <v>1.1236000000000002</v>
      </c>
      <c r="K99" s="25">
        <v>1</v>
      </c>
      <c r="L99" s="25">
        <v>0</v>
      </c>
      <c r="M99" s="25">
        <v>0</v>
      </c>
      <c r="N99" s="25">
        <v>0</v>
      </c>
      <c r="O99" s="25">
        <v>0</v>
      </c>
      <c r="P99" s="25">
        <v>1</v>
      </c>
      <c r="Q99" s="25">
        <v>0</v>
      </c>
      <c r="R99" s="25">
        <v>0</v>
      </c>
      <c r="S99" s="25">
        <v>1</v>
      </c>
      <c r="T99" s="25">
        <v>0</v>
      </c>
      <c r="U99" s="25">
        <v>0</v>
      </c>
      <c r="V99" s="25">
        <v>0</v>
      </c>
      <c r="W99" s="25">
        <v>0</v>
      </c>
      <c r="X99" s="25"/>
      <c r="CG99" s="6">
        <f xml:space="preserve"> $C$99 * $H$10</f>
        <v>5.3090057447630797E-2</v>
      </c>
    </row>
    <row r="100" spans="1:85" outlineLevel="1" x14ac:dyDescent="0.2">
      <c r="A100" s="15">
        <v>381</v>
      </c>
      <c r="B100" s="14">
        <v>9.2820195310608291</v>
      </c>
      <c r="C100" s="14">
        <v>7.8509659750213068E-2</v>
      </c>
      <c r="D100" s="14">
        <f t="shared" si="8"/>
        <v>9.2290148397898744</v>
      </c>
      <c r="E100" s="14">
        <f t="shared" si="9"/>
        <v>9.3350242223317839</v>
      </c>
      <c r="F100" s="14">
        <v>1.2758873847533197E-2</v>
      </c>
      <c r="G100" s="14">
        <f t="shared" si="10"/>
        <v>9.2734055570427891</v>
      </c>
      <c r="H100" s="14">
        <f t="shared" si="11"/>
        <v>9.2906335050788691</v>
      </c>
      <c r="I100" s="25">
        <v>1.2950290000000002</v>
      </c>
      <c r="J100" s="25">
        <v>1.1881000000000002</v>
      </c>
      <c r="K100" s="25">
        <v>0</v>
      </c>
      <c r="L100" s="25">
        <v>0</v>
      </c>
      <c r="M100" s="25">
        <v>1</v>
      </c>
      <c r="N100" s="25">
        <v>0</v>
      </c>
      <c r="O100" s="25">
        <v>0</v>
      </c>
      <c r="P100" s="25">
        <v>0</v>
      </c>
      <c r="Q100" s="25">
        <v>1</v>
      </c>
      <c r="R100" s="25">
        <v>0</v>
      </c>
      <c r="S100" s="25">
        <v>1</v>
      </c>
      <c r="T100" s="25">
        <v>0</v>
      </c>
      <c r="U100" s="25">
        <v>0</v>
      </c>
      <c r="V100" s="25">
        <v>0</v>
      </c>
      <c r="W100" s="25">
        <v>0</v>
      </c>
      <c r="X100" s="25"/>
      <c r="CG100" s="6">
        <f xml:space="preserve"> $C$100 * $H$10</f>
        <v>5.3004691270955334E-2</v>
      </c>
    </row>
    <row r="101" spans="1:85" outlineLevel="1" x14ac:dyDescent="0.2">
      <c r="A101" s="15">
        <v>382</v>
      </c>
      <c r="B101" s="14">
        <v>9.4284697366206398</v>
      </c>
      <c r="C101" s="14">
        <v>7.8586549051710211E-2</v>
      </c>
      <c r="D101" s="14">
        <f t="shared" si="8"/>
        <v>9.3754131346204712</v>
      </c>
      <c r="E101" s="14">
        <f t="shared" si="9"/>
        <v>9.4815263386208084</v>
      </c>
      <c r="F101" s="14">
        <v>1.3223761931458689E-2</v>
      </c>
      <c r="G101" s="14">
        <f t="shared" si="10"/>
        <v>9.4195418999589133</v>
      </c>
      <c r="H101" s="14">
        <f t="shared" si="11"/>
        <v>9.4373975732823663</v>
      </c>
      <c r="I101" s="25">
        <v>2.0971520000000003</v>
      </c>
      <c r="J101" s="25">
        <v>1.6384000000000001</v>
      </c>
      <c r="K101" s="25">
        <v>0</v>
      </c>
      <c r="L101" s="25">
        <v>0</v>
      </c>
      <c r="M101" s="25">
        <v>0</v>
      </c>
      <c r="N101" s="25">
        <v>0</v>
      </c>
      <c r="O101" s="25">
        <v>0</v>
      </c>
      <c r="P101" s="25">
        <v>0</v>
      </c>
      <c r="Q101" s="25">
        <v>1</v>
      </c>
      <c r="R101" s="25">
        <v>0</v>
      </c>
      <c r="S101" s="25">
        <v>1</v>
      </c>
      <c r="T101" s="25">
        <v>0</v>
      </c>
      <c r="U101" s="25">
        <v>0</v>
      </c>
      <c r="V101" s="25">
        <v>0</v>
      </c>
      <c r="W101" s="25">
        <v>0</v>
      </c>
      <c r="X101" s="25"/>
      <c r="CG101" s="6">
        <f xml:space="preserve"> $C$101 * $H$10</f>
        <v>5.3056602000168304E-2</v>
      </c>
    </row>
    <row r="102" spans="1:85" outlineLevel="1" x14ac:dyDescent="0.2">
      <c r="A102" s="15">
        <v>383</v>
      </c>
      <c r="B102" s="14">
        <v>9.6043277137139231</v>
      </c>
      <c r="C102" s="14">
        <v>7.8270413581693954E-2</v>
      </c>
      <c r="D102" s="14">
        <f t="shared" si="8"/>
        <v>9.5514845461247724</v>
      </c>
      <c r="E102" s="14">
        <f t="shared" si="9"/>
        <v>9.6571708813030739</v>
      </c>
      <c r="F102" s="14">
        <v>1.1192847270130256E-2</v>
      </c>
      <c r="G102" s="14">
        <f t="shared" si="10"/>
        <v>9.5967710204880987</v>
      </c>
      <c r="H102" s="14">
        <f t="shared" si="11"/>
        <v>9.6118844069397475</v>
      </c>
      <c r="I102" s="25">
        <v>4.0196790000000009</v>
      </c>
      <c r="J102" s="25">
        <v>2.5281000000000002</v>
      </c>
      <c r="K102" s="25">
        <v>0</v>
      </c>
      <c r="L102" s="25">
        <v>1</v>
      </c>
      <c r="M102" s="25">
        <v>0</v>
      </c>
      <c r="N102" s="25">
        <v>0</v>
      </c>
      <c r="O102" s="25">
        <v>0</v>
      </c>
      <c r="P102" s="25">
        <v>0</v>
      </c>
      <c r="Q102" s="25">
        <v>0</v>
      </c>
      <c r="R102" s="25">
        <v>0</v>
      </c>
      <c r="S102" s="25">
        <v>0</v>
      </c>
      <c r="T102" s="25">
        <v>0</v>
      </c>
      <c r="U102" s="25">
        <v>0</v>
      </c>
      <c r="V102" s="25">
        <v>0</v>
      </c>
      <c r="W102" s="25">
        <v>0</v>
      </c>
      <c r="X102" s="25"/>
      <c r="CG102" s="6">
        <f xml:space="preserve"> $C$102 * $H$10</f>
        <v>5.2843167589150308E-2</v>
      </c>
    </row>
    <row r="103" spans="1:85" outlineLevel="1" x14ac:dyDescent="0.2">
      <c r="A103" s="15">
        <v>384</v>
      </c>
      <c r="B103" s="14">
        <v>10.386599849766434</v>
      </c>
      <c r="C103" s="14">
        <v>7.9086038244334259E-2</v>
      </c>
      <c r="D103" s="14">
        <f t="shared" si="8"/>
        <v>10.333206024671266</v>
      </c>
      <c r="E103" s="14">
        <f t="shared" si="9"/>
        <v>10.439993674861601</v>
      </c>
      <c r="F103" s="14">
        <v>1.5925565388624059E-2</v>
      </c>
      <c r="G103" s="14">
        <f t="shared" si="10"/>
        <v>10.375847928545209</v>
      </c>
      <c r="H103" s="14">
        <f t="shared" si="11"/>
        <v>10.397351770987658</v>
      </c>
      <c r="I103" s="25">
        <v>8.1206009999999971</v>
      </c>
      <c r="J103" s="25">
        <v>4.0400999999999989</v>
      </c>
      <c r="K103" s="25">
        <v>0</v>
      </c>
      <c r="L103" s="25">
        <v>1</v>
      </c>
      <c r="M103" s="25">
        <v>0</v>
      </c>
      <c r="N103" s="25">
        <v>0</v>
      </c>
      <c r="O103" s="25">
        <v>0</v>
      </c>
      <c r="P103" s="25">
        <v>0</v>
      </c>
      <c r="Q103" s="25">
        <v>1</v>
      </c>
      <c r="R103" s="25">
        <v>0</v>
      </c>
      <c r="S103" s="25">
        <v>0</v>
      </c>
      <c r="T103" s="25">
        <v>0</v>
      </c>
      <c r="U103" s="25">
        <v>1</v>
      </c>
      <c r="V103" s="25">
        <v>0</v>
      </c>
      <c r="W103" s="25">
        <v>0</v>
      </c>
      <c r="X103" s="25"/>
      <c r="CG103" s="6">
        <f xml:space="preserve"> $C$103 * $H$10</f>
        <v>5.3393825095166429E-2</v>
      </c>
    </row>
    <row r="104" spans="1:85" outlineLevel="1" x14ac:dyDescent="0.2">
      <c r="A104" s="15">
        <v>385</v>
      </c>
      <c r="B104" s="14">
        <v>9.563533774178234</v>
      </c>
      <c r="C104" s="14">
        <v>8.0200021295032398E-2</v>
      </c>
      <c r="D104" s="14">
        <f t="shared" si="8"/>
        <v>9.5093878591125947</v>
      </c>
      <c r="E104" s="14">
        <f t="shared" si="9"/>
        <v>9.6176796892438734</v>
      </c>
      <c r="F104" s="14">
        <v>2.0762119436288053E-2</v>
      </c>
      <c r="G104" s="14">
        <f t="shared" si="10"/>
        <v>9.5495165215961642</v>
      </c>
      <c r="H104" s="14">
        <f t="shared" si="11"/>
        <v>9.5775510267603039</v>
      </c>
      <c r="I104" s="25">
        <v>4.096000000000001</v>
      </c>
      <c r="J104" s="25">
        <v>2.5600000000000005</v>
      </c>
      <c r="K104" s="25">
        <v>1</v>
      </c>
      <c r="L104" s="25">
        <v>0</v>
      </c>
      <c r="M104" s="25">
        <v>0</v>
      </c>
      <c r="N104" s="25">
        <v>0</v>
      </c>
      <c r="O104" s="25">
        <v>0</v>
      </c>
      <c r="P104" s="25">
        <v>0</v>
      </c>
      <c r="Q104" s="25">
        <v>0</v>
      </c>
      <c r="R104" s="25">
        <v>0</v>
      </c>
      <c r="S104" s="25">
        <v>0</v>
      </c>
      <c r="T104" s="25">
        <v>0</v>
      </c>
      <c r="U104" s="25">
        <v>0</v>
      </c>
      <c r="V104" s="25">
        <v>0</v>
      </c>
      <c r="W104" s="25">
        <v>1</v>
      </c>
      <c r="X104" s="25"/>
      <c r="CG104" s="6">
        <f xml:space="preserve"> $C$104 * $H$10</f>
        <v>5.4145915065638775E-2</v>
      </c>
    </row>
    <row r="105" spans="1:85" outlineLevel="1" x14ac:dyDescent="0.2">
      <c r="A105" s="15">
        <v>386</v>
      </c>
      <c r="B105" s="14">
        <v>9.3990902033403074</v>
      </c>
      <c r="C105" s="14">
        <v>7.8479008240709469E-2</v>
      </c>
      <c r="D105" s="14">
        <f t="shared" si="8"/>
        <v>9.346106206004384</v>
      </c>
      <c r="E105" s="14">
        <f t="shared" si="9"/>
        <v>9.4520742006762308</v>
      </c>
      <c r="F105" s="14">
        <v>1.2568887071192291E-2</v>
      </c>
      <c r="G105" s="14">
        <f t="shared" si="10"/>
        <v>9.3906044962190727</v>
      </c>
      <c r="H105" s="14">
        <f t="shared" si="11"/>
        <v>9.4075759104615422</v>
      </c>
      <c r="I105" s="25">
        <v>1.6430319999999998</v>
      </c>
      <c r="J105" s="25">
        <v>1.3923999999999999</v>
      </c>
      <c r="K105" s="25">
        <v>0</v>
      </c>
      <c r="L105" s="25">
        <v>0</v>
      </c>
      <c r="M105" s="25">
        <v>1</v>
      </c>
      <c r="N105" s="25">
        <v>0</v>
      </c>
      <c r="O105" s="25">
        <v>0</v>
      </c>
      <c r="P105" s="25">
        <v>0</v>
      </c>
      <c r="Q105" s="25">
        <v>1</v>
      </c>
      <c r="R105" s="25">
        <v>0</v>
      </c>
      <c r="S105" s="25">
        <v>1</v>
      </c>
      <c r="T105" s="25">
        <v>0</v>
      </c>
      <c r="U105" s="25">
        <v>0</v>
      </c>
      <c r="V105" s="25">
        <v>0</v>
      </c>
      <c r="W105" s="25">
        <v>0</v>
      </c>
      <c r="X105" s="25"/>
      <c r="CG105" s="6">
        <f xml:space="preserve"> $C$105 * $H$10</f>
        <v>5.2983997335923697E-2</v>
      </c>
    </row>
    <row r="106" spans="1:85" outlineLevel="1" x14ac:dyDescent="0.2">
      <c r="A106" s="15">
        <v>387</v>
      </c>
      <c r="B106" s="14">
        <v>9.0841862125013737</v>
      </c>
      <c r="C106" s="14">
        <v>7.8269470369060803E-2</v>
      </c>
      <c r="D106" s="14">
        <f t="shared" si="8"/>
        <v>9.0313436817089503</v>
      </c>
      <c r="E106" s="14">
        <f t="shared" si="9"/>
        <v>9.1370287432937971</v>
      </c>
      <c r="F106" s="14">
        <v>1.1186249577777538E-2</v>
      </c>
      <c r="G106" s="14">
        <f t="shared" si="10"/>
        <v>9.0766339736146371</v>
      </c>
      <c r="H106" s="14">
        <f t="shared" si="11"/>
        <v>9.0917384513881103</v>
      </c>
      <c r="I106" s="25">
        <v>1.8158479999999999</v>
      </c>
      <c r="J106" s="25">
        <v>1.4883999999999999</v>
      </c>
      <c r="K106" s="25">
        <v>0</v>
      </c>
      <c r="L106" s="25">
        <v>1</v>
      </c>
      <c r="M106" s="25">
        <v>0</v>
      </c>
      <c r="N106" s="25">
        <v>0</v>
      </c>
      <c r="O106" s="25">
        <v>0</v>
      </c>
      <c r="P106" s="25">
        <v>0</v>
      </c>
      <c r="Q106" s="25">
        <v>0</v>
      </c>
      <c r="R106" s="25">
        <v>0</v>
      </c>
      <c r="S106" s="25">
        <v>1</v>
      </c>
      <c r="T106" s="25">
        <v>0</v>
      </c>
      <c r="U106" s="25">
        <v>0</v>
      </c>
      <c r="V106" s="25">
        <v>0</v>
      </c>
      <c r="W106" s="25">
        <v>0</v>
      </c>
      <c r="X106" s="25"/>
      <c r="CG106" s="6">
        <f xml:space="preserve"> $C$106 * $H$10</f>
        <v>5.2842530792422591E-2</v>
      </c>
    </row>
    <row r="107" spans="1:85" outlineLevel="1" x14ac:dyDescent="0.2">
      <c r="A107" s="15">
        <v>388</v>
      </c>
      <c r="B107" s="14">
        <v>9.7306951830378683</v>
      </c>
      <c r="C107" s="14">
        <v>7.8961007134753888E-2</v>
      </c>
      <c r="D107" s="14">
        <f t="shared" si="8"/>
        <v>9.6773857709357483</v>
      </c>
      <c r="E107" s="14">
        <f t="shared" si="9"/>
        <v>9.7840045951399883</v>
      </c>
      <c r="F107" s="14">
        <v>1.5292574521567454E-2</v>
      </c>
      <c r="G107" s="14">
        <f t="shared" si="10"/>
        <v>9.7203706166872728</v>
      </c>
      <c r="H107" s="14">
        <f t="shared" si="11"/>
        <v>9.7410197493884638</v>
      </c>
      <c r="I107" s="25">
        <v>1.953125</v>
      </c>
      <c r="J107" s="25">
        <v>1.5625</v>
      </c>
      <c r="K107" s="25">
        <v>0</v>
      </c>
      <c r="L107" s="25">
        <v>0</v>
      </c>
      <c r="M107" s="25">
        <v>1</v>
      </c>
      <c r="N107" s="25">
        <v>0</v>
      </c>
      <c r="O107" s="25">
        <v>1</v>
      </c>
      <c r="P107" s="25">
        <v>0</v>
      </c>
      <c r="Q107" s="25">
        <v>0</v>
      </c>
      <c r="R107" s="25">
        <v>0</v>
      </c>
      <c r="S107" s="25">
        <v>1</v>
      </c>
      <c r="T107" s="25">
        <v>0</v>
      </c>
      <c r="U107" s="25">
        <v>0</v>
      </c>
      <c r="V107" s="25">
        <v>0</v>
      </c>
      <c r="W107" s="25">
        <v>0</v>
      </c>
      <c r="X107" s="25"/>
      <c r="CG107" s="6">
        <f xml:space="preserve"> $C$107 * $H$10</f>
        <v>5.3309412102119993E-2</v>
      </c>
    </row>
    <row r="108" spans="1:85" outlineLevel="1" x14ac:dyDescent="0.2">
      <c r="A108" s="15">
        <v>389</v>
      </c>
      <c r="B108" s="14">
        <v>9.8731450332195188</v>
      </c>
      <c r="C108" s="14">
        <v>7.8638056929316913E-2</v>
      </c>
      <c r="D108" s="14">
        <f t="shared" si="8"/>
        <v>9.8200536564010772</v>
      </c>
      <c r="E108" s="14">
        <f t="shared" si="9"/>
        <v>9.9262364100379603</v>
      </c>
      <c r="F108" s="14">
        <v>1.3526499376465785E-2</v>
      </c>
      <c r="G108" s="14">
        <f t="shared" si="10"/>
        <v>9.8640128076346993</v>
      </c>
      <c r="H108" s="14">
        <f t="shared" si="11"/>
        <v>9.8822772588043382</v>
      </c>
      <c r="I108" s="25">
        <v>4.2515280000000004</v>
      </c>
      <c r="J108" s="25">
        <v>2.6244000000000005</v>
      </c>
      <c r="K108" s="25">
        <v>0</v>
      </c>
      <c r="L108" s="25">
        <v>1</v>
      </c>
      <c r="M108" s="25">
        <v>0</v>
      </c>
      <c r="N108" s="25">
        <v>0</v>
      </c>
      <c r="O108" s="25">
        <v>0</v>
      </c>
      <c r="P108" s="25">
        <v>1</v>
      </c>
      <c r="Q108" s="25">
        <v>0</v>
      </c>
      <c r="R108" s="25">
        <v>0</v>
      </c>
      <c r="S108" s="25">
        <v>1</v>
      </c>
      <c r="T108" s="25">
        <v>0</v>
      </c>
      <c r="U108" s="25">
        <v>0</v>
      </c>
      <c r="V108" s="25">
        <v>0</v>
      </c>
      <c r="W108" s="25">
        <v>0</v>
      </c>
      <c r="X108" s="25"/>
      <c r="CG108" s="6">
        <f xml:space="preserve"> $C$108 * $H$10</f>
        <v>5.3091376818442282E-2</v>
      </c>
    </row>
    <row r="109" spans="1:85" outlineLevel="1" x14ac:dyDescent="0.2">
      <c r="A109" s="15">
        <v>390</v>
      </c>
      <c r="B109" s="14">
        <v>9.2669161601899344</v>
      </c>
      <c r="C109" s="14">
        <v>7.8985834649808212E-2</v>
      </c>
      <c r="D109" s="14">
        <f t="shared" si="8"/>
        <v>9.2135899861406259</v>
      </c>
      <c r="E109" s="14">
        <f t="shared" si="9"/>
        <v>9.3202423342392429</v>
      </c>
      <c r="F109" s="14">
        <v>1.542025496189614E-2</v>
      </c>
      <c r="G109" s="14">
        <f t="shared" si="10"/>
        <v>9.2565053921879432</v>
      </c>
      <c r="H109" s="14">
        <f t="shared" si="11"/>
        <v>9.2773269281919255</v>
      </c>
      <c r="I109" s="25">
        <v>1.6682228559999999</v>
      </c>
      <c r="J109" s="25">
        <v>1.406596</v>
      </c>
      <c r="K109" s="25">
        <v>0</v>
      </c>
      <c r="L109" s="25">
        <v>1</v>
      </c>
      <c r="M109" s="25">
        <v>0</v>
      </c>
      <c r="N109" s="25">
        <v>0</v>
      </c>
      <c r="O109" s="25">
        <v>0</v>
      </c>
      <c r="P109" s="25">
        <v>0</v>
      </c>
      <c r="Q109" s="25">
        <v>1</v>
      </c>
      <c r="R109" s="25">
        <v>0</v>
      </c>
      <c r="S109" s="25">
        <v>0</v>
      </c>
      <c r="T109" s="25">
        <v>1</v>
      </c>
      <c r="U109" s="25">
        <v>0</v>
      </c>
      <c r="V109" s="25">
        <v>0</v>
      </c>
      <c r="W109" s="25">
        <v>0</v>
      </c>
      <c r="X109" s="25"/>
      <c r="CG109" s="6">
        <f xml:space="preserve"> $C$109 * $H$10</f>
        <v>5.3326174049307971E-2</v>
      </c>
    </row>
    <row r="110" spans="1:85" outlineLevel="1" x14ac:dyDescent="0.2">
      <c r="A110" s="15">
        <v>391</v>
      </c>
      <c r="B110" s="14">
        <v>9.3851213287443684</v>
      </c>
      <c r="C110" s="14">
        <v>7.8689153788802868E-2</v>
      </c>
      <c r="D110" s="14">
        <f t="shared" si="8"/>
        <v>9.3319954546007491</v>
      </c>
      <c r="E110" s="14">
        <f t="shared" si="9"/>
        <v>9.4382472028879878</v>
      </c>
      <c r="F110" s="14">
        <v>1.3820459896866985E-2</v>
      </c>
      <c r="G110" s="14">
        <f t="shared" si="10"/>
        <v>9.3757906398535145</v>
      </c>
      <c r="H110" s="14">
        <f t="shared" si="11"/>
        <v>9.3944520176352224</v>
      </c>
      <c r="I110" s="25">
        <v>2.2999680000000002</v>
      </c>
      <c r="J110" s="25">
        <v>1.7424000000000002</v>
      </c>
      <c r="K110" s="25">
        <v>0</v>
      </c>
      <c r="L110" s="25">
        <v>1</v>
      </c>
      <c r="M110" s="25">
        <v>0</v>
      </c>
      <c r="N110" s="25">
        <v>0</v>
      </c>
      <c r="O110" s="25">
        <v>0</v>
      </c>
      <c r="P110" s="25">
        <v>0</v>
      </c>
      <c r="Q110" s="25">
        <v>0</v>
      </c>
      <c r="R110" s="25">
        <v>0</v>
      </c>
      <c r="S110" s="25">
        <v>0</v>
      </c>
      <c r="T110" s="25">
        <v>0</v>
      </c>
      <c r="U110" s="25">
        <v>1</v>
      </c>
      <c r="V110" s="25">
        <v>0</v>
      </c>
      <c r="W110" s="25">
        <v>0</v>
      </c>
      <c r="X110" s="25"/>
      <c r="CG110" s="6">
        <f xml:space="preserve"> $C$110 * $H$10</f>
        <v>5.3125874143619661E-2</v>
      </c>
    </row>
    <row r="111" spans="1:85" outlineLevel="1" x14ac:dyDescent="0.2">
      <c r="A111" s="15">
        <v>392</v>
      </c>
      <c r="B111" s="14">
        <v>8.9956619346726345</v>
      </c>
      <c r="C111" s="14">
        <v>7.8656487983708542E-2</v>
      </c>
      <c r="D111" s="14">
        <f t="shared" si="8"/>
        <v>8.9425581143873512</v>
      </c>
      <c r="E111" s="14">
        <f t="shared" si="9"/>
        <v>9.0487657549579179</v>
      </c>
      <c r="F111" s="14">
        <v>1.3633242083023682E-2</v>
      </c>
      <c r="G111" s="14">
        <f t="shared" si="10"/>
        <v>8.9864576432525478</v>
      </c>
      <c r="H111" s="14">
        <f t="shared" si="11"/>
        <v>9.0048662260927212</v>
      </c>
      <c r="I111" s="25">
        <v>1.1248640000000001</v>
      </c>
      <c r="J111" s="25">
        <v>1.0816000000000001</v>
      </c>
      <c r="K111" s="25">
        <v>0</v>
      </c>
      <c r="L111" s="25">
        <v>0</v>
      </c>
      <c r="M111" s="25">
        <v>0</v>
      </c>
      <c r="N111" s="25">
        <v>0</v>
      </c>
      <c r="O111" s="25">
        <v>0</v>
      </c>
      <c r="P111" s="25">
        <v>0</v>
      </c>
      <c r="Q111" s="25">
        <v>0</v>
      </c>
      <c r="R111" s="25">
        <v>0</v>
      </c>
      <c r="S111" s="25">
        <v>1</v>
      </c>
      <c r="T111" s="25">
        <v>0</v>
      </c>
      <c r="U111" s="25">
        <v>0</v>
      </c>
      <c r="V111" s="25">
        <v>0</v>
      </c>
      <c r="W111" s="25">
        <v>0</v>
      </c>
      <c r="X111" s="25"/>
      <c r="CG111" s="6">
        <f xml:space="preserve"> $C$111 * $H$10</f>
        <v>5.3103820285283619E-2</v>
      </c>
    </row>
    <row r="112" spans="1:85" outlineLevel="1" x14ac:dyDescent="0.2">
      <c r="A112" s="15">
        <v>393</v>
      </c>
      <c r="B112" s="14">
        <v>10.79554991762039</v>
      </c>
      <c r="C112" s="14">
        <v>9.2094105368502752E-2</v>
      </c>
      <c r="D112" s="14">
        <f t="shared" si="8"/>
        <v>10.733373879175399</v>
      </c>
      <c r="E112" s="14">
        <f t="shared" si="9"/>
        <v>10.85772595606538</v>
      </c>
      <c r="F112" s="14">
        <v>4.9803076525330503E-2</v>
      </c>
      <c r="G112" s="14">
        <f t="shared" si="10"/>
        <v>10.761926071790874</v>
      </c>
      <c r="H112" s="14">
        <f t="shared" si="11"/>
        <v>10.829173763449905</v>
      </c>
      <c r="I112" s="25">
        <v>15.438249000000004</v>
      </c>
      <c r="J112" s="25">
        <v>6.2001000000000008</v>
      </c>
      <c r="K112" s="25">
        <v>0</v>
      </c>
      <c r="L112" s="25">
        <v>1</v>
      </c>
      <c r="M112" s="25">
        <v>0</v>
      </c>
      <c r="N112" s="25">
        <v>0</v>
      </c>
      <c r="O112" s="25">
        <v>0</v>
      </c>
      <c r="P112" s="25">
        <v>0</v>
      </c>
      <c r="Q112" s="25">
        <v>1</v>
      </c>
      <c r="R112" s="25">
        <v>0</v>
      </c>
      <c r="S112" s="25">
        <v>0</v>
      </c>
      <c r="T112" s="25">
        <v>0</v>
      </c>
      <c r="U112" s="25">
        <v>1</v>
      </c>
      <c r="V112" s="25">
        <v>0</v>
      </c>
      <c r="W112" s="25">
        <v>0</v>
      </c>
      <c r="X112" s="25"/>
      <c r="CG112" s="6">
        <f xml:space="preserve"> $C$112 * $H$10</f>
        <v>6.2176038444989833E-2</v>
      </c>
    </row>
    <row r="113" spans="1:85" outlineLevel="1" x14ac:dyDescent="0.2">
      <c r="A113" s="15">
        <v>394</v>
      </c>
      <c r="B113" s="14">
        <v>9.4438348841028592</v>
      </c>
      <c r="C113" s="14">
        <v>7.9509019160049793E-2</v>
      </c>
      <c r="D113" s="14">
        <f t="shared" si="8"/>
        <v>9.3901554893985217</v>
      </c>
      <c r="E113" s="14">
        <f t="shared" si="9"/>
        <v>9.4975142788071967</v>
      </c>
      <c r="F113" s="14">
        <v>1.7908275058089927E-2</v>
      </c>
      <c r="G113" s="14">
        <f t="shared" si="10"/>
        <v>9.431744364367205</v>
      </c>
      <c r="H113" s="14">
        <f t="shared" si="11"/>
        <v>9.4559254038385134</v>
      </c>
      <c r="I113" s="25">
        <v>1.0737418240000001</v>
      </c>
      <c r="J113" s="25">
        <v>1.048576</v>
      </c>
      <c r="K113" s="25">
        <v>0</v>
      </c>
      <c r="L113" s="25">
        <v>1</v>
      </c>
      <c r="M113" s="25">
        <v>0</v>
      </c>
      <c r="N113" s="25">
        <v>1</v>
      </c>
      <c r="O113" s="25">
        <v>0</v>
      </c>
      <c r="P113" s="25">
        <v>0</v>
      </c>
      <c r="Q113" s="25">
        <v>0</v>
      </c>
      <c r="R113" s="25">
        <v>0</v>
      </c>
      <c r="S113" s="25">
        <v>0</v>
      </c>
      <c r="T113" s="25">
        <v>1</v>
      </c>
      <c r="U113" s="25">
        <v>0</v>
      </c>
      <c r="V113" s="25">
        <v>0</v>
      </c>
      <c r="W113" s="25">
        <v>0</v>
      </c>
      <c r="X113" s="25"/>
      <c r="CG113" s="6">
        <f xml:space="preserve"> $C$113 * $H$10</f>
        <v>5.3679394704337316E-2</v>
      </c>
    </row>
    <row r="114" spans="1:85" outlineLevel="1" x14ac:dyDescent="0.2">
      <c r="A114" s="15">
        <v>395</v>
      </c>
      <c r="B114" s="14">
        <v>9.7396779229303174</v>
      </c>
      <c r="C114" s="14">
        <v>7.899179585966834E-2</v>
      </c>
      <c r="D114" s="14">
        <f t="shared" si="8"/>
        <v>9.6863477242541141</v>
      </c>
      <c r="E114" s="14">
        <f t="shared" si="9"/>
        <v>9.7930081216065208</v>
      </c>
      <c r="F114" s="14">
        <v>1.5450760528160364E-2</v>
      </c>
      <c r="G114" s="14">
        <f t="shared" si="10"/>
        <v>9.7292465595248174</v>
      </c>
      <c r="H114" s="14">
        <f t="shared" si="11"/>
        <v>9.7501092863358174</v>
      </c>
      <c r="I114" s="25">
        <v>4.096000000000001</v>
      </c>
      <c r="J114" s="25">
        <v>2.5600000000000005</v>
      </c>
      <c r="K114" s="25">
        <v>0</v>
      </c>
      <c r="L114" s="25">
        <v>0</v>
      </c>
      <c r="M114" s="25">
        <v>0</v>
      </c>
      <c r="N114" s="25">
        <v>0</v>
      </c>
      <c r="O114" s="25">
        <v>0</v>
      </c>
      <c r="P114" s="25">
        <v>0</v>
      </c>
      <c r="Q114" s="25">
        <v>0</v>
      </c>
      <c r="R114" s="25">
        <v>0</v>
      </c>
      <c r="S114" s="25">
        <v>1</v>
      </c>
      <c r="T114" s="25">
        <v>0</v>
      </c>
      <c r="U114" s="25">
        <v>0</v>
      </c>
      <c r="V114" s="25">
        <v>0</v>
      </c>
      <c r="W114" s="25">
        <v>0</v>
      </c>
      <c r="X114" s="25"/>
      <c r="CG114" s="6">
        <f xml:space="preserve"> $C$114 * $H$10</f>
        <v>5.3330198676204116E-2</v>
      </c>
    </row>
    <row r="115" spans="1:85" outlineLevel="1" x14ac:dyDescent="0.2">
      <c r="A115" s="15">
        <v>396</v>
      </c>
      <c r="B115" s="14">
        <v>9.0709208842659077</v>
      </c>
      <c r="C115" s="14">
        <v>7.8270406151429051E-2</v>
      </c>
      <c r="D115" s="14">
        <f t="shared" si="8"/>
        <v>9.0180777216931958</v>
      </c>
      <c r="E115" s="14">
        <f t="shared" si="9"/>
        <v>9.1237640468386196</v>
      </c>
      <c r="F115" s="14">
        <v>1.1192795310944576E-2</v>
      </c>
      <c r="G115" s="14">
        <f t="shared" si="10"/>
        <v>9.0633642261195959</v>
      </c>
      <c r="H115" s="14">
        <f t="shared" si="11"/>
        <v>9.0784775424122195</v>
      </c>
      <c r="I115" s="25">
        <v>1.7715609999999999</v>
      </c>
      <c r="J115" s="25">
        <v>1.4641</v>
      </c>
      <c r="K115" s="25">
        <v>0</v>
      </c>
      <c r="L115" s="25">
        <v>1</v>
      </c>
      <c r="M115" s="25">
        <v>0</v>
      </c>
      <c r="N115" s="25">
        <v>0</v>
      </c>
      <c r="O115" s="25">
        <v>0</v>
      </c>
      <c r="P115" s="25">
        <v>0</v>
      </c>
      <c r="Q115" s="25">
        <v>0</v>
      </c>
      <c r="R115" s="25">
        <v>0</v>
      </c>
      <c r="S115" s="25">
        <v>1</v>
      </c>
      <c r="T115" s="25">
        <v>0</v>
      </c>
      <c r="U115" s="25">
        <v>0</v>
      </c>
      <c r="V115" s="25">
        <v>0</v>
      </c>
      <c r="W115" s="25">
        <v>0</v>
      </c>
      <c r="X115" s="25"/>
      <c r="CG115" s="6">
        <f xml:space="preserve"> $C$115 * $H$10</f>
        <v>5.2843162572711586E-2</v>
      </c>
    </row>
    <row r="116" spans="1:85" outlineLevel="1" x14ac:dyDescent="0.2">
      <c r="I116" s="25"/>
      <c r="J116" s="25"/>
      <c r="K116" s="25"/>
      <c r="L116" s="25"/>
      <c r="M116" s="25"/>
      <c r="N116" s="25"/>
      <c r="O116" s="25"/>
      <c r="P116" s="25"/>
      <c r="Q116" s="25"/>
      <c r="R116" s="25"/>
      <c r="S116" s="25"/>
      <c r="T116" s="25"/>
      <c r="U116" s="25"/>
      <c r="V116" s="25"/>
      <c r="W116" s="25"/>
      <c r="X116" s="25"/>
    </row>
    <row r="117" spans="1:85" outlineLevel="1" x14ac:dyDescent="0.2"/>
    <row r="118" spans="1:85" outlineLevel="1" x14ac:dyDescent="0.2"/>
    <row r="119" spans="1:85" outlineLevel="1" x14ac:dyDescent="0.2"/>
    <row r="120" spans="1:85" outlineLevel="1" x14ac:dyDescent="0.2"/>
    <row r="121" spans="1:85" outlineLevel="1" x14ac:dyDescent="0.2"/>
    <row r="122" spans="1:85" outlineLevel="1" x14ac:dyDescent="0.2"/>
    <row r="123" spans="1:85" outlineLevel="1" x14ac:dyDescent="0.2"/>
    <row r="124" spans="1:85" outlineLevel="1" x14ac:dyDescent="0.2"/>
    <row r="125" spans="1:85" outlineLevel="1" x14ac:dyDescent="0.2"/>
    <row r="126" spans="1:85" outlineLevel="1" x14ac:dyDescent="0.2"/>
    <row r="127" spans="1:85" outlineLevel="1" x14ac:dyDescent="0.2"/>
    <row r="128" spans="1:85"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x14ac:dyDescent="0.2">
      <c r="A135" s="37"/>
    </row>
    <row r="136" spans="1:1" x14ac:dyDescent="0.2">
      <c r="A136" s="11" t="s">
        <v>173</v>
      </c>
    </row>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outlineLevel="1" x14ac:dyDescent="0.2"/>
    <row r="152" spans="1:1" outlineLevel="1" x14ac:dyDescent="0.2"/>
    <row r="153" spans="1:1" outlineLevel="1" x14ac:dyDescent="0.2"/>
    <row r="154" spans="1:1" outlineLevel="1" x14ac:dyDescent="0.2"/>
    <row r="155" spans="1:1" outlineLevel="1" x14ac:dyDescent="0.2"/>
    <row r="156" spans="1:1" outlineLevel="1" x14ac:dyDescent="0.2"/>
    <row r="157" spans="1:1" x14ac:dyDescent="0.2">
      <c r="A157" s="37"/>
    </row>
    <row r="158" spans="1:1" x14ac:dyDescent="0.2">
      <c r="A158" s="11" t="s">
        <v>174</v>
      </c>
    </row>
    <row r="159" spans="1:1" outlineLevel="1" x14ac:dyDescent="0.2"/>
    <row r="160" spans="1:1" outlineLevel="1" x14ac:dyDescent="0.2"/>
    <row r="161" outlineLevel="1" x14ac:dyDescent="0.2"/>
    <row r="162" outlineLevel="1" x14ac:dyDescent="0.2"/>
    <row r="163" outlineLevel="1" x14ac:dyDescent="0.2"/>
    <row r="164" outlineLevel="1" x14ac:dyDescent="0.2"/>
    <row r="165" outlineLevel="1" x14ac:dyDescent="0.2"/>
    <row r="166" outlineLevel="1" x14ac:dyDescent="0.2"/>
    <row r="167" outlineLevel="1" x14ac:dyDescent="0.2"/>
    <row r="168" outlineLevel="1" x14ac:dyDescent="0.2"/>
    <row r="169" outlineLevel="1" x14ac:dyDescent="0.2"/>
    <row r="170" outlineLevel="1" x14ac:dyDescent="0.2"/>
    <row r="171" outlineLevel="1" x14ac:dyDescent="0.2"/>
    <row r="172" outlineLevel="1" x14ac:dyDescent="0.2"/>
    <row r="173" outlineLevel="1" x14ac:dyDescent="0.2"/>
    <row r="174" outlineLevel="1" x14ac:dyDescent="0.2"/>
    <row r="175" outlineLevel="1" x14ac:dyDescent="0.2"/>
    <row r="176" outlineLevel="1" x14ac:dyDescent="0.2"/>
    <row r="177" spans="1:1" outlineLevel="1" x14ac:dyDescent="0.2"/>
    <row r="178" spans="1:1" outlineLevel="1" x14ac:dyDescent="0.2"/>
    <row r="179" spans="1:1" x14ac:dyDescent="0.2">
      <c r="A179" s="37"/>
    </row>
    <row r="180" spans="1:1" x14ac:dyDescent="0.2">
      <c r="A180" s="11" t="s">
        <v>175</v>
      </c>
    </row>
    <row r="181" spans="1:1" outlineLevel="1" x14ac:dyDescent="0.2"/>
    <row r="182" spans="1:1" outlineLevel="1" x14ac:dyDescent="0.2"/>
    <row r="183" spans="1:1" outlineLevel="1" x14ac:dyDescent="0.2"/>
    <row r="184" spans="1:1" outlineLevel="1" x14ac:dyDescent="0.2"/>
    <row r="185" spans="1:1" outlineLevel="1" x14ac:dyDescent="0.2"/>
    <row r="186" spans="1:1" outlineLevel="1" x14ac:dyDescent="0.2"/>
    <row r="187" spans="1:1" outlineLevel="1" x14ac:dyDescent="0.2"/>
    <row r="188" spans="1:1" outlineLevel="1" x14ac:dyDescent="0.2"/>
    <row r="189" spans="1:1" outlineLevel="1" x14ac:dyDescent="0.2"/>
    <row r="190" spans="1:1" outlineLevel="1" x14ac:dyDescent="0.2"/>
    <row r="191" spans="1:1" outlineLevel="1" x14ac:dyDescent="0.2"/>
    <row r="192" spans="1:1" outlineLevel="1" x14ac:dyDescent="0.2"/>
    <row r="193" spans="1:1" outlineLevel="1" x14ac:dyDescent="0.2"/>
    <row r="194" spans="1:1" outlineLevel="1" x14ac:dyDescent="0.2"/>
    <row r="195" spans="1:1" outlineLevel="1" x14ac:dyDescent="0.2"/>
    <row r="196" spans="1:1" outlineLevel="1" x14ac:dyDescent="0.2"/>
    <row r="197" spans="1:1" outlineLevel="1" x14ac:dyDescent="0.2"/>
    <row r="198" spans="1:1" outlineLevel="1" x14ac:dyDescent="0.2"/>
    <row r="199" spans="1:1" outlineLevel="1" x14ac:dyDescent="0.2"/>
    <row r="200" spans="1:1" outlineLevel="1" x14ac:dyDescent="0.2"/>
    <row r="201" spans="1:1" x14ac:dyDescent="0.2">
      <c r="A201" s="37"/>
    </row>
    <row r="202" spans="1:1" x14ac:dyDescent="0.2">
      <c r="A202" s="11" t="s">
        <v>250</v>
      </c>
    </row>
    <row r="203" spans="1:1" outlineLevel="1" x14ac:dyDescent="0.2"/>
    <row r="204" spans="1:1" outlineLevel="1" x14ac:dyDescent="0.2"/>
    <row r="205" spans="1:1" outlineLevel="1" x14ac:dyDescent="0.2"/>
    <row r="206" spans="1:1" outlineLevel="1" x14ac:dyDescent="0.2"/>
    <row r="207" spans="1:1" outlineLevel="1" x14ac:dyDescent="0.2"/>
    <row r="208" spans="1:1" outlineLevel="1" x14ac:dyDescent="0.2"/>
    <row r="209" spans="1:1" outlineLevel="1" x14ac:dyDescent="0.2"/>
    <row r="210" spans="1:1" outlineLevel="1" x14ac:dyDescent="0.2"/>
    <row r="211" spans="1:1" outlineLevel="1" x14ac:dyDescent="0.2"/>
    <row r="212" spans="1:1" outlineLevel="1" x14ac:dyDescent="0.2"/>
    <row r="213" spans="1:1" outlineLevel="1" x14ac:dyDescent="0.2"/>
    <row r="214" spans="1:1" outlineLevel="1" x14ac:dyDescent="0.2"/>
    <row r="215" spans="1:1" outlineLevel="1" x14ac:dyDescent="0.2"/>
    <row r="216" spans="1:1" outlineLevel="1" x14ac:dyDescent="0.2"/>
    <row r="217" spans="1:1" outlineLevel="1" x14ac:dyDescent="0.2"/>
    <row r="218" spans="1:1" outlineLevel="1" x14ac:dyDescent="0.2"/>
    <row r="219" spans="1:1" outlineLevel="1" x14ac:dyDescent="0.2"/>
    <row r="220" spans="1:1" outlineLevel="1" x14ac:dyDescent="0.2"/>
    <row r="221" spans="1:1" outlineLevel="1" x14ac:dyDescent="0.2"/>
    <row r="222" spans="1:1" outlineLevel="1" x14ac:dyDescent="0.2"/>
    <row r="223" spans="1:1" x14ac:dyDescent="0.2">
      <c r="A223" s="37"/>
    </row>
    <row r="224" spans="1:1" x14ac:dyDescent="0.2">
      <c r="A224" s="11" t="s">
        <v>176</v>
      </c>
    </row>
    <row r="225" spans="1:1" outlineLevel="1" x14ac:dyDescent="0.2"/>
    <row r="226" spans="1:1" outlineLevel="1" x14ac:dyDescent="0.2"/>
    <row r="227" spans="1:1" outlineLevel="1" x14ac:dyDescent="0.2"/>
    <row r="228" spans="1:1" outlineLevel="1" x14ac:dyDescent="0.2"/>
    <row r="229" spans="1:1" outlineLevel="1" x14ac:dyDescent="0.2"/>
    <row r="230" spans="1:1" outlineLevel="1" x14ac:dyDescent="0.2"/>
    <row r="231" spans="1:1" outlineLevel="1" x14ac:dyDescent="0.2"/>
    <row r="232" spans="1:1" outlineLevel="1" x14ac:dyDescent="0.2"/>
    <row r="233" spans="1:1" outlineLevel="1" x14ac:dyDescent="0.2"/>
    <row r="234" spans="1:1" outlineLevel="1" x14ac:dyDescent="0.2"/>
    <row r="235" spans="1:1" outlineLevel="1" x14ac:dyDescent="0.2"/>
    <row r="236" spans="1:1" outlineLevel="1" x14ac:dyDescent="0.2"/>
    <row r="237" spans="1:1" outlineLevel="1" x14ac:dyDescent="0.2"/>
    <row r="238" spans="1:1" outlineLevel="1" x14ac:dyDescent="0.2"/>
    <row r="239" spans="1:1" outlineLevel="1" x14ac:dyDescent="0.2"/>
    <row r="240" spans="1:1" outlineLevel="1" x14ac:dyDescent="0.2"/>
    <row r="241" spans="1:1" outlineLevel="1" x14ac:dyDescent="0.2"/>
    <row r="242" spans="1:1" outlineLevel="1" x14ac:dyDescent="0.2"/>
    <row r="243" spans="1:1" outlineLevel="1" x14ac:dyDescent="0.2"/>
    <row r="244" spans="1:1" outlineLevel="1" x14ac:dyDescent="0.2"/>
    <row r="245" spans="1:1" x14ac:dyDescent="0.2">
      <c r="A245" s="37"/>
    </row>
    <row r="248" spans="1:1" x14ac:dyDescent="0.2">
      <c r="A248" s="7" t="s">
        <v>177</v>
      </c>
    </row>
  </sheetData>
  <dataValidations count="1">
    <dataValidation type="decimal" allowBlank="1" showInputMessage="1" showErrorMessage="1" error="Please enter a confidence level between 0 and 1." prompt="Confidence level can be adjusted between 0 and 100% to dynamically change confidence limits on this sheet." sqref="I10" xr:uid="{3F640A04-A685-4E63-9959-71328E526FE0}">
      <formula1>0</formula1>
      <formula2>1</formula2>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7BC7B-102E-423F-B476-5E7DA1823DAC}">
  <dimension ref="A1:U35"/>
  <sheetViews>
    <sheetView showGridLines="0" showRowColHeaders="0" zoomScaleNormal="100" workbookViewId="0">
      <pane xSplit="1" topLeftCell="B1" activePane="topRight" state="frozenSplit"/>
      <selection pane="topRight"/>
    </sheetView>
  </sheetViews>
  <sheetFormatPr defaultColWidth="8.77734375" defaultRowHeight="10.199999999999999" x14ac:dyDescent="0.2"/>
  <cols>
    <col min="1" max="1" width="28.21875" style="20" bestFit="1" customWidth="1"/>
    <col min="2" max="4" width="16.6640625" style="20" customWidth="1"/>
    <col min="5" max="5" width="16.77734375" style="20" customWidth="1"/>
    <col min="6" max="16384" width="8.77734375" style="20"/>
  </cols>
  <sheetData>
    <row r="1" spans="1:21" x14ac:dyDescent="0.2">
      <c r="A1" s="27" t="s">
        <v>178</v>
      </c>
      <c r="M1" s="33" t="s">
        <v>211</v>
      </c>
      <c r="N1" s="33" t="s">
        <v>212</v>
      </c>
      <c r="U1" s="33"/>
    </row>
    <row r="3" spans="1:21" x14ac:dyDescent="0.2">
      <c r="A3" s="29" t="s">
        <v>179</v>
      </c>
      <c r="B3" s="28" t="s">
        <v>191</v>
      </c>
      <c r="C3" s="28" t="s">
        <v>191</v>
      </c>
      <c r="D3" s="28" t="s">
        <v>191</v>
      </c>
      <c r="E3" s="28" t="s">
        <v>191</v>
      </c>
    </row>
    <row r="4" spans="1:21" x14ac:dyDescent="0.2">
      <c r="A4" s="30" t="s">
        <v>180</v>
      </c>
      <c r="B4" s="20" t="s">
        <v>86</v>
      </c>
      <c r="C4" s="20" t="s">
        <v>221</v>
      </c>
      <c r="D4" s="20" t="s">
        <v>239</v>
      </c>
      <c r="E4" s="20" t="s">
        <v>254</v>
      </c>
    </row>
    <row r="5" spans="1:21" x14ac:dyDescent="0.2">
      <c r="A5" s="30" t="s">
        <v>181</v>
      </c>
      <c r="B5" s="32">
        <v>43220.625081018516</v>
      </c>
      <c r="C5" s="32">
        <v>43220.62777777778</v>
      </c>
      <c r="D5" s="32">
        <v>43220.628553240742</v>
      </c>
      <c r="E5" s="32">
        <v>43222.538912037038</v>
      </c>
    </row>
    <row r="6" spans="1:21" x14ac:dyDescent="0.2">
      <c r="A6" s="31" t="s">
        <v>182</v>
      </c>
      <c r="B6" s="33" t="s">
        <v>192</v>
      </c>
      <c r="C6" s="38" t="s">
        <v>224</v>
      </c>
      <c r="D6" s="38" t="s">
        <v>224</v>
      </c>
      <c r="E6" s="38" t="s">
        <v>192</v>
      </c>
      <c r="F6" s="35"/>
    </row>
    <row r="7" spans="1:21" x14ac:dyDescent="0.2">
      <c r="A7" s="30" t="s">
        <v>183</v>
      </c>
      <c r="B7" s="34" t="s">
        <v>193</v>
      </c>
      <c r="C7" s="39" t="s">
        <v>225</v>
      </c>
      <c r="D7" s="39" t="s">
        <v>225</v>
      </c>
      <c r="E7" s="39" t="s">
        <v>193</v>
      </c>
      <c r="F7" s="35"/>
    </row>
    <row r="8" spans="1:21" x14ac:dyDescent="0.2">
      <c r="A8" s="30" t="s">
        <v>122</v>
      </c>
      <c r="B8" s="20">
        <v>9.5310723053041002</v>
      </c>
      <c r="C8" s="35">
        <v>9.5310723053041002</v>
      </c>
      <c r="D8" s="35">
        <v>9.5310723053041002</v>
      </c>
      <c r="E8" s="35">
        <v>9.5310723053041002</v>
      </c>
      <c r="F8" s="35"/>
    </row>
    <row r="9" spans="1:21" x14ac:dyDescent="0.2">
      <c r="A9" s="30" t="s">
        <v>184</v>
      </c>
      <c r="B9" s="20">
        <v>0.40571984757332169</v>
      </c>
      <c r="C9" s="35">
        <v>0.40571984757332169</v>
      </c>
      <c r="D9" s="35">
        <v>0.40571984757332169</v>
      </c>
      <c r="E9" s="35">
        <v>0.40571984757332169</v>
      </c>
      <c r="F9" s="35"/>
    </row>
    <row r="10" spans="1:21" x14ac:dyDescent="0.2">
      <c r="A10" s="30" t="s">
        <v>188</v>
      </c>
      <c r="B10" s="36">
        <v>7.7465978417863929E-2</v>
      </c>
      <c r="C10" s="36">
        <v>7.9254447653195351E-2</v>
      </c>
      <c r="D10" s="36">
        <v>7.9254447653195351E-2</v>
      </c>
      <c r="E10" s="36">
        <v>7.7465978417863929E-2</v>
      </c>
      <c r="F10" s="35"/>
    </row>
    <row r="11" spans="1:21" x14ac:dyDescent="0.2">
      <c r="A11" s="30" t="s">
        <v>185</v>
      </c>
      <c r="B11" s="20">
        <v>0.96492836483502509</v>
      </c>
      <c r="C11" s="35">
        <v>0.96319365776897736</v>
      </c>
      <c r="D11" s="35">
        <v>0.96319365776897736</v>
      </c>
      <c r="E11" s="35">
        <v>0.96492836483502509</v>
      </c>
      <c r="F11" s="35"/>
    </row>
    <row r="12" spans="1:21" x14ac:dyDescent="0.2">
      <c r="A12" s="30" t="s">
        <v>186</v>
      </c>
      <c r="B12" s="36">
        <v>0.96354395818377603</v>
      </c>
      <c r="C12" s="36">
        <v>0.96184119374998966</v>
      </c>
      <c r="D12" s="36">
        <v>0.96184119374998966</v>
      </c>
      <c r="E12" s="36">
        <v>0.96354395818377603</v>
      </c>
      <c r="F12" s="35"/>
    </row>
    <row r="13" spans="1:21" x14ac:dyDescent="0.2">
      <c r="A13" s="30" t="s">
        <v>187</v>
      </c>
      <c r="B13" s="20">
        <v>68.761885792602911</v>
      </c>
      <c r="C13" s="35">
        <v>2.7462918871689896</v>
      </c>
      <c r="D13" s="35">
        <v>2.7462918871689896</v>
      </c>
      <c r="E13" s="35">
        <v>68.761885792602911</v>
      </c>
      <c r="F13" s="35"/>
    </row>
    <row r="14" spans="1:21" x14ac:dyDescent="0.2">
      <c r="A14" s="30" t="s">
        <v>131</v>
      </c>
      <c r="B14" s="36" t="s">
        <v>132</v>
      </c>
      <c r="C14" s="36" t="s">
        <v>132</v>
      </c>
      <c r="D14" s="36" t="s">
        <v>132</v>
      </c>
      <c r="E14" s="36" t="s">
        <v>132</v>
      </c>
      <c r="F14" s="35"/>
    </row>
    <row r="17" spans="1:6" x14ac:dyDescent="0.2">
      <c r="A17" s="31" t="s">
        <v>189</v>
      </c>
      <c r="B17" s="20" t="s">
        <v>86</v>
      </c>
      <c r="C17" s="35" t="s">
        <v>221</v>
      </c>
      <c r="D17" s="35" t="s">
        <v>239</v>
      </c>
      <c r="E17" s="35" t="s">
        <v>254</v>
      </c>
      <c r="F17" s="35"/>
    </row>
    <row r="18" spans="1:6" x14ac:dyDescent="0.2">
      <c r="A18" s="30" t="s">
        <v>190</v>
      </c>
      <c r="B18" s="20" t="s">
        <v>194</v>
      </c>
      <c r="C18" s="35" t="s">
        <v>194</v>
      </c>
      <c r="D18" s="35" t="s">
        <v>194</v>
      </c>
      <c r="E18" s="35" t="s">
        <v>194</v>
      </c>
      <c r="F18" s="35"/>
    </row>
    <row r="19" spans="1:6" x14ac:dyDescent="0.2">
      <c r="A19" s="30" t="s">
        <v>110</v>
      </c>
      <c r="B19" s="36" t="s">
        <v>195</v>
      </c>
      <c r="C19" s="36" t="s">
        <v>226</v>
      </c>
      <c r="D19" s="36" t="s">
        <v>226</v>
      </c>
      <c r="E19" s="36" t="s">
        <v>195</v>
      </c>
      <c r="F19" s="35"/>
    </row>
    <row r="20" spans="1:6" x14ac:dyDescent="0.2">
      <c r="A20" s="30" t="s">
        <v>60</v>
      </c>
      <c r="B20" s="36" t="s">
        <v>196</v>
      </c>
      <c r="C20" s="40"/>
      <c r="D20" s="40"/>
      <c r="E20" s="36" t="s">
        <v>196</v>
      </c>
      <c r="F20" s="35"/>
    </row>
    <row r="21" spans="1:6" x14ac:dyDescent="0.2">
      <c r="A21" s="30" t="s">
        <v>59</v>
      </c>
      <c r="B21" s="36" t="s">
        <v>197</v>
      </c>
      <c r="C21" s="40"/>
      <c r="D21" s="40"/>
      <c r="E21" s="36" t="s">
        <v>197</v>
      </c>
      <c r="F21" s="35"/>
    </row>
    <row r="22" spans="1:6" x14ac:dyDescent="0.2">
      <c r="A22" s="30" t="s">
        <v>220</v>
      </c>
      <c r="B22" s="36"/>
      <c r="C22" s="41" t="s">
        <v>227</v>
      </c>
      <c r="D22" s="36" t="s">
        <v>227</v>
      </c>
      <c r="E22" s="40"/>
      <c r="F22" s="35"/>
    </row>
    <row r="23" spans="1:6" x14ac:dyDescent="0.2">
      <c r="A23" s="30" t="s">
        <v>68</v>
      </c>
      <c r="B23" s="36" t="s">
        <v>198</v>
      </c>
      <c r="C23" s="41" t="s">
        <v>228</v>
      </c>
      <c r="D23" s="36" t="s">
        <v>228</v>
      </c>
      <c r="E23" s="36" t="s">
        <v>198</v>
      </c>
      <c r="F23" s="35"/>
    </row>
    <row r="24" spans="1:6" x14ac:dyDescent="0.2">
      <c r="A24" s="30" t="s">
        <v>69</v>
      </c>
      <c r="B24" s="36" t="s">
        <v>199</v>
      </c>
      <c r="C24" s="41" t="s">
        <v>229</v>
      </c>
      <c r="D24" s="36" t="s">
        <v>229</v>
      </c>
      <c r="E24" s="36" t="s">
        <v>199</v>
      </c>
      <c r="F24" s="35"/>
    </row>
    <row r="25" spans="1:6" x14ac:dyDescent="0.2">
      <c r="A25" s="30" t="s">
        <v>70</v>
      </c>
      <c r="B25" s="36" t="s">
        <v>200</v>
      </c>
      <c r="C25" s="41" t="s">
        <v>200</v>
      </c>
      <c r="D25" s="36" t="s">
        <v>200</v>
      </c>
      <c r="E25" s="36" t="s">
        <v>200</v>
      </c>
      <c r="F25" s="35"/>
    </row>
    <row r="26" spans="1:6" x14ac:dyDescent="0.2">
      <c r="A26" s="30" t="s">
        <v>61</v>
      </c>
      <c r="B26" s="36" t="s">
        <v>201</v>
      </c>
      <c r="C26" s="41" t="s">
        <v>230</v>
      </c>
      <c r="D26" s="36" t="s">
        <v>230</v>
      </c>
      <c r="E26" s="36" t="s">
        <v>201</v>
      </c>
      <c r="F26" s="35"/>
    </row>
    <row r="27" spans="1:6" x14ac:dyDescent="0.2">
      <c r="A27" s="30" t="s">
        <v>62</v>
      </c>
      <c r="B27" s="36" t="s">
        <v>202</v>
      </c>
      <c r="C27" s="41" t="s">
        <v>231</v>
      </c>
      <c r="D27" s="36" t="s">
        <v>231</v>
      </c>
      <c r="E27" s="36" t="s">
        <v>202</v>
      </c>
      <c r="F27" s="35"/>
    </row>
    <row r="28" spans="1:6" x14ac:dyDescent="0.2">
      <c r="A28" s="30" t="s">
        <v>63</v>
      </c>
      <c r="B28" s="36" t="s">
        <v>203</v>
      </c>
      <c r="C28" s="41" t="s">
        <v>232</v>
      </c>
      <c r="D28" s="36" t="s">
        <v>232</v>
      </c>
      <c r="E28" s="36" t="s">
        <v>203</v>
      </c>
      <c r="F28" s="35"/>
    </row>
    <row r="29" spans="1:6" x14ac:dyDescent="0.2">
      <c r="A29" s="30" t="s">
        <v>64</v>
      </c>
      <c r="B29" s="36" t="s">
        <v>204</v>
      </c>
      <c r="C29" s="41" t="s">
        <v>233</v>
      </c>
      <c r="D29" s="36" t="s">
        <v>233</v>
      </c>
      <c r="E29" s="36" t="s">
        <v>204</v>
      </c>
      <c r="F29" s="35"/>
    </row>
    <row r="30" spans="1:6" x14ac:dyDescent="0.2">
      <c r="A30" s="30" t="s">
        <v>111</v>
      </c>
      <c r="B30" s="36" t="s">
        <v>205</v>
      </c>
      <c r="C30" s="41" t="s">
        <v>234</v>
      </c>
      <c r="D30" s="36" t="s">
        <v>234</v>
      </c>
      <c r="E30" s="36" t="s">
        <v>205</v>
      </c>
      <c r="F30" s="35"/>
    </row>
    <row r="31" spans="1:6" x14ac:dyDescent="0.2">
      <c r="A31" s="30" t="s">
        <v>72</v>
      </c>
      <c r="B31" s="36" t="s">
        <v>206</v>
      </c>
      <c r="C31" s="41" t="s">
        <v>235</v>
      </c>
      <c r="D31" s="36" t="s">
        <v>235</v>
      </c>
      <c r="E31" s="36" t="s">
        <v>206</v>
      </c>
      <c r="F31" s="35"/>
    </row>
    <row r="32" spans="1:6" x14ac:dyDescent="0.2">
      <c r="A32" s="30" t="s">
        <v>73</v>
      </c>
      <c r="B32" s="36" t="s">
        <v>207</v>
      </c>
      <c r="C32" s="41" t="s">
        <v>207</v>
      </c>
      <c r="D32" s="36" t="s">
        <v>207</v>
      </c>
      <c r="E32" s="36" t="s">
        <v>207</v>
      </c>
      <c r="F32" s="35"/>
    </row>
    <row r="33" spans="1:6" x14ac:dyDescent="0.2">
      <c r="A33" s="30" t="s">
        <v>74</v>
      </c>
      <c r="B33" s="36" t="s">
        <v>208</v>
      </c>
      <c r="C33" s="41" t="s">
        <v>236</v>
      </c>
      <c r="D33" s="36" t="s">
        <v>236</v>
      </c>
      <c r="E33" s="36" t="s">
        <v>208</v>
      </c>
      <c r="F33" s="35"/>
    </row>
    <row r="34" spans="1:6" x14ac:dyDescent="0.2">
      <c r="A34" s="30" t="s">
        <v>75</v>
      </c>
      <c r="B34" s="36" t="s">
        <v>209</v>
      </c>
      <c r="C34" s="41" t="s">
        <v>237</v>
      </c>
      <c r="D34" s="36" t="s">
        <v>237</v>
      </c>
      <c r="E34" s="36" t="s">
        <v>209</v>
      </c>
      <c r="F34" s="35"/>
    </row>
    <row r="35" spans="1:6" x14ac:dyDescent="0.2">
      <c r="A35" s="30" t="s">
        <v>76</v>
      </c>
      <c r="B35" s="36" t="s">
        <v>210</v>
      </c>
      <c r="C35" s="41" t="s">
        <v>238</v>
      </c>
      <c r="D35" s="36" t="s">
        <v>238</v>
      </c>
      <c r="E35" s="36" t="s">
        <v>210</v>
      </c>
      <c r="F35" s="35"/>
    </row>
  </sheetData>
  <sortState ref="A19:U35">
    <sortCondition ref="A1"/>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54</vt:i4>
      </vt:variant>
    </vt:vector>
  </HeadingPairs>
  <TitlesOfParts>
    <vt:vector size="59" baseType="lpstr">
      <vt:lpstr>Sheet1</vt:lpstr>
      <vt:lpstr>Model 1</vt:lpstr>
      <vt:lpstr>Model 3</vt:lpstr>
      <vt:lpstr>Model 4</vt:lpstr>
      <vt:lpstr>Model Summaries</vt:lpstr>
      <vt:lpstr>ASETIdealscopeAssetTest</vt:lpstr>
      <vt:lpstr>CARAT</vt:lpstr>
      <vt:lpstr>CARAT.Power.3</vt:lpstr>
      <vt:lpstr>CARAT.Sqr</vt:lpstr>
      <vt:lpstr>CARAT.Stdz</vt:lpstr>
      <vt:lpstr>CLARITY</vt:lpstr>
      <vt:lpstr>CLARITY.Eq.FL</vt:lpstr>
      <vt:lpstr>CLARITY.Eq.IF</vt:lpstr>
      <vt:lpstr>CLARITY.Eq.VS1</vt:lpstr>
      <vt:lpstr>CLARITY.Eq.VS2</vt:lpstr>
      <vt:lpstr>CLARITY.Eq.VVS1</vt:lpstr>
      <vt:lpstr>CLARITY.Eq.VVS2</vt:lpstr>
      <vt:lpstr>COLOR</vt:lpstr>
      <vt:lpstr>COLOR.Eq.D</vt:lpstr>
      <vt:lpstr>COLOR.Eq.E</vt:lpstr>
      <vt:lpstr>COLOR.Eq.F</vt:lpstr>
      <vt:lpstr>COLOR.Eq.G</vt:lpstr>
      <vt:lpstr>COLOR.Eq.H</vt:lpstr>
      <vt:lpstr>Count</vt:lpstr>
      <vt:lpstr>Dummy_excluding_IF_FL</vt:lpstr>
      <vt:lpstr>Dummy_variable_IF_FL</vt:lpstr>
      <vt:lpstr>Girdle</vt:lpstr>
      <vt:lpstr>Girdle.Eq.Medium</vt:lpstr>
      <vt:lpstr>Girdle.Eq.MedToSlightThick</vt:lpstr>
      <vt:lpstr>Girdle.Eq.SlightlyThick</vt:lpstr>
      <vt:lpstr>Girdle.Eq.ThinToMedium</vt:lpstr>
      <vt:lpstr>Girdle.Eq.ThinToSlightThick</vt:lpstr>
      <vt:lpstr>HeartsXArrows</vt:lpstr>
      <vt:lpstr>HxA_CrownAngle_34to35</vt:lpstr>
      <vt:lpstr>HxA_LowerGirdle_76to78</vt:lpstr>
      <vt:lpstr>HxA_PavillionAngle_406to409</vt:lpstr>
      <vt:lpstr>HxA_StarFacets_45to50</vt:lpstr>
      <vt:lpstr>HxA_TableSize_54to57</vt:lpstr>
      <vt:lpstr>HxA_True</vt:lpstr>
      <vt:lpstr>PRICE</vt:lpstr>
      <vt:lpstr>PRICE.Ln</vt:lpstr>
      <vt:lpstr>Super_Ideal_Diamonds</vt:lpstr>
      <vt:lpstr>TableClarity</vt:lpstr>
      <vt:lpstr>Vendor</vt:lpstr>
      <vt:lpstr>Vendor.Eq.BlueNile</vt:lpstr>
      <vt:lpstr>Vendor.Eq.BrianGavin</vt:lpstr>
      <vt:lpstr>Vendor.Eq.CraftedByInfinity</vt:lpstr>
      <vt:lpstr>Vendor.Eq.EnchantedDiamonds</vt:lpstr>
      <vt:lpstr>Vendor.Eq.JamesAllen</vt:lpstr>
      <vt:lpstr>Vendor.Eq.WhiteFlash</vt:lpstr>
      <vt:lpstr>xCrownAngle</vt:lpstr>
      <vt:lpstr>xCUT</vt:lpstr>
      <vt:lpstr>xDEPTH</vt:lpstr>
      <vt:lpstr>xGRADINGLAB</vt:lpstr>
      <vt:lpstr>xLowerGirdleAngle</vt:lpstr>
      <vt:lpstr>xPavillionAngle</vt:lpstr>
      <vt:lpstr>xSHAPE</vt:lpstr>
      <vt:lpstr>xStarAngle</vt:lpstr>
      <vt:lpstr>xTABLE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Nau</dc:creator>
  <cp:lastModifiedBy>Dell_Owner</cp:lastModifiedBy>
  <dcterms:created xsi:type="dcterms:W3CDTF">2017-02-12T17:18:21Z</dcterms:created>
  <dcterms:modified xsi:type="dcterms:W3CDTF">2018-05-02T20:48:14Z</dcterms:modified>
</cp:coreProperties>
</file>